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8_{E012F197-9CFE-40D9-94EF-14695D90B816}" xr6:coauthVersionLast="47" xr6:coauthVersionMax="47" xr10:uidLastSave="{00000000-0000-0000-0000-000000000000}"/>
  <bookViews>
    <workbookView xWindow="28680" yWindow="-120" windowWidth="29040" windowHeight="15720" xr2:uid="{AD4B4B36-E9DC-46F5-8EC2-89B1E234DF03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N3" i="2"/>
  <c r="P3" i="2"/>
  <c r="D4" i="2"/>
  <c r="G4" i="2"/>
  <c r="H4" i="2"/>
  <c r="J4" i="2"/>
  <c r="M4" i="2"/>
  <c r="I5" i="2"/>
  <c r="I6" i="2"/>
  <c r="N6" i="2" l="1"/>
  <c r="Q5" i="2"/>
  <c r="P2" i="2"/>
  <c r="P4" i="2" s="1"/>
  <c r="L4" i="2"/>
  <c r="N5" i="2" s="1"/>
  <c r="R4" i="2" l="1"/>
  <c r="R2" i="2"/>
  <c r="Q6" i="2" s="1"/>
  <c r="S6" i="2" s="1"/>
  <c r="R3" i="2"/>
</calcChain>
</file>

<file path=xl/sharedStrings.xml><?xml version="1.0" encoding="utf-8"?>
<sst xmlns="http://schemas.openxmlformats.org/spreadsheetml/2006/main" count="66" uniqueCount="60">
  <si>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</si>
  <si>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</si>
  <si>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</si>
  <si>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</si>
  <si>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</si>
  <si>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</si>
  <si>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</si>
  <si>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</si>
  <si>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</si>
  <si>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</si>
  <si>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</si>
  <si>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</si>
  <si>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</si>
  <si>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</si>
  <si>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</si>
  <si>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</si>
  <si>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</si>
  <si>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</si>
  <si>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</si>
  <si>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</si>
  <si>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</si>
  <si>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</si>
  <si>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</si>
  <si>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</si>
  <si>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</si>
  <si>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</si>
  <si>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</si>
  <si>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</si>
  <si>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</si>
  <si>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</si>
  <si>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</si>
  <si>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</si>
  <si>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</si>
  <si>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</si>
  <si>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</si>
  <si>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</si>
  <si>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</si>
  <si>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</si>
  <si>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</si>
  <si>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20-351-014-00</t>
  </si>
  <si>
    <t>3285 JACK WILSON DR #14</t>
  </si>
  <si>
    <t>WD</t>
  </si>
  <si>
    <t>03-ARM'S LENGTH</t>
  </si>
  <si>
    <t>STG</t>
  </si>
  <si>
    <t>IND FLEX</t>
  </si>
  <si>
    <t>No</t>
  </si>
  <si>
    <t xml:space="preserve">  /  /    </t>
  </si>
  <si>
    <t>COM/IND</t>
  </si>
  <si>
    <t>20-351-023-00</t>
  </si>
  <si>
    <t>3285 JACK WILSON DR #23</t>
  </si>
  <si>
    <t>19-MULTI PARCEL ARM'S LENGTH</t>
  </si>
  <si>
    <t>20-351-024-00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</si>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</sst>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C6C8-2A8F-4FB4-A128-363CDBD25685}">
  <dimension ref="A1:BL6"/>
  <sheetViews>
    <sheetView tabSelected="1" workbookViewId="0">
      <selection activeCell="A2" sqref="A2"/>
    </sheetView>
  </sheetViews>
  <sheetFormatPr defaultRowHeight="15" x14ac:dyDescent="0.25"/>
  <cols>
    <col min="1" max="1" width="14.28515625" bestFit="1" customWidth="1"/>
    <col min="2" max="2" width="24" bestFit="1" customWidth="1"/>
    <col min="3" max="3" width="9.28515625" style="17" bestFit="1" customWidth="1"/>
    <col min="4" max="4" width="9.5703125" style="7" bestFit="1" customWidth="1"/>
    <col min="5" max="5" width="5.5703125" bestFit="1" customWidth="1"/>
    <col min="6" max="6" width="30.140625" bestFit="1" customWidth="1"/>
    <col min="7" max="7" width="10.14062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6.28515625" style="22" bestFit="1" customWidth="1"/>
    <col min="15" max="15" width="10.140625" style="26" bestFit="1" customWidth="1"/>
    <col min="16" max="16" width="15.5703125" style="31" bestFit="1" customWidth="1"/>
    <col min="17" max="17" width="11.5703125" style="39" bestFit="1" customWidth="1"/>
    <col min="18" max="18" width="18.85546875" style="41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10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45215</v>
      </c>
      <c r="D2" s="7">
        <v>90000</v>
      </c>
      <c r="E2" t="s">
        <v>41</v>
      </c>
      <c r="F2" t="s">
        <v>42</v>
      </c>
      <c r="G2" s="7">
        <v>90000</v>
      </c>
      <c r="H2" s="7">
        <v>47700</v>
      </c>
      <c r="I2" s="12">
        <f>H2/G2*100</f>
        <v>53</v>
      </c>
      <c r="J2" s="7">
        <v>97759</v>
      </c>
      <c r="K2" s="7">
        <v>12543</v>
      </c>
      <c r="L2" s="7">
        <f>G2-K2</f>
        <v>77457</v>
      </c>
      <c r="M2" s="7">
        <v>62337.966350000002</v>
      </c>
      <c r="N2" s="22">
        <f>L2/M2</f>
        <v>1.2425333153332807</v>
      </c>
      <c r="O2" s="26">
        <v>1002</v>
      </c>
      <c r="P2" s="31">
        <f>L2/O2</f>
        <v>77.302395209580837</v>
      </c>
      <c r="Q2" s="36" t="s">
        <v>43</v>
      </c>
      <c r="R2" s="41">
        <f>ABS(N6-N2)*100</f>
        <v>6.416635373604862</v>
      </c>
      <c r="T2" t="s">
        <v>44</v>
      </c>
      <c r="U2" s="7">
        <v>7960</v>
      </c>
      <c r="V2" t="s">
        <v>45</v>
      </c>
      <c r="W2" s="17" t="s">
        <v>46</v>
      </c>
      <c r="Y2" t="s">
        <v>47</v>
      </c>
      <c r="Z2">
        <v>201</v>
      </c>
      <c r="AA2">
        <v>0</v>
      </c>
      <c r="AL2" s="2"/>
      <c r="BC2" s="2"/>
      <c r="BE2" s="2"/>
    </row>
    <row r="3" spans="1:64" ht="15.75" thickBot="1" x14ac:dyDescent="0.3">
      <c r="A3" t="s">
        <v>48</v>
      </c>
      <c r="B3" t="s">
        <v>49</v>
      </c>
      <c r="C3" s="17">
        <v>45264</v>
      </c>
      <c r="D3" s="7">
        <v>196000</v>
      </c>
      <c r="E3" t="s">
        <v>41</v>
      </c>
      <c r="F3" t="s">
        <v>50</v>
      </c>
      <c r="G3" s="7">
        <v>196000</v>
      </c>
      <c r="H3" s="7">
        <v>95400</v>
      </c>
      <c r="I3" s="12">
        <f>H3/G3*100</f>
        <v>48.673469387755105</v>
      </c>
      <c r="J3" s="7">
        <v>204877</v>
      </c>
      <c r="K3" s="7">
        <v>25086</v>
      </c>
      <c r="L3" s="7">
        <f>G3-K3</f>
        <v>170914</v>
      </c>
      <c r="M3" s="7">
        <v>124675.9327</v>
      </c>
      <c r="N3" s="22">
        <f>L3/M3</f>
        <v>1.3708660228053782</v>
      </c>
      <c r="O3" s="26">
        <v>2004</v>
      </c>
      <c r="P3" s="31">
        <f>L3/O3</f>
        <v>85.286427145708586</v>
      </c>
      <c r="Q3" s="36" t="s">
        <v>43</v>
      </c>
      <c r="R3" s="41">
        <f>ABS(N6-N3)*100</f>
        <v>6.4166353736048842</v>
      </c>
      <c r="T3" t="s">
        <v>44</v>
      </c>
      <c r="U3" s="7">
        <v>15920</v>
      </c>
      <c r="V3" t="s">
        <v>45</v>
      </c>
      <c r="W3" s="17" t="s">
        <v>46</v>
      </c>
      <c r="X3" t="s">
        <v>51</v>
      </c>
      <c r="Y3" t="s">
        <v>47</v>
      </c>
      <c r="Z3">
        <v>201</v>
      </c>
      <c r="AA3">
        <v>0</v>
      </c>
    </row>
    <row r="4" spans="1:64" ht="15.75" thickTop="1" x14ac:dyDescent="0.25">
      <c r="A4" s="3"/>
      <c r="B4" s="3"/>
      <c r="C4" s="18" t="s">
        <v>52</v>
      </c>
      <c r="D4" s="8">
        <f>+SUM(D2:D3)</f>
        <v>286000</v>
      </c>
      <c r="E4" s="3"/>
      <c r="F4" s="3"/>
      <c r="G4" s="8">
        <f>+SUM(G2:G3)</f>
        <v>286000</v>
      </c>
      <c r="H4" s="8">
        <f>+SUM(H2:H3)</f>
        <v>143100</v>
      </c>
      <c r="I4" s="13"/>
      <c r="J4" s="8">
        <f>+SUM(J2:J3)</f>
        <v>302636</v>
      </c>
      <c r="K4" s="8"/>
      <c r="L4" s="8">
        <f>+SUM(L2:L3)</f>
        <v>248371</v>
      </c>
      <c r="M4" s="8">
        <f>+SUM(M2:M3)</f>
        <v>187013.89905000001</v>
      </c>
      <c r="N4" s="23"/>
      <c r="O4" s="27"/>
      <c r="P4" s="32">
        <f>AVERAGE(P2:P3)</f>
        <v>81.294411177644719</v>
      </c>
      <c r="Q4" s="37"/>
      <c r="R4" s="42">
        <f>ABS(N6-N5)*100</f>
        <v>2.1388784578683095</v>
      </c>
      <c r="S4" s="3"/>
      <c r="T4" s="3"/>
      <c r="U4" s="8"/>
      <c r="V4" s="3"/>
      <c r="W4" s="18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4" x14ac:dyDescent="0.25">
      <c r="A5" s="4"/>
      <c r="B5" s="4"/>
      <c r="C5" s="19"/>
      <c r="D5" s="9"/>
      <c r="E5" s="4"/>
      <c r="F5" s="4"/>
      <c r="G5" s="9"/>
      <c r="H5" s="9" t="s">
        <v>53</v>
      </c>
      <c r="I5" s="14">
        <f>H4/G4*100</f>
        <v>50.03496503496504</v>
      </c>
      <c r="J5" s="9"/>
      <c r="K5" s="9"/>
      <c r="L5" s="9"/>
      <c r="M5" s="9" t="s">
        <v>54</v>
      </c>
      <c r="N5" s="46">
        <f>L4/M4</f>
        <v>1.3280884536480124</v>
      </c>
      <c r="O5" s="28"/>
      <c r="P5" s="33" t="s">
        <v>55</v>
      </c>
      <c r="Q5" s="38">
        <f>STDEV(N2:N3)</f>
        <v>9.0744927701549641E-2</v>
      </c>
      <c r="R5" s="43"/>
      <c r="S5" s="4"/>
      <c r="T5" s="4"/>
      <c r="U5" s="9"/>
      <c r="V5" s="4"/>
      <c r="W5" s="19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64" x14ac:dyDescent="0.25">
      <c r="A6" s="5"/>
      <c r="B6" s="5"/>
      <c r="C6" s="20"/>
      <c r="D6" s="10"/>
      <c r="E6" s="5"/>
      <c r="F6" s="5"/>
      <c r="G6" s="10"/>
      <c r="H6" s="10" t="s">
        <v>56</v>
      </c>
      <c r="I6" s="15">
        <f>STDEV(I2:I3)</f>
        <v>3.0593191349295501</v>
      </c>
      <c r="J6" s="10"/>
      <c r="K6" s="10"/>
      <c r="L6" s="10"/>
      <c r="M6" s="10" t="s">
        <v>57</v>
      </c>
      <c r="N6" s="24">
        <f>AVERAGE(N2:N3)</f>
        <v>1.3066996690693293</v>
      </c>
      <c r="O6" s="29"/>
      <c r="P6" s="34" t="s">
        <v>58</v>
      </c>
      <c r="Q6" s="45">
        <f>AVERAGE(R2:R3)</f>
        <v>6.4166353736048727</v>
      </c>
      <c r="R6" s="44" t="s">
        <v>59</v>
      </c>
      <c r="S6" s="5">
        <f>+(Q6/N6)</f>
        <v>4.910566311059827</v>
      </c>
      <c r="T6" s="5"/>
      <c r="U6" s="10"/>
      <c r="V6" s="5"/>
      <c r="W6" s="20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</sheetData>
  <conditionalFormatting sqref="A2:AM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C9EF-1EB7-4A65-A6A7-1AC70EFF30A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2025-01-08T18:28:22Z</dcterms:created>
  <dcterms:modified xsi:type="dcterms:W3CDTF">2025-01-08T19:34:03Z</dcterms:modified>
</cp:coreProperties>
</file>