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CF4E1E9A-77CB-40C0-BA6C-34C84588480E}" xr6:coauthVersionLast="47" xr6:coauthVersionMax="47" xr10:uidLastSave="{00000000-0000-0000-0000-000000000000}"/>
  <bookViews>
    <workbookView xWindow="57480" yWindow="-120" windowWidth="29040" windowHeight="15720" xr2:uid="{697C7815-C391-4F6B-B036-399D9B84BF16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L2" i="2"/>
  <c r="N2" i="2" s="1"/>
  <c r="P2" i="2"/>
  <c r="I3" i="2"/>
  <c r="L3" i="2"/>
  <c r="P3" i="2" s="1"/>
  <c r="I4" i="2"/>
  <c r="L4" i="2"/>
  <c r="N4" i="2" s="1"/>
  <c r="I5" i="2"/>
  <c r="L5" i="2"/>
  <c r="N5" i="2" s="1"/>
  <c r="I38" i="2"/>
  <c r="L38" i="2"/>
  <c r="N38" i="2" s="1"/>
  <c r="I6" i="2"/>
  <c r="L6" i="2"/>
  <c r="P6" i="2" s="1"/>
  <c r="I7" i="2"/>
  <c r="L7" i="2"/>
  <c r="N7" i="2" s="1"/>
  <c r="I8" i="2"/>
  <c r="L8" i="2"/>
  <c r="N8" i="2" s="1"/>
  <c r="P8" i="2"/>
  <c r="I9" i="2"/>
  <c r="L9" i="2"/>
  <c r="N9" i="2" s="1"/>
  <c r="I10" i="2"/>
  <c r="L10" i="2"/>
  <c r="N10" i="2" s="1"/>
  <c r="P10" i="2"/>
  <c r="I11" i="2"/>
  <c r="L11" i="2"/>
  <c r="N11" i="2" s="1"/>
  <c r="I12" i="2"/>
  <c r="L12" i="2"/>
  <c r="P12" i="2" s="1"/>
  <c r="I13" i="2"/>
  <c r="L13" i="2"/>
  <c r="N13" i="2" s="1"/>
  <c r="I14" i="2"/>
  <c r="L14" i="2"/>
  <c r="N14" i="2" s="1"/>
  <c r="I15" i="2"/>
  <c r="L15" i="2"/>
  <c r="N15" i="2" s="1"/>
  <c r="P15" i="2"/>
  <c r="I16" i="2"/>
  <c r="L16" i="2"/>
  <c r="P16" i="2" s="1"/>
  <c r="I17" i="2"/>
  <c r="L17" i="2"/>
  <c r="P17" i="2" s="1"/>
  <c r="I18" i="2"/>
  <c r="L18" i="2"/>
  <c r="N18" i="2" s="1"/>
  <c r="I19" i="2"/>
  <c r="L19" i="2"/>
  <c r="N19" i="2" s="1"/>
  <c r="I20" i="2"/>
  <c r="L20" i="2"/>
  <c r="N20" i="2" s="1"/>
  <c r="I21" i="2"/>
  <c r="L21" i="2"/>
  <c r="N21" i="2" s="1"/>
  <c r="I22" i="2"/>
  <c r="L22" i="2"/>
  <c r="P22" i="2" s="1"/>
  <c r="I23" i="2"/>
  <c r="L23" i="2"/>
  <c r="N23" i="2" s="1"/>
  <c r="I24" i="2"/>
  <c r="L24" i="2"/>
  <c r="P24" i="2" s="1"/>
  <c r="I25" i="2"/>
  <c r="L25" i="2"/>
  <c r="P25" i="2" s="1"/>
  <c r="I39" i="2"/>
  <c r="L39" i="2"/>
  <c r="N39" i="2" s="1"/>
  <c r="I40" i="2"/>
  <c r="L40" i="2"/>
  <c r="N40" i="2" s="1"/>
  <c r="I26" i="2"/>
  <c r="L26" i="2"/>
  <c r="P26" i="2" s="1"/>
  <c r="N26" i="2"/>
  <c r="I27" i="2"/>
  <c r="L27" i="2"/>
  <c r="N27" i="2" s="1"/>
  <c r="I28" i="2"/>
  <c r="L28" i="2"/>
  <c r="P28" i="2" s="1"/>
  <c r="D29" i="2"/>
  <c r="G29" i="2"/>
  <c r="H29" i="2"/>
  <c r="J29" i="2"/>
  <c r="M29" i="2"/>
  <c r="N17" i="2" l="1"/>
  <c r="N28" i="2"/>
  <c r="N25" i="2"/>
  <c r="P21" i="2"/>
  <c r="N3" i="2"/>
  <c r="I30" i="2"/>
  <c r="P14" i="2"/>
  <c r="N22" i="2"/>
  <c r="P20" i="2"/>
  <c r="N12" i="2"/>
  <c r="P40" i="2"/>
  <c r="P13" i="2"/>
  <c r="P9" i="2"/>
  <c r="N24" i="2"/>
  <c r="P38" i="2"/>
  <c r="P18" i="2"/>
  <c r="N16" i="2"/>
  <c r="I31" i="2"/>
  <c r="P5" i="2"/>
  <c r="N6" i="2"/>
  <c r="P23" i="2"/>
  <c r="P7" i="2"/>
  <c r="P27" i="2"/>
  <c r="P19" i="2"/>
  <c r="L29" i="2"/>
  <c r="N30" i="2" s="1"/>
  <c r="P39" i="2"/>
  <c r="P11" i="2"/>
  <c r="P4" i="2"/>
  <c r="N31" i="2" l="1"/>
  <c r="R18" i="2" s="1"/>
  <c r="Q30" i="2"/>
  <c r="P29" i="2"/>
  <c r="R6" i="2" l="1"/>
  <c r="R8" i="2"/>
  <c r="R17" i="2"/>
  <c r="R4" i="2"/>
  <c r="R2" i="2"/>
  <c r="R16" i="2"/>
  <c r="R23" i="2"/>
  <c r="R7" i="2"/>
  <c r="R21" i="2"/>
  <c r="R14" i="2"/>
  <c r="R39" i="2"/>
  <c r="R27" i="2"/>
  <c r="R19" i="2"/>
  <c r="R25" i="2"/>
  <c r="R3" i="2"/>
  <c r="R22" i="2"/>
  <c r="R20" i="2"/>
  <c r="R28" i="2"/>
  <c r="R10" i="2"/>
  <c r="R11" i="2"/>
  <c r="R9" i="2"/>
  <c r="R40" i="2"/>
  <c r="R12" i="2"/>
  <c r="R5" i="2"/>
  <c r="R38" i="2"/>
  <c r="R24" i="2"/>
  <c r="R15" i="2"/>
  <c r="R29" i="2"/>
  <c r="R13" i="2"/>
  <c r="R26" i="2"/>
  <c r="Q31" i="2" l="1"/>
  <c r="S31" i="2" s="1"/>
</calcChain>
</file>

<file path=xl/sharedStrings.xml><?xml version="1.0" encoding="utf-8"?>
<sst xmlns="http://schemas.openxmlformats.org/spreadsheetml/2006/main" count="347" uniqueCount="125">
  <si>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</si>
  <si>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</si>
  <si>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</si>
  <si>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</si>
  <si>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</si>
  <si>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</si>
  <si>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</si>
  <si>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</si>
  <si>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</si>
  <si>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</si>
  <si>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</si>
  <si>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</si>
  <si>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</si>
  <si>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</si>
  <si>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</si>
  <si>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</si>
  <si>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</si>
  <si>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</si>
  <si>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</si>
  <si>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</si>
  <si>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</si>
  <si>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</si>
  <si>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</si>
  <si>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</si>
  <si>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</si>
  <si>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</si>
  <si>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</si>
  <si>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</si>
  <si>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</si>
  <si>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</si>
  <si>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</si>
  <si>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</si>
  <si>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</si>
  <si>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</si>
  <si>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</si>
  <si>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</si>
  <si>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</si>
  <si>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</si>
  <si>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</si>
  <si>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20-003-044-40</t>
  </si>
  <si>
    <t>3501 64TH ST</t>
  </si>
  <si>
    <t>WD</t>
  </si>
  <si>
    <t>03-ARM'S LENGTH</t>
  </si>
  <si>
    <t>SBN</t>
  </si>
  <si>
    <t>TRI-LEVEL</t>
  </si>
  <si>
    <t>RES 1 FAMILY</t>
  </si>
  <si>
    <t>No</t>
  </si>
  <si>
    <t xml:space="preserve">  /  /    </t>
  </si>
  <si>
    <t>SBN - SUBURBAN NORTH</t>
  </si>
  <si>
    <t>20-003-085-30</t>
  </si>
  <si>
    <t>6405 DANIEL DRIVE</t>
  </si>
  <si>
    <t>1 STORY</t>
  </si>
  <si>
    <t>20-003-093-02</t>
  </si>
  <si>
    <t>3437 64TH ST</t>
  </si>
  <si>
    <t>20-010-048-00</t>
  </si>
  <si>
    <t>191 S MAPLE ST</t>
  </si>
  <si>
    <t>2 STORY</t>
  </si>
  <si>
    <t>20-017-015-30</t>
  </si>
  <si>
    <t>6839 WILEY RD</t>
  </si>
  <si>
    <t>RESIDENTIAL</t>
  </si>
  <si>
    <t>20-022-001-70</t>
  </si>
  <si>
    <t>2932 PEACH CREEK CT</t>
  </si>
  <si>
    <t>19-MULTI PARCEL ARM'S LENGTH</t>
  </si>
  <si>
    <t>20-023-013-90</t>
  </si>
  <si>
    <t>20-023-012-41</t>
  </si>
  <si>
    <t>2971 PEACH CREEK CT</t>
  </si>
  <si>
    <t>KRA-KALAMZOO RIVER AREA</t>
  </si>
  <si>
    <t>20-090-006-00</t>
  </si>
  <si>
    <t>3357 CLEARVIEW LANE</t>
  </si>
  <si>
    <t>20-090-014-00</t>
  </si>
  <si>
    <t>3341 CLEARVIEW LN</t>
  </si>
  <si>
    <t>1.75 STORY</t>
  </si>
  <si>
    <t>20-110-006-00</t>
  </si>
  <si>
    <t>3367 CLEARBROOK GREEN</t>
  </si>
  <si>
    <t>1.5 STORY</t>
  </si>
  <si>
    <t>RES DUPLEX</t>
  </si>
  <si>
    <t>20-110-008-00</t>
  </si>
  <si>
    <t>3366 CLEARBROOK GREEN</t>
  </si>
  <si>
    <t>20-110-020-00</t>
  </si>
  <si>
    <t>3358 CLEARBROOK GREEN #20</t>
  </si>
  <si>
    <t>RES VAC</t>
  </si>
  <si>
    <t>20-250-003-00</t>
  </si>
  <si>
    <t>3420 MAPLE GATE DR</t>
  </si>
  <si>
    <t>20-250-008-00</t>
  </si>
  <si>
    <t>3440 MAPLE GATE DR</t>
  </si>
  <si>
    <t>20-250-024-00</t>
  </si>
  <si>
    <t>6427 PALMETTO CT</t>
  </si>
  <si>
    <t>20-265-016-00</t>
  </si>
  <si>
    <t>2967 COLFAX COURT</t>
  </si>
  <si>
    <t>20-265-021-00</t>
  </si>
  <si>
    <t>2962 COLFAX COURT</t>
  </si>
  <si>
    <t>20-285-014-00</t>
  </si>
  <si>
    <t>6283 HAWTHORNE COURT</t>
  </si>
  <si>
    <t>20-290-007-00</t>
  </si>
  <si>
    <t>3486 WKAMA WAY</t>
  </si>
  <si>
    <t>20-290-017-00</t>
  </si>
  <si>
    <t>6444 OTOTEMAN TR</t>
  </si>
  <si>
    <t xml:space="preserve">WD </t>
  </si>
  <si>
    <t>20-343-015-00</t>
  </si>
  <si>
    <t>3524 KEPPEL LN</t>
  </si>
  <si>
    <t>20-343-019-00</t>
  </si>
  <si>
    <t>3519 KEPPEL LANE</t>
  </si>
  <si>
    <t>20-343-022-00</t>
  </si>
  <si>
    <t>6400 SAMBROEK LANE</t>
  </si>
  <si>
    <t>20-344-016-00</t>
  </si>
  <si>
    <t>6503 SANCTUARY TR</t>
  </si>
  <si>
    <t>20-380-008-00</t>
  </si>
  <si>
    <t>3416 ELIZABETH ST</t>
  </si>
  <si>
    <t>20-380-011-00</t>
  </si>
  <si>
    <t>6639 BANDLE ST</t>
  </si>
  <si>
    <t>LMB-LAKE MICHIGAN BACKLOT/CHANNEL</t>
  </si>
  <si>
    <t>20-391-004-00</t>
  </si>
  <si>
    <t>6568 OLD SINGAPORE TR</t>
  </si>
  <si>
    <t>20-391-018-00</t>
  </si>
  <si>
    <t>6528 OLD SINGAPORE TR</t>
  </si>
  <si>
    <t>20-391-019-00</t>
  </si>
  <si>
    <t>6508 OLD SINGAPORE TR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</si>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</sst>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5DA37-A52D-4070-8117-61F08372608D}">
  <dimension ref="A1:BL40"/>
  <sheetViews>
    <sheetView tabSelected="1" workbookViewId="0">
      <selection activeCell="A26" sqref="A26:XFD26"/>
    </sheetView>
  </sheetViews>
  <sheetFormatPr defaultRowHeight="15" x14ac:dyDescent="0.25"/>
  <cols>
    <col min="1" max="1" width="14.28515625" bestFit="1" customWidth="1"/>
    <col min="2" max="2" width="27.42578125" bestFit="1" customWidth="1"/>
    <col min="3" max="3" width="9.28515625" style="17" bestFit="1" customWidth="1"/>
    <col min="4" max="4" width="11.85546875" style="7" bestFit="1" customWidth="1"/>
    <col min="5" max="5" width="5.5703125" bestFit="1" customWidth="1"/>
    <col min="6" max="6" width="30.140625" bestFit="1" customWidth="1"/>
    <col min="7" max="7" width="11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.7109375" style="22" bestFit="1" customWidth="1"/>
    <col min="15" max="15" width="10.140625" style="26" bestFit="1" customWidth="1"/>
    <col min="16" max="16" width="15.5703125" style="31" bestFit="1" customWidth="1"/>
    <col min="17" max="17" width="8.7109375" style="39" bestFit="1" customWidth="1"/>
    <col min="18" max="18" width="18.85546875" style="41" bestFit="1" customWidth="1"/>
    <col min="19" max="19" width="13.28515625" bestFit="1" customWidth="1"/>
    <col min="20" max="20" width="12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26.85546875" bestFit="1" customWidth="1"/>
    <col min="25" max="25" width="38.140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44851</v>
      </c>
      <c r="D2" s="7">
        <v>390000</v>
      </c>
      <c r="E2" t="s">
        <v>41</v>
      </c>
      <c r="F2" t="s">
        <v>42</v>
      </c>
      <c r="G2" s="7">
        <v>390000</v>
      </c>
      <c r="H2" s="7">
        <v>131200</v>
      </c>
      <c r="I2" s="12">
        <f t="shared" ref="I2:I28" si="0">H2/G2*100</f>
        <v>33.641025641025642</v>
      </c>
      <c r="J2" s="7">
        <v>393703</v>
      </c>
      <c r="K2" s="7">
        <v>80876</v>
      </c>
      <c r="L2" s="7">
        <f t="shared" ref="L2:L28" si="1">G2-K2</f>
        <v>309124</v>
      </c>
      <c r="M2" s="7">
        <v>244396.09375</v>
      </c>
      <c r="N2" s="22">
        <f t="shared" ref="N2:N28" si="2">L2/M2</f>
        <v>1.2648483666691175</v>
      </c>
      <c r="O2" s="26">
        <v>1730</v>
      </c>
      <c r="P2" s="31">
        <f t="shared" ref="P2:P28" si="3">L2/O2</f>
        <v>178.68439306358383</v>
      </c>
      <c r="Q2" s="36" t="s">
        <v>43</v>
      </c>
      <c r="R2" s="41">
        <f>ABS(N31-N2)*100</f>
        <v>2.0261913745811322</v>
      </c>
      <c r="S2" t="s">
        <v>44</v>
      </c>
      <c r="T2" t="s">
        <v>45</v>
      </c>
      <c r="U2" s="7">
        <v>66000</v>
      </c>
      <c r="V2" t="s">
        <v>46</v>
      </c>
      <c r="W2" s="17" t="s">
        <v>47</v>
      </c>
      <c r="Y2" t="s">
        <v>48</v>
      </c>
      <c r="Z2">
        <v>401</v>
      </c>
      <c r="AA2">
        <v>89</v>
      </c>
      <c r="AL2" s="2"/>
      <c r="BC2" s="2"/>
      <c r="BE2" s="2"/>
    </row>
    <row r="3" spans="1:64" x14ac:dyDescent="0.25">
      <c r="A3" t="s">
        <v>49</v>
      </c>
      <c r="B3" t="s">
        <v>50</v>
      </c>
      <c r="C3" s="17">
        <v>44924</v>
      </c>
      <c r="D3" s="7">
        <v>677000</v>
      </c>
      <c r="E3" t="s">
        <v>41</v>
      </c>
      <c r="F3" t="s">
        <v>42</v>
      </c>
      <c r="G3" s="7">
        <v>677000</v>
      </c>
      <c r="H3" s="7">
        <v>251500</v>
      </c>
      <c r="I3" s="12">
        <f t="shared" si="0"/>
        <v>37.149187592319052</v>
      </c>
      <c r="J3" s="7">
        <v>621436</v>
      </c>
      <c r="K3" s="7">
        <v>139726</v>
      </c>
      <c r="L3" s="7">
        <f t="shared" si="1"/>
        <v>537274</v>
      </c>
      <c r="M3" s="7">
        <v>376335.9375</v>
      </c>
      <c r="N3" s="22">
        <f t="shared" si="2"/>
        <v>1.4276446824853128</v>
      </c>
      <c r="O3" s="26">
        <v>1264</v>
      </c>
      <c r="P3" s="31">
        <f t="shared" si="3"/>
        <v>425.05854430379748</v>
      </c>
      <c r="Q3" s="36" t="s">
        <v>43</v>
      </c>
      <c r="R3" s="41">
        <f>ABS(N31-N3)*100</f>
        <v>18.305822956200668</v>
      </c>
      <c r="S3" t="s">
        <v>51</v>
      </c>
      <c r="T3" t="s">
        <v>45</v>
      </c>
      <c r="U3" s="7">
        <v>108300</v>
      </c>
      <c r="V3" t="s">
        <v>46</v>
      </c>
      <c r="W3" s="17" t="s">
        <v>47</v>
      </c>
      <c r="Y3" t="s">
        <v>48</v>
      </c>
      <c r="Z3">
        <v>401</v>
      </c>
      <c r="AA3">
        <v>94</v>
      </c>
    </row>
    <row r="4" spans="1:64" x14ac:dyDescent="0.25">
      <c r="A4" t="s">
        <v>52</v>
      </c>
      <c r="B4" t="s">
        <v>53</v>
      </c>
      <c r="C4" s="17">
        <v>44988</v>
      </c>
      <c r="D4" s="7">
        <v>535000</v>
      </c>
      <c r="E4" t="s">
        <v>41</v>
      </c>
      <c r="F4" t="s">
        <v>42</v>
      </c>
      <c r="G4" s="7">
        <v>535000</v>
      </c>
      <c r="H4" s="7">
        <v>0</v>
      </c>
      <c r="I4" s="12">
        <f t="shared" si="0"/>
        <v>0</v>
      </c>
      <c r="J4" s="7">
        <v>514896</v>
      </c>
      <c r="K4" s="7">
        <v>97392</v>
      </c>
      <c r="L4" s="7">
        <f t="shared" si="1"/>
        <v>437608</v>
      </c>
      <c r="M4" s="7">
        <v>326175</v>
      </c>
      <c r="N4" s="22">
        <f t="shared" si="2"/>
        <v>1.3416356250479038</v>
      </c>
      <c r="O4" s="26">
        <v>2137</v>
      </c>
      <c r="P4" s="31">
        <f t="shared" si="3"/>
        <v>204.77678989237248</v>
      </c>
      <c r="Q4" s="36" t="s">
        <v>43</v>
      </c>
      <c r="R4" s="41">
        <f>ABS(N31-N4)*100</f>
        <v>9.7049172124597618</v>
      </c>
      <c r="S4" t="s">
        <v>51</v>
      </c>
      <c r="U4" s="7">
        <v>85500</v>
      </c>
      <c r="V4" t="s">
        <v>46</v>
      </c>
      <c r="W4" s="17" t="s">
        <v>47</v>
      </c>
      <c r="Y4" t="s">
        <v>48</v>
      </c>
      <c r="Z4">
        <v>401</v>
      </c>
      <c r="AA4">
        <v>84</v>
      </c>
    </row>
    <row r="5" spans="1:64" x14ac:dyDescent="0.25">
      <c r="A5" t="s">
        <v>54</v>
      </c>
      <c r="B5" t="s">
        <v>55</v>
      </c>
      <c r="C5" s="17">
        <v>44918</v>
      </c>
      <c r="D5" s="7">
        <v>499000</v>
      </c>
      <c r="E5" t="s">
        <v>41</v>
      </c>
      <c r="F5" t="s">
        <v>42</v>
      </c>
      <c r="G5" s="7">
        <v>499000</v>
      </c>
      <c r="H5" s="7">
        <v>121600</v>
      </c>
      <c r="I5" s="12">
        <f t="shared" si="0"/>
        <v>24.368737474949899</v>
      </c>
      <c r="J5" s="7">
        <v>457011</v>
      </c>
      <c r="K5" s="7">
        <v>196741</v>
      </c>
      <c r="L5" s="7">
        <f t="shared" si="1"/>
        <v>302259</v>
      </c>
      <c r="M5" s="7">
        <v>203335.9375</v>
      </c>
      <c r="N5" s="22">
        <f t="shared" si="2"/>
        <v>1.4865006339570446</v>
      </c>
      <c r="O5" s="26">
        <v>1300</v>
      </c>
      <c r="P5" s="31">
        <f t="shared" si="3"/>
        <v>232.50692307692307</v>
      </c>
      <c r="Q5" s="36" t="s">
        <v>43</v>
      </c>
      <c r="R5" s="41">
        <f>ABS(N31-N5)*100</f>
        <v>24.191418103373842</v>
      </c>
      <c r="S5" t="s">
        <v>56</v>
      </c>
      <c r="T5" t="s">
        <v>45</v>
      </c>
      <c r="U5" s="7">
        <v>190070</v>
      </c>
      <c r="V5" t="s">
        <v>46</v>
      </c>
      <c r="W5" s="17" t="s">
        <v>47</v>
      </c>
      <c r="Y5" t="s">
        <v>48</v>
      </c>
      <c r="Z5">
        <v>401</v>
      </c>
      <c r="AA5">
        <v>90</v>
      </c>
    </row>
    <row r="6" spans="1:64" x14ac:dyDescent="0.25">
      <c r="A6" t="s">
        <v>60</v>
      </c>
      <c r="B6" t="s">
        <v>61</v>
      </c>
      <c r="C6" s="17">
        <v>44728</v>
      </c>
      <c r="D6" s="7">
        <v>890000</v>
      </c>
      <c r="E6" t="s">
        <v>41</v>
      </c>
      <c r="F6" t="s">
        <v>62</v>
      </c>
      <c r="G6" s="7">
        <v>890000</v>
      </c>
      <c r="H6" s="7">
        <v>426200</v>
      </c>
      <c r="I6" s="12">
        <f t="shared" si="0"/>
        <v>47.887640449438202</v>
      </c>
      <c r="J6" s="7">
        <v>954439</v>
      </c>
      <c r="K6" s="7">
        <v>154087</v>
      </c>
      <c r="L6" s="7">
        <f t="shared" si="1"/>
        <v>735913</v>
      </c>
      <c r="M6" s="7">
        <v>594393</v>
      </c>
      <c r="N6" s="22">
        <f t="shared" si="2"/>
        <v>1.2380916329768352</v>
      </c>
      <c r="O6" s="26">
        <v>2545</v>
      </c>
      <c r="P6" s="31">
        <f t="shared" si="3"/>
        <v>289.16031434184674</v>
      </c>
      <c r="Q6" s="36" t="s">
        <v>43</v>
      </c>
      <c r="R6" s="41">
        <f>ABS(N31-N6)*100</f>
        <v>0.64948199464709422</v>
      </c>
      <c r="S6" t="s">
        <v>51</v>
      </c>
      <c r="T6" t="s">
        <v>45</v>
      </c>
      <c r="U6" s="7">
        <v>134954</v>
      </c>
      <c r="V6" t="s">
        <v>46</v>
      </c>
      <c r="W6" s="17" t="s">
        <v>47</v>
      </c>
      <c r="X6" t="s">
        <v>63</v>
      </c>
      <c r="Y6" t="s">
        <v>48</v>
      </c>
      <c r="Z6">
        <v>401</v>
      </c>
      <c r="AA6">
        <v>90</v>
      </c>
    </row>
    <row r="7" spans="1:64" x14ac:dyDescent="0.25">
      <c r="A7" t="s">
        <v>64</v>
      </c>
      <c r="B7" t="s">
        <v>65</v>
      </c>
      <c r="C7" s="17">
        <v>44831</v>
      </c>
      <c r="D7" s="7">
        <v>900000</v>
      </c>
      <c r="E7" t="s">
        <v>41</v>
      </c>
      <c r="F7" t="s">
        <v>42</v>
      </c>
      <c r="G7" s="7">
        <v>900000</v>
      </c>
      <c r="H7" s="7">
        <v>321900</v>
      </c>
      <c r="I7" s="12">
        <f t="shared" si="0"/>
        <v>35.766666666666666</v>
      </c>
      <c r="J7" s="7">
        <v>885582</v>
      </c>
      <c r="K7" s="7">
        <v>364380</v>
      </c>
      <c r="L7" s="7">
        <f t="shared" si="1"/>
        <v>535620</v>
      </c>
      <c r="M7" s="7">
        <v>407189.0625</v>
      </c>
      <c r="N7" s="22">
        <f t="shared" si="2"/>
        <v>1.3154086131672558</v>
      </c>
      <c r="O7" s="26">
        <v>1856</v>
      </c>
      <c r="P7" s="31">
        <f t="shared" si="3"/>
        <v>288.58836206896552</v>
      </c>
      <c r="Q7" s="36" t="s">
        <v>43</v>
      </c>
      <c r="R7" s="41">
        <f>ABS(N31-N7)*100</f>
        <v>7.0822160243949606</v>
      </c>
      <c r="S7" t="s">
        <v>51</v>
      </c>
      <c r="T7" t="s">
        <v>45</v>
      </c>
      <c r="U7" s="7">
        <v>324480</v>
      </c>
      <c r="V7" t="s">
        <v>46</v>
      </c>
      <c r="W7" s="17" t="s">
        <v>47</v>
      </c>
      <c r="Y7" t="s">
        <v>66</v>
      </c>
      <c r="Z7">
        <v>1</v>
      </c>
      <c r="AA7">
        <v>65</v>
      </c>
    </row>
    <row r="8" spans="1:64" x14ac:dyDescent="0.25">
      <c r="A8" t="s">
        <v>67</v>
      </c>
      <c r="B8" t="s">
        <v>68</v>
      </c>
      <c r="C8" s="17">
        <v>44785</v>
      </c>
      <c r="D8" s="7">
        <v>505000</v>
      </c>
      <c r="E8" t="s">
        <v>41</v>
      </c>
      <c r="F8" t="s">
        <v>42</v>
      </c>
      <c r="G8" s="7">
        <v>505000</v>
      </c>
      <c r="H8" s="7">
        <v>176400</v>
      </c>
      <c r="I8" s="12">
        <f t="shared" si="0"/>
        <v>34.930693069306926</v>
      </c>
      <c r="J8" s="7">
        <v>480126</v>
      </c>
      <c r="K8" s="7">
        <v>62006</v>
      </c>
      <c r="L8" s="7">
        <f t="shared" si="1"/>
        <v>442994</v>
      </c>
      <c r="M8" s="7">
        <v>326656.25</v>
      </c>
      <c r="N8" s="22">
        <f t="shared" si="2"/>
        <v>1.3561473261264709</v>
      </c>
      <c r="O8" s="26">
        <v>1572</v>
      </c>
      <c r="P8" s="31">
        <f t="shared" si="3"/>
        <v>281.80279898218828</v>
      </c>
      <c r="Q8" s="36" t="s">
        <v>43</v>
      </c>
      <c r="R8" s="41">
        <f>ABS(N31-N8)*100</f>
        <v>11.156087320316477</v>
      </c>
      <c r="S8" t="s">
        <v>51</v>
      </c>
      <c r="T8" t="s">
        <v>45</v>
      </c>
      <c r="U8" s="7">
        <v>57000</v>
      </c>
      <c r="V8" t="s">
        <v>46</v>
      </c>
      <c r="W8" s="17" t="s">
        <v>47</v>
      </c>
      <c r="Y8" t="s">
        <v>48</v>
      </c>
      <c r="Z8">
        <v>401</v>
      </c>
      <c r="AA8">
        <v>87</v>
      </c>
    </row>
    <row r="9" spans="1:64" x14ac:dyDescent="0.25">
      <c r="A9" t="s">
        <v>69</v>
      </c>
      <c r="B9" t="s">
        <v>70</v>
      </c>
      <c r="C9" s="17">
        <v>44708</v>
      </c>
      <c r="D9" s="7">
        <v>600000</v>
      </c>
      <c r="E9" t="s">
        <v>41</v>
      </c>
      <c r="F9" t="s">
        <v>42</v>
      </c>
      <c r="G9" s="7">
        <v>600000</v>
      </c>
      <c r="H9" s="7">
        <v>230200</v>
      </c>
      <c r="I9" s="12">
        <f t="shared" si="0"/>
        <v>38.366666666666667</v>
      </c>
      <c r="J9" s="7">
        <v>626328</v>
      </c>
      <c r="K9" s="7">
        <v>76120</v>
      </c>
      <c r="L9" s="7">
        <f t="shared" si="1"/>
        <v>523880</v>
      </c>
      <c r="M9" s="7">
        <v>429850</v>
      </c>
      <c r="N9" s="22">
        <f t="shared" si="2"/>
        <v>1.21875072699779</v>
      </c>
      <c r="O9" s="26">
        <v>2613</v>
      </c>
      <c r="P9" s="31">
        <f t="shared" si="3"/>
        <v>200.48985840030616</v>
      </c>
      <c r="Q9" s="36" t="s">
        <v>43</v>
      </c>
      <c r="R9" s="41">
        <f>ABS(N31-N9)*100</f>
        <v>2.5835725925516195</v>
      </c>
      <c r="S9" t="s">
        <v>71</v>
      </c>
      <c r="T9" t="s">
        <v>45</v>
      </c>
      <c r="U9" s="7">
        <v>57000</v>
      </c>
      <c r="V9" t="s">
        <v>46</v>
      </c>
      <c r="W9" s="17" t="s">
        <v>47</v>
      </c>
      <c r="Y9" t="s">
        <v>48</v>
      </c>
      <c r="Z9">
        <v>401</v>
      </c>
      <c r="AA9">
        <v>83</v>
      </c>
    </row>
    <row r="10" spans="1:64" x14ac:dyDescent="0.25">
      <c r="A10" t="s">
        <v>72</v>
      </c>
      <c r="B10" t="s">
        <v>73</v>
      </c>
      <c r="C10" s="17">
        <v>44827</v>
      </c>
      <c r="D10" s="7">
        <v>525000</v>
      </c>
      <c r="E10" t="s">
        <v>41</v>
      </c>
      <c r="F10" t="s">
        <v>42</v>
      </c>
      <c r="G10" s="7">
        <v>525000</v>
      </c>
      <c r="H10" s="7">
        <v>202700</v>
      </c>
      <c r="I10" s="12">
        <f t="shared" si="0"/>
        <v>38.609523809523807</v>
      </c>
      <c r="J10" s="7">
        <v>601571</v>
      </c>
      <c r="K10" s="7">
        <v>174207</v>
      </c>
      <c r="L10" s="7">
        <f t="shared" si="1"/>
        <v>350793</v>
      </c>
      <c r="M10" s="7">
        <v>333878.125</v>
      </c>
      <c r="N10" s="22">
        <f t="shared" si="2"/>
        <v>1.0506618245804513</v>
      </c>
      <c r="O10" s="26">
        <v>2039</v>
      </c>
      <c r="P10" s="31">
        <f t="shared" si="3"/>
        <v>172.04168710152035</v>
      </c>
      <c r="Q10" s="36" t="s">
        <v>43</v>
      </c>
      <c r="R10" s="41">
        <f>ABS(N31-N10)*100</f>
        <v>19.392462834285485</v>
      </c>
      <c r="S10" t="s">
        <v>74</v>
      </c>
      <c r="T10" t="s">
        <v>75</v>
      </c>
      <c r="U10" s="7">
        <v>166250</v>
      </c>
      <c r="V10" t="s">
        <v>46</v>
      </c>
      <c r="W10" s="17" t="s">
        <v>47</v>
      </c>
      <c r="Y10" t="s">
        <v>48</v>
      </c>
      <c r="Z10">
        <v>401</v>
      </c>
      <c r="AA10">
        <v>88</v>
      </c>
    </row>
    <row r="11" spans="1:64" x14ac:dyDescent="0.25">
      <c r="A11" t="s">
        <v>76</v>
      </c>
      <c r="B11" t="s">
        <v>77</v>
      </c>
      <c r="C11" s="17">
        <v>44894</v>
      </c>
      <c r="D11" s="7">
        <v>405000</v>
      </c>
      <c r="E11" t="s">
        <v>41</v>
      </c>
      <c r="F11" t="s">
        <v>42</v>
      </c>
      <c r="G11" s="7">
        <v>405000</v>
      </c>
      <c r="H11" s="7">
        <v>182600</v>
      </c>
      <c r="I11" s="12">
        <f t="shared" si="0"/>
        <v>45.086419753086417</v>
      </c>
      <c r="J11" s="7">
        <v>521977</v>
      </c>
      <c r="K11" s="7">
        <v>171225</v>
      </c>
      <c r="L11" s="7">
        <f t="shared" si="1"/>
        <v>233775</v>
      </c>
      <c r="M11" s="7">
        <v>274025</v>
      </c>
      <c r="N11" s="22">
        <f t="shared" si="2"/>
        <v>0.85311559164309825</v>
      </c>
      <c r="O11" s="26">
        <v>1846</v>
      </c>
      <c r="P11" s="31">
        <f t="shared" si="3"/>
        <v>126.63867822318527</v>
      </c>
      <c r="Q11" s="36" t="s">
        <v>43</v>
      </c>
      <c r="R11" s="41">
        <f>ABS(N31-N11)*100</f>
        <v>39.147086128020788</v>
      </c>
      <c r="S11" t="s">
        <v>74</v>
      </c>
      <c r="T11" t="s">
        <v>75</v>
      </c>
      <c r="U11" s="7">
        <v>166250</v>
      </c>
      <c r="V11" t="s">
        <v>46</v>
      </c>
      <c r="W11" s="17" t="s">
        <v>47</v>
      </c>
      <c r="Y11" t="s">
        <v>48</v>
      </c>
      <c r="Z11">
        <v>401</v>
      </c>
      <c r="AA11">
        <v>85</v>
      </c>
    </row>
    <row r="12" spans="1:64" x14ac:dyDescent="0.25">
      <c r="A12" t="s">
        <v>78</v>
      </c>
      <c r="B12" t="s">
        <v>79</v>
      </c>
      <c r="C12" s="17">
        <v>44882</v>
      </c>
      <c r="D12" s="7">
        <v>499900</v>
      </c>
      <c r="E12" t="s">
        <v>41</v>
      </c>
      <c r="F12" t="s">
        <v>42</v>
      </c>
      <c r="G12" s="7">
        <v>499900</v>
      </c>
      <c r="H12" s="7">
        <v>210100</v>
      </c>
      <c r="I12" s="12">
        <f t="shared" si="0"/>
        <v>42.028405681136228</v>
      </c>
      <c r="J12" s="7">
        <v>550980</v>
      </c>
      <c r="K12" s="7">
        <v>170618</v>
      </c>
      <c r="L12" s="7">
        <f t="shared" si="1"/>
        <v>329282</v>
      </c>
      <c r="M12" s="7">
        <v>297157.8125</v>
      </c>
      <c r="N12" s="22">
        <f t="shared" si="2"/>
        <v>1.1081048054222031</v>
      </c>
      <c r="O12" s="26">
        <v>1846</v>
      </c>
      <c r="P12" s="31">
        <f t="shared" si="3"/>
        <v>178.37594799566631</v>
      </c>
      <c r="Q12" s="36" t="s">
        <v>43</v>
      </c>
      <c r="R12" s="41">
        <f>ABS(N31-N12)*100</f>
        <v>13.648164750110304</v>
      </c>
      <c r="S12" t="s">
        <v>74</v>
      </c>
      <c r="T12" t="s">
        <v>75</v>
      </c>
      <c r="U12" s="7">
        <v>166250</v>
      </c>
      <c r="V12" t="s">
        <v>46</v>
      </c>
      <c r="W12" s="17" t="s">
        <v>47</v>
      </c>
      <c r="Y12" t="s">
        <v>48</v>
      </c>
      <c r="Z12">
        <v>401</v>
      </c>
      <c r="AA12">
        <v>90</v>
      </c>
    </row>
    <row r="13" spans="1:64" x14ac:dyDescent="0.25">
      <c r="A13" t="s">
        <v>81</v>
      </c>
      <c r="B13" t="s">
        <v>82</v>
      </c>
      <c r="C13" s="17">
        <v>45307</v>
      </c>
      <c r="D13" s="7">
        <v>425560</v>
      </c>
      <c r="E13" t="s">
        <v>41</v>
      </c>
      <c r="F13" t="s">
        <v>42</v>
      </c>
      <c r="G13" s="7">
        <v>425560</v>
      </c>
      <c r="H13" s="7">
        <v>203400</v>
      </c>
      <c r="I13" s="12">
        <f t="shared" si="0"/>
        <v>47.7958454741987</v>
      </c>
      <c r="J13" s="7">
        <v>445706</v>
      </c>
      <c r="K13" s="7">
        <v>69787</v>
      </c>
      <c r="L13" s="7">
        <f t="shared" si="1"/>
        <v>355773</v>
      </c>
      <c r="M13" s="7">
        <v>293686.71875</v>
      </c>
      <c r="N13" s="22">
        <f t="shared" si="2"/>
        <v>1.2114030948156385</v>
      </c>
      <c r="O13" s="26">
        <v>1376</v>
      </c>
      <c r="P13" s="31">
        <f t="shared" si="3"/>
        <v>258.55595930232556</v>
      </c>
      <c r="Q13" s="36" t="s">
        <v>43</v>
      </c>
      <c r="R13" s="41">
        <f>ABS(N31-N13)*100</f>
        <v>3.3183358107667704</v>
      </c>
      <c r="S13" t="s">
        <v>51</v>
      </c>
      <c r="T13" t="s">
        <v>45</v>
      </c>
      <c r="U13" s="7">
        <v>58140</v>
      </c>
      <c r="V13" t="s">
        <v>46</v>
      </c>
      <c r="W13" s="17" t="s">
        <v>47</v>
      </c>
      <c r="Y13" t="s">
        <v>48</v>
      </c>
      <c r="Z13">
        <v>401</v>
      </c>
      <c r="AA13">
        <v>92</v>
      </c>
    </row>
    <row r="14" spans="1:64" x14ac:dyDescent="0.25">
      <c r="A14" t="s">
        <v>83</v>
      </c>
      <c r="B14" t="s">
        <v>84</v>
      </c>
      <c r="C14" s="17">
        <v>44671</v>
      </c>
      <c r="D14" s="7">
        <v>565000</v>
      </c>
      <c r="E14" t="s">
        <v>41</v>
      </c>
      <c r="F14" t="s">
        <v>42</v>
      </c>
      <c r="G14" s="7">
        <v>565000</v>
      </c>
      <c r="H14" s="7">
        <v>207300</v>
      </c>
      <c r="I14" s="12">
        <f t="shared" si="0"/>
        <v>36.690265486725664</v>
      </c>
      <c r="J14" s="7">
        <v>559209</v>
      </c>
      <c r="K14" s="7">
        <v>71611</v>
      </c>
      <c r="L14" s="7">
        <f t="shared" si="1"/>
        <v>493389</v>
      </c>
      <c r="M14" s="7">
        <v>380935.9375</v>
      </c>
      <c r="N14" s="22">
        <f t="shared" si="2"/>
        <v>1.2952020311814241</v>
      </c>
      <c r="O14" s="26">
        <v>2093</v>
      </c>
      <c r="P14" s="31">
        <f t="shared" si="3"/>
        <v>235.73291925465838</v>
      </c>
      <c r="Q14" s="36" t="s">
        <v>43</v>
      </c>
      <c r="R14" s="41">
        <f>ABS(N31-N14)*100</f>
        <v>5.061557825811791</v>
      </c>
      <c r="S14" t="s">
        <v>71</v>
      </c>
      <c r="T14" t="s">
        <v>45</v>
      </c>
      <c r="U14" s="7">
        <v>47470</v>
      </c>
      <c r="V14" t="s">
        <v>46</v>
      </c>
      <c r="W14" s="17" t="s">
        <v>47</v>
      </c>
      <c r="Y14" t="s">
        <v>48</v>
      </c>
      <c r="Z14">
        <v>401</v>
      </c>
      <c r="AA14">
        <v>80</v>
      </c>
    </row>
    <row r="15" spans="1:64" x14ac:dyDescent="0.25">
      <c r="A15" t="s">
        <v>85</v>
      </c>
      <c r="B15" t="s">
        <v>86</v>
      </c>
      <c r="C15" s="17">
        <v>44839</v>
      </c>
      <c r="D15" s="7">
        <v>450000</v>
      </c>
      <c r="E15" t="s">
        <v>41</v>
      </c>
      <c r="F15" t="s">
        <v>42</v>
      </c>
      <c r="G15" s="7">
        <v>450000</v>
      </c>
      <c r="H15" s="7">
        <v>213900</v>
      </c>
      <c r="I15" s="12">
        <f t="shared" si="0"/>
        <v>47.533333333333331</v>
      </c>
      <c r="J15" s="7">
        <v>443577</v>
      </c>
      <c r="K15" s="7">
        <v>75626</v>
      </c>
      <c r="L15" s="7">
        <f t="shared" si="1"/>
        <v>374374</v>
      </c>
      <c r="M15" s="7">
        <v>287461.71875</v>
      </c>
      <c r="N15" s="22">
        <f t="shared" si="2"/>
        <v>1.3023438446967124</v>
      </c>
      <c r="O15" s="26">
        <v>1512</v>
      </c>
      <c r="P15" s="31">
        <f t="shared" si="3"/>
        <v>247.60185185185185</v>
      </c>
      <c r="Q15" s="36" t="s">
        <v>43</v>
      </c>
      <c r="R15" s="41">
        <f>ABS(N31-N15)*100</f>
        <v>5.7757391773406219</v>
      </c>
      <c r="S15" t="s">
        <v>51</v>
      </c>
      <c r="T15" t="s">
        <v>45</v>
      </c>
      <c r="U15" s="7">
        <v>65550</v>
      </c>
      <c r="V15" t="s">
        <v>46</v>
      </c>
      <c r="W15" s="17" t="s">
        <v>47</v>
      </c>
      <c r="Y15" t="s">
        <v>48</v>
      </c>
      <c r="Z15">
        <v>401</v>
      </c>
      <c r="AA15">
        <v>90</v>
      </c>
    </row>
    <row r="16" spans="1:64" x14ac:dyDescent="0.25">
      <c r="A16" t="s">
        <v>87</v>
      </c>
      <c r="B16" t="s">
        <v>88</v>
      </c>
      <c r="C16" s="17">
        <v>44852</v>
      </c>
      <c r="D16" s="7">
        <v>449900</v>
      </c>
      <c r="E16" t="s">
        <v>41</v>
      </c>
      <c r="F16" t="s">
        <v>42</v>
      </c>
      <c r="G16" s="7">
        <v>449900</v>
      </c>
      <c r="H16" s="7">
        <v>159100</v>
      </c>
      <c r="I16" s="12">
        <f t="shared" si="0"/>
        <v>35.363414092020449</v>
      </c>
      <c r="J16" s="7">
        <v>455157</v>
      </c>
      <c r="K16" s="7">
        <v>54593</v>
      </c>
      <c r="L16" s="7">
        <f t="shared" si="1"/>
        <v>395307</v>
      </c>
      <c r="M16" s="7">
        <v>312940.625</v>
      </c>
      <c r="N16" s="22">
        <f t="shared" si="2"/>
        <v>1.263201286186477</v>
      </c>
      <c r="O16" s="26">
        <v>2136</v>
      </c>
      <c r="P16" s="31">
        <f t="shared" si="3"/>
        <v>185.0688202247191</v>
      </c>
      <c r="Q16" s="36" t="s">
        <v>43</v>
      </c>
      <c r="R16" s="41">
        <f>ABS(N31-N16)*100</f>
        <v>1.8614833263170816</v>
      </c>
      <c r="S16" t="s">
        <v>51</v>
      </c>
      <c r="T16" t="s">
        <v>80</v>
      </c>
      <c r="U16" s="7">
        <v>47250</v>
      </c>
      <c r="V16" t="s">
        <v>46</v>
      </c>
      <c r="W16" s="17" t="s">
        <v>47</v>
      </c>
      <c r="Y16" t="s">
        <v>48</v>
      </c>
      <c r="Z16">
        <v>401</v>
      </c>
      <c r="AA16">
        <v>96</v>
      </c>
    </row>
    <row r="17" spans="1:39" x14ac:dyDescent="0.25">
      <c r="A17" t="s">
        <v>89</v>
      </c>
      <c r="B17" t="s">
        <v>90</v>
      </c>
      <c r="C17" s="17">
        <v>44684</v>
      </c>
      <c r="D17" s="7">
        <v>424900</v>
      </c>
      <c r="E17" t="s">
        <v>41</v>
      </c>
      <c r="F17" t="s">
        <v>42</v>
      </c>
      <c r="G17" s="7">
        <v>424900</v>
      </c>
      <c r="H17" s="7">
        <v>143200</v>
      </c>
      <c r="I17" s="12">
        <f t="shared" si="0"/>
        <v>33.702047540597789</v>
      </c>
      <c r="J17" s="7">
        <v>436165</v>
      </c>
      <c r="K17" s="7">
        <v>56639</v>
      </c>
      <c r="L17" s="7">
        <f t="shared" si="1"/>
        <v>368261</v>
      </c>
      <c r="M17" s="7">
        <v>296504.6875</v>
      </c>
      <c r="N17" s="22">
        <f t="shared" si="2"/>
        <v>1.2420073460052803</v>
      </c>
      <c r="O17" s="26">
        <v>2052</v>
      </c>
      <c r="P17" s="31">
        <f t="shared" si="3"/>
        <v>179.46442495126706</v>
      </c>
      <c r="Q17" s="36" t="s">
        <v>43</v>
      </c>
      <c r="R17" s="41">
        <f>ABS(N31-N17)*100</f>
        <v>0.25791069180258752</v>
      </c>
      <c r="S17" t="s">
        <v>51</v>
      </c>
      <c r="T17" t="s">
        <v>80</v>
      </c>
      <c r="U17" s="7">
        <v>47250</v>
      </c>
      <c r="V17" t="s">
        <v>46</v>
      </c>
      <c r="W17" s="17" t="s">
        <v>47</v>
      </c>
      <c r="Y17" t="s">
        <v>48</v>
      </c>
      <c r="Z17">
        <v>401</v>
      </c>
      <c r="AA17">
        <v>96</v>
      </c>
    </row>
    <row r="18" spans="1:39" x14ac:dyDescent="0.25">
      <c r="A18" t="s">
        <v>91</v>
      </c>
      <c r="B18" t="s">
        <v>92</v>
      </c>
      <c r="C18" s="17">
        <v>45170</v>
      </c>
      <c r="D18" s="7">
        <v>600000</v>
      </c>
      <c r="E18" t="s">
        <v>41</v>
      </c>
      <c r="F18" t="s">
        <v>42</v>
      </c>
      <c r="G18" s="7">
        <v>600000</v>
      </c>
      <c r="H18" s="7">
        <v>236000</v>
      </c>
      <c r="I18" s="12">
        <f t="shared" si="0"/>
        <v>39.333333333333329</v>
      </c>
      <c r="J18" s="7">
        <v>618690</v>
      </c>
      <c r="K18" s="7">
        <v>83430</v>
      </c>
      <c r="L18" s="7">
        <f t="shared" si="1"/>
        <v>516570</v>
      </c>
      <c r="M18" s="7">
        <v>418171.875</v>
      </c>
      <c r="N18" s="22">
        <f t="shared" si="2"/>
        <v>1.2353054590292567</v>
      </c>
      <c r="O18" s="26">
        <v>2380</v>
      </c>
      <c r="P18" s="31">
        <f t="shared" si="3"/>
        <v>217.04621848739495</v>
      </c>
      <c r="Q18" s="36" t="s">
        <v>43</v>
      </c>
      <c r="R18" s="41">
        <f>ABS(N31-N18)*100</f>
        <v>0.92809938940494607</v>
      </c>
      <c r="S18" t="s">
        <v>56</v>
      </c>
      <c r="T18" t="s">
        <v>45</v>
      </c>
      <c r="U18" s="7">
        <v>62700</v>
      </c>
      <c r="V18" t="s">
        <v>46</v>
      </c>
      <c r="W18" s="17" t="s">
        <v>47</v>
      </c>
      <c r="Y18" t="s">
        <v>48</v>
      </c>
      <c r="Z18">
        <v>401</v>
      </c>
      <c r="AA18">
        <v>91</v>
      </c>
    </row>
    <row r="19" spans="1:39" x14ac:dyDescent="0.25">
      <c r="A19" t="s">
        <v>93</v>
      </c>
      <c r="B19" t="s">
        <v>94</v>
      </c>
      <c r="C19" s="17">
        <v>44893</v>
      </c>
      <c r="D19" s="7">
        <v>435000</v>
      </c>
      <c r="E19" t="s">
        <v>41</v>
      </c>
      <c r="F19" t="s">
        <v>42</v>
      </c>
      <c r="G19" s="7">
        <v>435000</v>
      </c>
      <c r="H19" s="7">
        <v>185900</v>
      </c>
      <c r="I19" s="12">
        <f t="shared" si="0"/>
        <v>42.735632183908045</v>
      </c>
      <c r="J19" s="7">
        <v>457280</v>
      </c>
      <c r="K19" s="7">
        <v>73540</v>
      </c>
      <c r="L19" s="7">
        <f t="shared" si="1"/>
        <v>361460</v>
      </c>
      <c r="M19" s="7">
        <v>299796.875</v>
      </c>
      <c r="N19" s="22">
        <f t="shared" si="2"/>
        <v>1.2056830145410955</v>
      </c>
      <c r="O19" s="26">
        <v>1344</v>
      </c>
      <c r="P19" s="31">
        <f t="shared" si="3"/>
        <v>268.94345238095241</v>
      </c>
      <c r="Q19" s="36" t="s">
        <v>43</v>
      </c>
      <c r="R19" s="41">
        <f>ABS(N31-N19)*100</f>
        <v>3.8903438382210664</v>
      </c>
      <c r="S19" t="s">
        <v>51</v>
      </c>
      <c r="T19" t="s">
        <v>45</v>
      </c>
      <c r="U19" s="7">
        <v>63435</v>
      </c>
      <c r="V19" t="s">
        <v>46</v>
      </c>
      <c r="W19" s="17" t="s">
        <v>47</v>
      </c>
      <c r="Y19" t="s">
        <v>48</v>
      </c>
      <c r="Z19">
        <v>401</v>
      </c>
      <c r="AA19">
        <v>88</v>
      </c>
    </row>
    <row r="20" spans="1:39" x14ac:dyDescent="0.25">
      <c r="A20" t="s">
        <v>95</v>
      </c>
      <c r="B20" t="s">
        <v>96</v>
      </c>
      <c r="C20" s="17">
        <v>44750</v>
      </c>
      <c r="D20" s="7">
        <v>555000</v>
      </c>
      <c r="E20" t="s">
        <v>97</v>
      </c>
      <c r="F20" t="s">
        <v>42</v>
      </c>
      <c r="G20" s="7">
        <v>555000</v>
      </c>
      <c r="H20" s="7">
        <v>258400</v>
      </c>
      <c r="I20" s="12">
        <f t="shared" si="0"/>
        <v>46.558558558558559</v>
      </c>
      <c r="J20" s="7">
        <v>650459</v>
      </c>
      <c r="K20" s="7">
        <v>90911</v>
      </c>
      <c r="L20" s="7">
        <f t="shared" si="1"/>
        <v>464089</v>
      </c>
      <c r="M20" s="7">
        <v>437146.875</v>
      </c>
      <c r="N20" s="22">
        <f t="shared" si="2"/>
        <v>1.0616317456232531</v>
      </c>
      <c r="O20" s="26">
        <v>2316</v>
      </c>
      <c r="P20" s="31">
        <f t="shared" si="3"/>
        <v>200.38385146804836</v>
      </c>
      <c r="Q20" s="36" t="s">
        <v>43</v>
      </c>
      <c r="R20" s="41">
        <f>ABS(N31-N20)*100</f>
        <v>18.295470730005302</v>
      </c>
      <c r="S20" t="s">
        <v>51</v>
      </c>
      <c r="T20" t="s">
        <v>45</v>
      </c>
      <c r="U20" s="7">
        <v>67759</v>
      </c>
      <c r="V20" t="s">
        <v>46</v>
      </c>
      <c r="W20" s="17" t="s">
        <v>47</v>
      </c>
      <c r="Y20" t="s">
        <v>48</v>
      </c>
      <c r="Z20">
        <v>401</v>
      </c>
      <c r="AA20">
        <v>94</v>
      </c>
    </row>
    <row r="21" spans="1:39" x14ac:dyDescent="0.25">
      <c r="A21" t="s">
        <v>98</v>
      </c>
      <c r="B21" t="s">
        <v>99</v>
      </c>
      <c r="C21" s="17">
        <v>44778</v>
      </c>
      <c r="D21" s="7">
        <v>520000</v>
      </c>
      <c r="E21" t="s">
        <v>41</v>
      </c>
      <c r="F21" t="s">
        <v>42</v>
      </c>
      <c r="G21" s="7">
        <v>520000</v>
      </c>
      <c r="H21" s="7">
        <v>224500</v>
      </c>
      <c r="I21" s="12">
        <f t="shared" si="0"/>
        <v>43.173076923076927</v>
      </c>
      <c r="J21" s="7">
        <v>551442</v>
      </c>
      <c r="K21" s="7">
        <v>77750</v>
      </c>
      <c r="L21" s="7">
        <f t="shared" si="1"/>
        <v>442250</v>
      </c>
      <c r="M21" s="7">
        <v>370071.875</v>
      </c>
      <c r="N21" s="22">
        <f t="shared" si="2"/>
        <v>1.1950381260397052</v>
      </c>
      <c r="O21" s="26">
        <v>1372</v>
      </c>
      <c r="P21" s="31">
        <f t="shared" si="3"/>
        <v>322.33965014577262</v>
      </c>
      <c r="Q21" s="36" t="s">
        <v>43</v>
      </c>
      <c r="R21" s="41">
        <f>ABS(N31-N21)*100</f>
        <v>4.9548326883601002</v>
      </c>
      <c r="S21" t="s">
        <v>51</v>
      </c>
      <c r="T21" t="s">
        <v>45</v>
      </c>
      <c r="U21" s="7">
        <v>60600</v>
      </c>
      <c r="V21" t="s">
        <v>46</v>
      </c>
      <c r="W21" s="17" t="s">
        <v>47</v>
      </c>
      <c r="Y21" t="s">
        <v>48</v>
      </c>
      <c r="Z21">
        <v>401</v>
      </c>
      <c r="AA21">
        <v>92</v>
      </c>
    </row>
    <row r="22" spans="1:39" x14ac:dyDescent="0.25">
      <c r="A22" t="s">
        <v>100</v>
      </c>
      <c r="B22" t="s">
        <v>101</v>
      </c>
      <c r="C22" s="17">
        <v>44827</v>
      </c>
      <c r="D22" s="7">
        <v>570000</v>
      </c>
      <c r="E22" t="s">
        <v>41</v>
      </c>
      <c r="F22" t="s">
        <v>42</v>
      </c>
      <c r="G22" s="7">
        <v>570000</v>
      </c>
      <c r="H22" s="7">
        <v>188100</v>
      </c>
      <c r="I22" s="12">
        <f t="shared" si="0"/>
        <v>33</v>
      </c>
      <c r="J22" s="7">
        <v>612753</v>
      </c>
      <c r="K22" s="7">
        <v>83232</v>
      </c>
      <c r="L22" s="7">
        <f t="shared" si="1"/>
        <v>486768</v>
      </c>
      <c r="M22" s="7">
        <v>413688.28125</v>
      </c>
      <c r="N22" s="22">
        <f t="shared" si="2"/>
        <v>1.1766540703768122</v>
      </c>
      <c r="O22" s="26">
        <v>2225</v>
      </c>
      <c r="P22" s="31">
        <f t="shared" si="3"/>
        <v>218.77213483146068</v>
      </c>
      <c r="Q22" s="36" t="s">
        <v>43</v>
      </c>
      <c r="R22" s="41">
        <f>ABS(N31-N22)*100</f>
        <v>6.7932382546493919</v>
      </c>
      <c r="S22" t="s">
        <v>74</v>
      </c>
      <c r="T22" t="s">
        <v>45</v>
      </c>
      <c r="U22" s="7">
        <v>64900</v>
      </c>
      <c r="V22" t="s">
        <v>46</v>
      </c>
      <c r="W22" s="17" t="s">
        <v>47</v>
      </c>
      <c r="Y22" t="s">
        <v>48</v>
      </c>
      <c r="Z22">
        <v>401</v>
      </c>
      <c r="AA22">
        <v>90</v>
      </c>
    </row>
    <row r="23" spans="1:39" x14ac:dyDescent="0.25">
      <c r="A23" t="s">
        <v>100</v>
      </c>
      <c r="B23" t="s">
        <v>101</v>
      </c>
      <c r="C23" s="17">
        <v>44988</v>
      </c>
      <c r="D23" s="7">
        <v>561000</v>
      </c>
      <c r="E23" t="s">
        <v>41</v>
      </c>
      <c r="F23" t="s">
        <v>42</v>
      </c>
      <c r="G23" s="7">
        <v>561000</v>
      </c>
      <c r="H23" s="7">
        <v>188100</v>
      </c>
      <c r="I23" s="12">
        <f t="shared" si="0"/>
        <v>33.529411764705877</v>
      </c>
      <c r="J23" s="7">
        <v>612753</v>
      </c>
      <c r="K23" s="7">
        <v>83232</v>
      </c>
      <c r="L23" s="7">
        <f t="shared" si="1"/>
        <v>477768</v>
      </c>
      <c r="M23" s="7">
        <v>413688.28125</v>
      </c>
      <c r="N23" s="22">
        <f t="shared" si="2"/>
        <v>1.1548985592639385</v>
      </c>
      <c r="O23" s="26">
        <v>2225</v>
      </c>
      <c r="P23" s="31">
        <f t="shared" si="3"/>
        <v>214.72719101123596</v>
      </c>
      <c r="Q23" s="36" t="s">
        <v>43</v>
      </c>
      <c r="R23" s="41">
        <f>ABS(N31-N23)*100</f>
        <v>8.9687893659367681</v>
      </c>
      <c r="S23" t="s">
        <v>74</v>
      </c>
      <c r="T23" t="s">
        <v>45</v>
      </c>
      <c r="U23" s="7">
        <v>64900</v>
      </c>
      <c r="V23" t="s">
        <v>46</v>
      </c>
      <c r="W23" s="17" t="s">
        <v>47</v>
      </c>
      <c r="Y23" t="s">
        <v>48</v>
      </c>
      <c r="Z23">
        <v>401</v>
      </c>
      <c r="AA23">
        <v>90</v>
      </c>
    </row>
    <row r="24" spans="1:39" x14ac:dyDescent="0.25">
      <c r="A24" t="s">
        <v>102</v>
      </c>
      <c r="B24" t="s">
        <v>103</v>
      </c>
      <c r="C24" s="17">
        <v>44904</v>
      </c>
      <c r="D24" s="7">
        <v>499900</v>
      </c>
      <c r="E24" t="s">
        <v>41</v>
      </c>
      <c r="F24" t="s">
        <v>42</v>
      </c>
      <c r="G24" s="7">
        <v>499900</v>
      </c>
      <c r="H24" s="7">
        <v>169600</v>
      </c>
      <c r="I24" s="12">
        <f t="shared" si="0"/>
        <v>33.926785357071417</v>
      </c>
      <c r="J24" s="7">
        <v>477154</v>
      </c>
      <c r="K24" s="7">
        <v>73831</v>
      </c>
      <c r="L24" s="7">
        <f t="shared" si="1"/>
        <v>426069</v>
      </c>
      <c r="M24" s="7">
        <v>315096.09375</v>
      </c>
      <c r="N24" s="22">
        <f t="shared" si="2"/>
        <v>1.3521875023244396</v>
      </c>
      <c r="O24" s="26">
        <v>1516</v>
      </c>
      <c r="P24" s="31">
        <f t="shared" si="3"/>
        <v>281.04815303430081</v>
      </c>
      <c r="Q24" s="36" t="s">
        <v>43</v>
      </c>
      <c r="R24" s="41">
        <f>ABS(N31-N24)*100</f>
        <v>10.760104940113347</v>
      </c>
      <c r="S24" t="s">
        <v>51</v>
      </c>
      <c r="T24" t="s">
        <v>45</v>
      </c>
      <c r="U24" s="7">
        <v>67100</v>
      </c>
      <c r="V24" t="s">
        <v>46</v>
      </c>
      <c r="W24" s="17" t="s">
        <v>47</v>
      </c>
      <c r="Y24" t="s">
        <v>48</v>
      </c>
      <c r="Z24">
        <v>401</v>
      </c>
      <c r="AA24">
        <v>94</v>
      </c>
    </row>
    <row r="25" spans="1:39" x14ac:dyDescent="0.25">
      <c r="A25" t="s">
        <v>104</v>
      </c>
      <c r="B25" t="s">
        <v>105</v>
      </c>
      <c r="C25" s="17">
        <v>44984</v>
      </c>
      <c r="D25" s="7">
        <v>455000</v>
      </c>
      <c r="E25" t="s">
        <v>41</v>
      </c>
      <c r="F25" t="s">
        <v>42</v>
      </c>
      <c r="G25" s="7">
        <v>455000</v>
      </c>
      <c r="H25" s="7">
        <v>212200</v>
      </c>
      <c r="I25" s="12">
        <f t="shared" si="0"/>
        <v>46.637362637362642</v>
      </c>
      <c r="J25" s="7">
        <v>419209</v>
      </c>
      <c r="K25" s="7">
        <v>52590</v>
      </c>
      <c r="L25" s="7">
        <f t="shared" si="1"/>
        <v>402410</v>
      </c>
      <c r="M25" s="7">
        <v>286421.09375</v>
      </c>
      <c r="N25" s="22">
        <f t="shared" si="2"/>
        <v>1.404959371991086</v>
      </c>
      <c r="O25" s="26">
        <v>1614</v>
      </c>
      <c r="P25" s="31">
        <f t="shared" si="3"/>
        <v>249.32465923172242</v>
      </c>
      <c r="Q25" s="36" t="s">
        <v>43</v>
      </c>
      <c r="R25" s="41">
        <f>ABS(N31-N25)*100</f>
        <v>16.037291906777984</v>
      </c>
      <c r="S25" t="s">
        <v>51</v>
      </c>
      <c r="T25" t="s">
        <v>45</v>
      </c>
      <c r="U25" s="7">
        <v>47250</v>
      </c>
      <c r="V25" t="s">
        <v>46</v>
      </c>
      <c r="W25" s="17" t="s">
        <v>47</v>
      </c>
      <c r="Y25" t="s">
        <v>48</v>
      </c>
      <c r="Z25">
        <v>401</v>
      </c>
      <c r="AA25">
        <v>93</v>
      </c>
    </row>
    <row r="26" spans="1:39" x14ac:dyDescent="0.25">
      <c r="A26" t="s">
        <v>111</v>
      </c>
      <c r="B26" t="s">
        <v>112</v>
      </c>
      <c r="C26" s="17">
        <v>44819</v>
      </c>
      <c r="D26" s="7">
        <v>572000</v>
      </c>
      <c r="E26" t="s">
        <v>41</v>
      </c>
      <c r="F26" t="s">
        <v>42</v>
      </c>
      <c r="G26" s="7">
        <v>572000</v>
      </c>
      <c r="H26" s="7">
        <v>30000</v>
      </c>
      <c r="I26" s="12">
        <f t="shared" si="0"/>
        <v>5.244755244755245</v>
      </c>
      <c r="J26" s="7">
        <v>582478</v>
      </c>
      <c r="K26" s="7">
        <v>79503</v>
      </c>
      <c r="L26" s="7">
        <f t="shared" si="1"/>
        <v>492497</v>
      </c>
      <c r="M26" s="7">
        <v>392949.21875</v>
      </c>
      <c r="N26" s="22">
        <f t="shared" si="2"/>
        <v>1.2533349768875193</v>
      </c>
      <c r="O26" s="26">
        <v>1376</v>
      </c>
      <c r="P26" s="31">
        <f t="shared" si="3"/>
        <v>357.91933139534882</v>
      </c>
      <c r="Q26" s="36" t="s">
        <v>43</v>
      </c>
      <c r="R26" s="41">
        <f>ABS(N31-N26)*100</f>
        <v>0.87485239642131063</v>
      </c>
      <c r="S26" t="s">
        <v>51</v>
      </c>
      <c r="T26" t="s">
        <v>80</v>
      </c>
      <c r="U26" s="7">
        <v>74600</v>
      </c>
      <c r="V26" t="s">
        <v>46</v>
      </c>
      <c r="W26" s="17" t="s">
        <v>47</v>
      </c>
      <c r="Y26" t="s">
        <v>48</v>
      </c>
      <c r="Z26">
        <v>401</v>
      </c>
      <c r="AA26">
        <v>97</v>
      </c>
    </row>
    <row r="27" spans="1:39" x14ac:dyDescent="0.25">
      <c r="A27" t="s">
        <v>113</v>
      </c>
      <c r="B27" t="s">
        <v>114</v>
      </c>
      <c r="C27" s="17">
        <v>45227</v>
      </c>
      <c r="D27" s="7">
        <v>655000</v>
      </c>
      <c r="E27" t="s">
        <v>41</v>
      </c>
      <c r="F27" t="s">
        <v>42</v>
      </c>
      <c r="G27" s="7">
        <v>655000</v>
      </c>
      <c r="H27" s="7">
        <v>298700</v>
      </c>
      <c r="I27" s="12">
        <f t="shared" si="0"/>
        <v>45.603053435114504</v>
      </c>
      <c r="J27" s="7">
        <v>652010</v>
      </c>
      <c r="K27" s="7">
        <v>93080</v>
      </c>
      <c r="L27" s="7">
        <f t="shared" si="1"/>
        <v>561920</v>
      </c>
      <c r="M27" s="7">
        <v>436664.0625</v>
      </c>
      <c r="N27" s="22">
        <f t="shared" si="2"/>
        <v>1.2868473690802069</v>
      </c>
      <c r="O27" s="26">
        <v>1977</v>
      </c>
      <c r="P27" s="31">
        <f t="shared" si="3"/>
        <v>284.22862923621648</v>
      </c>
      <c r="Q27" s="36" t="s">
        <v>43</v>
      </c>
      <c r="R27" s="41">
        <f>ABS(N31-N27)*100</f>
        <v>4.2260916156900752</v>
      </c>
      <c r="S27" t="s">
        <v>74</v>
      </c>
      <c r="T27" t="s">
        <v>75</v>
      </c>
      <c r="U27" s="7">
        <v>74600</v>
      </c>
      <c r="V27" t="s">
        <v>46</v>
      </c>
      <c r="W27" s="17" t="s">
        <v>47</v>
      </c>
      <c r="Y27" t="s">
        <v>48</v>
      </c>
      <c r="Z27">
        <v>401</v>
      </c>
      <c r="AA27">
        <v>89</v>
      </c>
    </row>
    <row r="28" spans="1:39" ht="15.75" thickBot="1" x14ac:dyDescent="0.3">
      <c r="A28" t="s">
        <v>115</v>
      </c>
      <c r="B28" t="s">
        <v>116</v>
      </c>
      <c r="C28" s="17">
        <v>45229</v>
      </c>
      <c r="D28" s="7">
        <v>660000</v>
      </c>
      <c r="E28" t="s">
        <v>41</v>
      </c>
      <c r="F28" t="s">
        <v>42</v>
      </c>
      <c r="G28" s="7">
        <v>660000</v>
      </c>
      <c r="H28" s="7">
        <v>231700</v>
      </c>
      <c r="I28" s="12">
        <f t="shared" si="0"/>
        <v>35.106060606060609</v>
      </c>
      <c r="J28" s="7">
        <v>650079</v>
      </c>
      <c r="K28" s="7">
        <v>78742</v>
      </c>
      <c r="L28" s="7">
        <f t="shared" si="1"/>
        <v>581258</v>
      </c>
      <c r="M28" s="7">
        <v>446357.03125</v>
      </c>
      <c r="N28" s="22">
        <f t="shared" si="2"/>
        <v>1.3022266018129405</v>
      </c>
      <c r="O28" s="26">
        <v>1418</v>
      </c>
      <c r="P28" s="31">
        <f t="shared" si="3"/>
        <v>409.91396332863189</v>
      </c>
      <c r="Q28" s="36" t="s">
        <v>43</v>
      </c>
      <c r="R28" s="41">
        <f>ABS(N31-N28)*100</f>
        <v>5.7640148889634313</v>
      </c>
      <c r="S28" t="s">
        <v>51</v>
      </c>
      <c r="T28" t="s">
        <v>75</v>
      </c>
      <c r="U28" s="7">
        <v>74600</v>
      </c>
      <c r="V28" t="s">
        <v>46</v>
      </c>
      <c r="W28" s="17" t="s">
        <v>47</v>
      </c>
      <c r="Y28" t="s">
        <v>48</v>
      </c>
      <c r="Z28">
        <v>401</v>
      </c>
      <c r="AA28">
        <v>94</v>
      </c>
    </row>
    <row r="29" spans="1:39" ht="15.75" thickTop="1" x14ac:dyDescent="0.25">
      <c r="A29" s="3"/>
      <c r="B29" s="3"/>
      <c r="C29" s="18" t="s">
        <v>117</v>
      </c>
      <c r="D29" s="8">
        <f>+SUM(D2:D28)</f>
        <v>14824160</v>
      </c>
      <c r="E29" s="3"/>
      <c r="F29" s="3"/>
      <c r="G29" s="8">
        <f>+SUM(G2:G28)</f>
        <v>14824160</v>
      </c>
      <c r="H29" s="8">
        <f>+SUM(H2:H28)</f>
        <v>5404500</v>
      </c>
      <c r="I29" s="13"/>
      <c r="J29" s="8">
        <f>+SUM(J2:J28)</f>
        <v>15232170</v>
      </c>
      <c r="K29" s="8"/>
      <c r="L29" s="8">
        <f>+SUM(L2:L28)</f>
        <v>11938685</v>
      </c>
      <c r="M29" s="8">
        <f>+SUM(M2:M28)</f>
        <v>9614973.46875</v>
      </c>
      <c r="N29" s="23"/>
      <c r="O29" s="27"/>
      <c r="P29" s="32">
        <f>AVERAGE(P2:P28)</f>
        <v>248.48872250319496</v>
      </c>
      <c r="Q29" s="37"/>
      <c r="R29" s="42">
        <f>ABS(N31-N30)*100</f>
        <v>0.29101197745580176</v>
      </c>
      <c r="S29" s="3"/>
      <c r="T29" s="3"/>
      <c r="U29" s="8"/>
      <c r="V29" s="3"/>
      <c r="W29" s="18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25">
      <c r="A30" s="4"/>
      <c r="B30" s="4"/>
      <c r="C30" s="19"/>
      <c r="D30" s="9"/>
      <c r="E30" s="4"/>
      <c r="F30" s="4"/>
      <c r="G30" s="9"/>
      <c r="H30" s="9" t="s">
        <v>118</v>
      </c>
      <c r="I30" s="14">
        <f>H29/G29*100</f>
        <v>36.457377686155574</v>
      </c>
      <c r="J30" s="9"/>
      <c r="K30" s="9"/>
      <c r="L30" s="9"/>
      <c r="M30" s="9" t="s">
        <v>119</v>
      </c>
      <c r="N30" s="46">
        <f>L29/M29</f>
        <v>1.2416763331487481</v>
      </c>
      <c r="O30" s="28"/>
      <c r="P30" s="33" t="s">
        <v>120</v>
      </c>
      <c r="Q30" s="38">
        <f>STDEV(N2:N28)</f>
        <v>0.12853268169523388</v>
      </c>
      <c r="R30" s="43"/>
      <c r="S30" s="4"/>
      <c r="T30" s="4"/>
      <c r="U30" s="9"/>
      <c r="V30" s="4"/>
      <c r="W30" s="1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x14ac:dyDescent="0.25">
      <c r="A31" s="5"/>
      <c r="B31" s="5"/>
      <c r="C31" s="20"/>
      <c r="D31" s="10"/>
      <c r="E31" s="5"/>
      <c r="F31" s="5"/>
      <c r="G31" s="10"/>
      <c r="H31" s="10" t="s">
        <v>121</v>
      </c>
      <c r="I31" s="15">
        <f>STDEV(I2:I28)</f>
        <v>11.395121019359392</v>
      </c>
      <c r="J31" s="10"/>
      <c r="K31" s="10"/>
      <c r="L31" s="10"/>
      <c r="M31" s="10" t="s">
        <v>122</v>
      </c>
      <c r="N31" s="24">
        <f>AVERAGE(N2:N28)</f>
        <v>1.2445864529233062</v>
      </c>
      <c r="O31" s="29"/>
      <c r="P31" s="34" t="s">
        <v>123</v>
      </c>
      <c r="Q31" s="45">
        <f>AVERAGE(R2:R28)</f>
        <v>9.09835474583425</v>
      </c>
      <c r="R31" s="44" t="s">
        <v>124</v>
      </c>
      <c r="S31" s="5">
        <f>+(Q31/N31)</f>
        <v>7.3103437085176983</v>
      </c>
      <c r="T31" s="5"/>
      <c r="U31" s="10"/>
      <c r="V31" s="5"/>
      <c r="W31" s="20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8" spans="1:27" x14ac:dyDescent="0.25">
      <c r="A38" t="s">
        <v>57</v>
      </c>
      <c r="B38" t="s">
        <v>58</v>
      </c>
      <c r="C38" s="17">
        <v>44929</v>
      </c>
      <c r="D38" s="7">
        <v>1520000</v>
      </c>
      <c r="E38" t="s">
        <v>41</v>
      </c>
      <c r="F38" t="s">
        <v>42</v>
      </c>
      <c r="G38" s="7">
        <v>1520000</v>
      </c>
      <c r="H38" s="7">
        <v>307200</v>
      </c>
      <c r="I38" s="12">
        <f>H38/G38*100</f>
        <v>20.210526315789473</v>
      </c>
      <c r="J38" s="7">
        <v>897664</v>
      </c>
      <c r="K38" s="7">
        <v>173577</v>
      </c>
      <c r="L38" s="7">
        <f>G38-K38</f>
        <v>1346423</v>
      </c>
      <c r="M38" s="7">
        <v>565693</v>
      </c>
      <c r="N38" s="22">
        <f>L38/M38</f>
        <v>2.3801302119700969</v>
      </c>
      <c r="O38" s="26">
        <v>2820</v>
      </c>
      <c r="P38" s="31">
        <f>L38/O38</f>
        <v>477.45496453900711</v>
      </c>
      <c r="Q38" s="36" t="s">
        <v>43</v>
      </c>
      <c r="R38" s="41">
        <f>ABS(N31-N38)*100</f>
        <v>113.55437590467908</v>
      </c>
      <c r="S38" t="s">
        <v>56</v>
      </c>
      <c r="T38" t="s">
        <v>59</v>
      </c>
      <c r="U38" s="7">
        <v>122000</v>
      </c>
      <c r="V38" t="s">
        <v>46</v>
      </c>
      <c r="W38" s="17" t="s">
        <v>47</v>
      </c>
      <c r="Y38" t="s">
        <v>48</v>
      </c>
      <c r="Z38">
        <v>401</v>
      </c>
      <c r="AA38">
        <v>90</v>
      </c>
    </row>
    <row r="39" spans="1:27" x14ac:dyDescent="0.25">
      <c r="A39" t="s">
        <v>106</v>
      </c>
      <c r="B39" t="s">
        <v>107</v>
      </c>
      <c r="C39" s="17">
        <v>45107</v>
      </c>
      <c r="D39" s="7">
        <v>212500</v>
      </c>
      <c r="E39" t="s">
        <v>41</v>
      </c>
      <c r="F39" t="s">
        <v>42</v>
      </c>
      <c r="G39" s="7">
        <v>212500</v>
      </c>
      <c r="H39" s="7">
        <v>58000</v>
      </c>
      <c r="I39" s="12">
        <f>H39/G39*100</f>
        <v>27.294117647058826</v>
      </c>
      <c r="J39" s="7">
        <v>139330</v>
      </c>
      <c r="K39" s="7">
        <v>33802</v>
      </c>
      <c r="L39" s="7">
        <f>G39-K39</f>
        <v>178698</v>
      </c>
      <c r="M39" s="7">
        <v>82443.75</v>
      </c>
      <c r="N39" s="22">
        <f>L39/M39</f>
        <v>2.1675142142369799</v>
      </c>
      <c r="O39" s="26">
        <v>1773</v>
      </c>
      <c r="P39" s="31">
        <f>L39/O39</f>
        <v>100.78849407783417</v>
      </c>
      <c r="Q39" s="36" t="s">
        <v>43</v>
      </c>
      <c r="R39" s="41">
        <f>ABS(N31-N39)*100</f>
        <v>92.292776131367376</v>
      </c>
      <c r="S39" t="s">
        <v>51</v>
      </c>
      <c r="T39" t="s">
        <v>45</v>
      </c>
      <c r="U39" s="7">
        <v>30723</v>
      </c>
      <c r="V39" t="s">
        <v>46</v>
      </c>
      <c r="W39" s="17" t="s">
        <v>47</v>
      </c>
      <c r="Y39" t="s">
        <v>48</v>
      </c>
      <c r="Z39">
        <v>401</v>
      </c>
      <c r="AA39">
        <v>75</v>
      </c>
    </row>
    <row r="40" spans="1:27" x14ac:dyDescent="0.25">
      <c r="A40" t="s">
        <v>108</v>
      </c>
      <c r="B40" t="s">
        <v>109</v>
      </c>
      <c r="C40" s="17">
        <v>45184</v>
      </c>
      <c r="D40" s="7">
        <v>1750000</v>
      </c>
      <c r="E40" t="s">
        <v>41</v>
      </c>
      <c r="F40" t="s">
        <v>42</v>
      </c>
      <c r="G40" s="7">
        <v>1750000</v>
      </c>
      <c r="H40" s="7">
        <v>296400</v>
      </c>
      <c r="I40" s="12">
        <f>H40/G40*100</f>
        <v>16.937142857142856</v>
      </c>
      <c r="J40" s="7">
        <v>1032949</v>
      </c>
      <c r="K40" s="7">
        <v>200792</v>
      </c>
      <c r="L40" s="7">
        <f>G40-K40</f>
        <v>1549208</v>
      </c>
      <c r="M40" s="7">
        <v>650122.625</v>
      </c>
      <c r="N40" s="22">
        <f>L40/M40</f>
        <v>2.3829473708902222</v>
      </c>
      <c r="O40" s="26">
        <v>2036</v>
      </c>
      <c r="P40" s="31">
        <f>L40/O40</f>
        <v>760.90766208251478</v>
      </c>
      <c r="Q40" s="36" t="s">
        <v>43</v>
      </c>
      <c r="R40" s="41">
        <f>ABS(N31-N40)*100</f>
        <v>113.8360917966916</v>
      </c>
      <c r="S40" t="s">
        <v>51</v>
      </c>
      <c r="T40" t="s">
        <v>45</v>
      </c>
      <c r="U40" s="7">
        <v>171600</v>
      </c>
      <c r="V40" t="s">
        <v>46</v>
      </c>
      <c r="W40" s="17" t="s">
        <v>47</v>
      </c>
      <c r="Y40" t="s">
        <v>110</v>
      </c>
      <c r="Z40">
        <v>401</v>
      </c>
      <c r="AA40">
        <v>90</v>
      </c>
    </row>
  </sheetData>
  <conditionalFormatting sqref="A38:AM40 A2:AM2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B52B-7FCF-49BF-8E7C-F6C6EA91422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2024-12-31T15:29:14Z</dcterms:created>
  <dcterms:modified xsi:type="dcterms:W3CDTF">2025-01-01T17:05:58Z</dcterms:modified>
</cp:coreProperties>
</file>