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Land Tables\"/>
    </mc:Choice>
  </mc:AlternateContent>
  <xr:revisionPtr revIDLastSave="0" documentId="13_ncr:1_{73AD4F34-18C1-4BB6-BC14-44D9BC4EF170}" xr6:coauthVersionLast="47" xr6:coauthVersionMax="47" xr10:uidLastSave="{00000000-0000-0000-0000-000000000000}"/>
  <bookViews>
    <workbookView xWindow="28680" yWindow="-120" windowWidth="29040" windowHeight="15720" xr2:uid="{95AAC6B7-8A73-454A-9121-715E11A8CF9C}"/>
  </bookViews>
  <sheets>
    <sheet name="Land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K2" i="2"/>
  <c r="Q2" i="2" s="1"/>
  <c r="I3" i="2"/>
  <c r="K3" i="2"/>
  <c r="Q3" i="2" s="1"/>
  <c r="I20" i="2"/>
  <c r="K20" i="2"/>
  <c r="S20" i="2" s="1"/>
  <c r="Q20" i="2"/>
  <c r="R20" i="2"/>
  <c r="I4" i="2"/>
  <c r="K4" i="2"/>
  <c r="Q4" i="2" s="1"/>
  <c r="I5" i="2"/>
  <c r="K5" i="2"/>
  <c r="R5" i="2" s="1"/>
  <c r="I6" i="2"/>
  <c r="K6" i="2"/>
  <c r="R6" i="2" s="1"/>
  <c r="Q6" i="2"/>
  <c r="I7" i="2"/>
  <c r="K7" i="2"/>
  <c r="Q7" i="2" s="1"/>
  <c r="D8" i="2"/>
  <c r="G8" i="2"/>
  <c r="H8" i="2"/>
  <c r="I9" i="2" s="1"/>
  <c r="J8" i="2"/>
  <c r="L8" i="2"/>
  <c r="M8" i="2"/>
  <c r="O8" i="2"/>
  <c r="P8" i="2"/>
  <c r="I10" i="2" l="1"/>
  <c r="Q5" i="2"/>
  <c r="S4" i="2"/>
  <c r="S2" i="2"/>
  <c r="R4" i="2"/>
  <c r="R2" i="2"/>
  <c r="S6" i="2"/>
  <c r="K8" i="2"/>
  <c r="S5" i="2"/>
  <c r="S7" i="2"/>
  <c r="R7" i="2"/>
  <c r="S3" i="2"/>
  <c r="R3" i="2"/>
  <c r="M10" i="2" l="1"/>
  <c r="P10" i="2"/>
  <c r="S10" i="2"/>
</calcChain>
</file>

<file path=xl/sharedStrings.xml><?xml version="1.0" encoding="utf-8"?>
<sst xmlns="http://schemas.openxmlformats.org/spreadsheetml/2006/main" count="131" uniqueCount="77">
  <si>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</si>
  <si>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</si>
  <si>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</si>
  <si>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</si>
  <si>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</si>
  <si>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</si>
  <si>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</si>
  <si>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</si>
  <si>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</si>
  <si>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</si>
  <si>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</si>
  <si>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</si>
  <si>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</si>
  <si>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</si>
  <si>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</si>
  <si>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</si>
  <si>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</si>
  <si>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</si>
  <si>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</si>
  <si>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</si>
  <si>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</si>
  <si>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</si>
  <si>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</si>
  <si>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</si>
  <si>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</si>
  <si>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</si>
  <si>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</si>
  <si>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</si>
  <si>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</si>
  <si>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</si>
  <si>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</si>
  <si>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</si>
  <si>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</si>
  <si>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</si>
  <si>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</si>
  <si>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</si>
  <si>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</si>
  <si>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</si>
  <si>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</si>
  <si>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</si>
  <si>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</si>
  <si>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</si>
  <si>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</si>
  <si>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</si>
  <si>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20-345-035-00</t>
  </si>
  <si>
    <t>6473 BLUE STAR HWY</t>
  </si>
  <si>
    <t>WD</t>
  </si>
  <si>
    <t>03-ARM'S LENGTH</t>
  </si>
  <si>
    <t>SRVR</t>
  </si>
  <si>
    <t>RVB.RV CONDO &amp; BOAT SLIPS</t>
  </si>
  <si>
    <t>NOT INSPECTED</t>
  </si>
  <si>
    <t>MOBILE HOME PARK</t>
  </si>
  <si>
    <t>401</t>
  </si>
  <si>
    <t>NON-LAKEFRONT</t>
  </si>
  <si>
    <t>4860/935</t>
  </si>
  <si>
    <t>20-345-052-00</t>
  </si>
  <si>
    <t>19-MULTI PARCEL ARM'S LENGTH</t>
  </si>
  <si>
    <t>4788/403</t>
  </si>
  <si>
    <t>20-345-056-00</t>
  </si>
  <si>
    <t>4871/851</t>
  </si>
  <si>
    <t>20-345-065-00</t>
  </si>
  <si>
    <t>4887/26</t>
  </si>
  <si>
    <t>20-345-089-00</t>
  </si>
  <si>
    <t>4856/165</t>
  </si>
  <si>
    <t>LAKEFRONT</t>
  </si>
  <si>
    <t>20-345-090-00</t>
  </si>
  <si>
    <t>4869/505</t>
  </si>
  <si>
    <t>20-345-095-00</t>
  </si>
  <si>
    <t>4895/458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</si>
  <si>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</si>
  <si>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</si>
  <si>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</si>
  <si>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</si>
  <si>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</si>
  <si>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</si>
  <si>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</si>
  <si>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Concluded $ per 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</si>
</sst>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6" fontId="0" fillId="4" borderId="0" xfId="0" applyNumberFormat="1" applyFill="1"/>
    <xf numFmtId="6" fontId="0" fillId="4" borderId="0" xfId="0" applyNumberFormat="1" applyFill="1" applyAlignment="1">
      <alignment horizontal="right"/>
    </xf>
    <xf numFmtId="166" fontId="0" fillId="4" borderId="0" xfId="0" applyNumberFormat="1" applyFill="1"/>
    <xf numFmtId="9" fontId="0" fillId="0" borderId="0" xfId="1" applyFont="1"/>
  </cellXfs>
  <cellStyles count="2">
    <cellStyle name="Normal" xfId="0" builtinId="0"/>
    <cellStyle name="Percent" xfId="1" builtinId="5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61C1E-8EC9-4BEE-9EC9-259D54ADAFF7}">
  <dimension ref="A1:BL20"/>
  <sheetViews>
    <sheetView tabSelected="1" workbookViewId="0">
      <selection activeCell="M14" sqref="M14:M15"/>
    </sheetView>
  </sheetViews>
  <sheetFormatPr defaultRowHeight="15" x14ac:dyDescent="0.25"/>
  <cols>
    <col min="1" max="1" width="14.28515625" bestFit="1" customWidth="1"/>
    <col min="2" max="2" width="19.42578125" bestFit="1" customWidth="1"/>
    <col min="3" max="3" width="9.28515625" style="24" bestFit="1" customWidth="1"/>
    <col min="4" max="4" width="9.5703125" style="14" bestFit="1" customWidth="1"/>
    <col min="5" max="5" width="5.5703125" bestFit="1" customWidth="1"/>
    <col min="6" max="6" width="30.140625" bestFit="1" customWidth="1"/>
    <col min="7" max="7" width="10.140625" style="14" bestFit="1" customWidth="1"/>
    <col min="8" max="8" width="14.7109375" style="14" bestFit="1" customWidth="1"/>
    <col min="9" max="9" width="12.85546875" style="19" bestFit="1" customWidth="1"/>
    <col min="10" max="10" width="13.42578125" style="14" bestFit="1" customWidth="1"/>
    <col min="11" max="11" width="13.28515625" style="14" bestFit="1" customWidth="1"/>
    <col min="12" max="12" width="14.42578125" style="14" bestFit="1" customWidth="1"/>
    <col min="13" max="13" width="11.140625" style="29" bestFit="1" customWidth="1"/>
    <col min="14" max="14" width="6.42578125" style="33" bestFit="1" customWidth="1"/>
    <col min="15" max="15" width="14.28515625" style="38" bestFit="1" customWidth="1"/>
    <col min="16" max="16" width="10.85546875" style="38" bestFit="1" customWidth="1"/>
    <col min="17" max="17" width="10" style="14" bestFit="1" customWidth="1"/>
    <col min="18" max="18" width="12" style="14" bestFit="1" customWidth="1"/>
    <col min="19" max="19" width="11.85546875" style="43" bestFit="1" customWidth="1"/>
    <col min="20" max="20" width="11.7109375" style="38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27.425781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9" bestFit="1" customWidth="1"/>
    <col min="29" max="29" width="5.42578125" bestFit="1" customWidth="1"/>
    <col min="30" max="30" width="16.4257812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B2" t="s">
        <v>45</v>
      </c>
      <c r="C2" s="24">
        <v>45069</v>
      </c>
      <c r="D2" s="14">
        <v>45000</v>
      </c>
      <c r="E2" t="s">
        <v>46</v>
      </c>
      <c r="F2" t="s">
        <v>47</v>
      </c>
      <c r="G2" s="14">
        <v>45000</v>
      </c>
      <c r="H2" s="14">
        <v>12200</v>
      </c>
      <c r="I2" s="19">
        <f>H2/G2*100</f>
        <v>27.111111111111114</v>
      </c>
      <c r="J2" s="14">
        <v>24951</v>
      </c>
      <c r="K2" s="14">
        <f>G2-5394</f>
        <v>39606</v>
      </c>
      <c r="L2" s="14">
        <v>19557</v>
      </c>
      <c r="M2" s="29">
        <v>28.76</v>
      </c>
      <c r="N2" s="33">
        <v>80</v>
      </c>
      <c r="O2" s="38">
        <v>5.2999999999999999E-2</v>
      </c>
      <c r="P2" s="38">
        <v>5.2999999999999999E-2</v>
      </c>
      <c r="Q2" s="14">
        <f>K2/M2</f>
        <v>1377.1210013908205</v>
      </c>
      <c r="R2" s="14">
        <f>K2/O2</f>
        <v>747283.01886792458</v>
      </c>
      <c r="S2" s="43">
        <f>K2/O2/43560</f>
        <v>17.155257549768699</v>
      </c>
      <c r="T2" s="38">
        <v>28.76</v>
      </c>
      <c r="U2" s="5" t="s">
        <v>48</v>
      </c>
      <c r="V2" t="s">
        <v>54</v>
      </c>
      <c r="X2" t="s">
        <v>49</v>
      </c>
      <c r="Y2">
        <v>1</v>
      </c>
      <c r="Z2">
        <v>0</v>
      </c>
      <c r="AA2" t="s">
        <v>50</v>
      </c>
      <c r="AB2" t="s">
        <v>51</v>
      </c>
      <c r="AC2" s="6" t="s">
        <v>52</v>
      </c>
      <c r="AD2" t="s">
        <v>53</v>
      </c>
    </row>
    <row r="3" spans="1:64" x14ac:dyDescent="0.25">
      <c r="A3" t="s">
        <v>55</v>
      </c>
      <c r="B3" t="s">
        <v>45</v>
      </c>
      <c r="C3" s="24">
        <v>44764</v>
      </c>
      <c r="D3" s="14">
        <v>65000</v>
      </c>
      <c r="E3" t="s">
        <v>46</v>
      </c>
      <c r="F3" t="s">
        <v>56</v>
      </c>
      <c r="G3" s="14">
        <v>65000</v>
      </c>
      <c r="H3" s="14">
        <v>11000</v>
      </c>
      <c r="I3" s="19">
        <f>H3/G3*100</f>
        <v>16.923076923076923</v>
      </c>
      <c r="J3" s="14">
        <v>22980</v>
      </c>
      <c r="K3" s="14">
        <f>G3-3355</f>
        <v>61645</v>
      </c>
      <c r="L3" s="14">
        <v>19625</v>
      </c>
      <c r="M3" s="29">
        <v>28.86</v>
      </c>
      <c r="N3" s="33">
        <v>80</v>
      </c>
      <c r="O3" s="38">
        <v>5.2999999999999999E-2</v>
      </c>
      <c r="P3" s="38">
        <v>5.2999999999999999E-2</v>
      </c>
      <c r="Q3" s="14">
        <f>K3/M3</f>
        <v>2136.001386001386</v>
      </c>
      <c r="R3" s="14">
        <f>K3/O3</f>
        <v>1163113.2075471699</v>
      </c>
      <c r="S3" s="43">
        <f>K3/O3/43560</f>
        <v>26.701405131936866</v>
      </c>
      <c r="T3" s="38">
        <v>28.86</v>
      </c>
      <c r="U3" s="5" t="s">
        <v>48</v>
      </c>
      <c r="V3" t="s">
        <v>57</v>
      </c>
      <c r="X3" t="s">
        <v>49</v>
      </c>
      <c r="Y3">
        <v>1</v>
      </c>
      <c r="Z3">
        <v>0</v>
      </c>
      <c r="AA3" t="s">
        <v>50</v>
      </c>
      <c r="AB3" t="s">
        <v>51</v>
      </c>
      <c r="AC3" s="6" t="s">
        <v>52</v>
      </c>
      <c r="AD3" t="s">
        <v>53</v>
      </c>
    </row>
    <row r="4" spans="1:64" x14ac:dyDescent="0.25">
      <c r="A4" t="s">
        <v>60</v>
      </c>
      <c r="B4" t="s">
        <v>45</v>
      </c>
      <c r="C4" s="24">
        <v>45169</v>
      </c>
      <c r="D4" s="14">
        <v>65000</v>
      </c>
      <c r="E4" t="s">
        <v>46</v>
      </c>
      <c r="F4" t="s">
        <v>47</v>
      </c>
      <c r="G4" s="14">
        <v>65000</v>
      </c>
      <c r="H4" s="14">
        <v>12100</v>
      </c>
      <c r="I4" s="19">
        <f>H4/G4*100</f>
        <v>18.615384615384613</v>
      </c>
      <c r="J4" s="14">
        <v>24357</v>
      </c>
      <c r="K4" s="14">
        <f>G4-3447</f>
        <v>61553</v>
      </c>
      <c r="L4" s="14">
        <v>20910</v>
      </c>
      <c r="M4" s="29">
        <v>30.75</v>
      </c>
      <c r="N4" s="33">
        <v>85</v>
      </c>
      <c r="O4" s="38">
        <v>0.06</v>
      </c>
      <c r="P4" s="38">
        <v>0.06</v>
      </c>
      <c r="Q4" s="14">
        <f>K4/M4</f>
        <v>2001.7235772357724</v>
      </c>
      <c r="R4" s="14">
        <f>K4/O4</f>
        <v>1025883.3333333334</v>
      </c>
      <c r="S4" s="43">
        <f>K4/O4/43560</f>
        <v>23.55104071013162</v>
      </c>
      <c r="T4" s="38">
        <v>30.75</v>
      </c>
      <c r="U4" s="5" t="s">
        <v>48</v>
      </c>
      <c r="V4" t="s">
        <v>61</v>
      </c>
      <c r="X4" t="s">
        <v>49</v>
      </c>
      <c r="Y4">
        <v>1</v>
      </c>
      <c r="Z4">
        <v>0</v>
      </c>
      <c r="AA4" t="s">
        <v>50</v>
      </c>
      <c r="AB4" t="s">
        <v>51</v>
      </c>
      <c r="AC4" s="6" t="s">
        <v>52</v>
      </c>
      <c r="AD4" t="s">
        <v>53</v>
      </c>
    </row>
    <row r="5" spans="1:64" x14ac:dyDescent="0.25">
      <c r="A5" t="s">
        <v>62</v>
      </c>
      <c r="B5" t="s">
        <v>45</v>
      </c>
      <c r="C5" s="24">
        <v>45056</v>
      </c>
      <c r="D5" s="14">
        <v>95000</v>
      </c>
      <c r="E5" t="s">
        <v>46</v>
      </c>
      <c r="F5" t="s">
        <v>47</v>
      </c>
      <c r="G5" s="14">
        <v>95000</v>
      </c>
      <c r="H5" s="14">
        <v>48100</v>
      </c>
      <c r="I5" s="19">
        <f>H5/G5*100</f>
        <v>50.631578947368418</v>
      </c>
      <c r="J5" s="14">
        <v>98066</v>
      </c>
      <c r="K5" s="14">
        <f>G5-8804</f>
        <v>86196</v>
      </c>
      <c r="L5" s="14">
        <v>89262</v>
      </c>
      <c r="M5" s="29">
        <v>52.2</v>
      </c>
      <c r="N5" s="33">
        <v>100</v>
      </c>
      <c r="O5" s="38">
        <v>0.12</v>
      </c>
      <c r="P5" s="38">
        <v>0.12</v>
      </c>
      <c r="Q5" s="14">
        <f>K5/M5</f>
        <v>1651.2643678160919</v>
      </c>
      <c r="R5" s="14">
        <f>K5/O5</f>
        <v>718300</v>
      </c>
      <c r="S5" s="43">
        <f>K5/O5/43560</f>
        <v>16.48989898989899</v>
      </c>
      <c r="T5" s="38">
        <v>52.2</v>
      </c>
      <c r="U5" s="5" t="s">
        <v>48</v>
      </c>
      <c r="V5" t="s">
        <v>63</v>
      </c>
      <c r="X5" t="s">
        <v>49</v>
      </c>
      <c r="Y5">
        <v>1</v>
      </c>
      <c r="Z5">
        <v>0</v>
      </c>
      <c r="AA5" t="s">
        <v>50</v>
      </c>
      <c r="AB5" t="s">
        <v>51</v>
      </c>
      <c r="AC5" s="6" t="s">
        <v>52</v>
      </c>
      <c r="AD5" t="s">
        <v>64</v>
      </c>
    </row>
    <row r="6" spans="1:64" x14ac:dyDescent="0.25">
      <c r="A6" t="s">
        <v>65</v>
      </c>
      <c r="B6" t="s">
        <v>45</v>
      </c>
      <c r="C6" s="24">
        <v>45104</v>
      </c>
      <c r="D6" s="14">
        <v>80000</v>
      </c>
      <c r="E6" t="s">
        <v>46</v>
      </c>
      <c r="F6" t="s">
        <v>47</v>
      </c>
      <c r="G6" s="14">
        <v>80000</v>
      </c>
      <c r="H6" s="14">
        <v>31800</v>
      </c>
      <c r="I6" s="19">
        <f>H6/G6*100</f>
        <v>39.75</v>
      </c>
      <c r="J6" s="14">
        <v>65464</v>
      </c>
      <c r="K6" s="14">
        <f>G6-8470</f>
        <v>71530</v>
      </c>
      <c r="L6" s="14">
        <v>56994</v>
      </c>
      <c r="M6" s="29">
        <v>33.33</v>
      </c>
      <c r="N6" s="33">
        <v>135</v>
      </c>
      <c r="O6" s="38">
        <v>0.10299999999999999</v>
      </c>
      <c r="P6" s="38">
        <v>0.10299999999999999</v>
      </c>
      <c r="Q6" s="14">
        <f>K6/M6</f>
        <v>2146.1146114611461</v>
      </c>
      <c r="R6" s="14">
        <f>K6/O6</f>
        <v>694466.01941747579</v>
      </c>
      <c r="S6" s="43">
        <f>K6/O6/43560</f>
        <v>15.94274608396409</v>
      </c>
      <c r="T6" s="38">
        <v>33.33</v>
      </c>
      <c r="U6" s="5" t="s">
        <v>48</v>
      </c>
      <c r="V6" t="s">
        <v>66</v>
      </c>
      <c r="X6" t="s">
        <v>49</v>
      </c>
      <c r="Y6">
        <v>1</v>
      </c>
      <c r="Z6">
        <v>0</v>
      </c>
      <c r="AA6" t="s">
        <v>50</v>
      </c>
      <c r="AB6" t="s">
        <v>51</v>
      </c>
      <c r="AC6" s="6" t="s">
        <v>52</v>
      </c>
      <c r="AD6" t="s">
        <v>64</v>
      </c>
    </row>
    <row r="7" spans="1:64" ht="15.75" thickBot="1" x14ac:dyDescent="0.3">
      <c r="A7" t="s">
        <v>67</v>
      </c>
      <c r="B7" t="s">
        <v>45</v>
      </c>
      <c r="C7" s="24">
        <v>45212</v>
      </c>
      <c r="D7" s="14">
        <v>90000</v>
      </c>
      <c r="E7" t="s">
        <v>46</v>
      </c>
      <c r="F7" t="s">
        <v>47</v>
      </c>
      <c r="G7" s="14">
        <v>90000</v>
      </c>
      <c r="H7" s="14">
        <v>46300</v>
      </c>
      <c r="I7" s="19">
        <f>H7/G7*100</f>
        <v>51.44444444444445</v>
      </c>
      <c r="J7" s="14">
        <v>96628</v>
      </c>
      <c r="K7" s="14">
        <f>G7-14668</f>
        <v>75332</v>
      </c>
      <c r="L7" s="14">
        <v>81960</v>
      </c>
      <c r="M7" s="29">
        <v>47.93</v>
      </c>
      <c r="N7" s="33">
        <v>130</v>
      </c>
      <c r="O7" s="38">
        <v>0.14299999999999999</v>
      </c>
      <c r="P7" s="38">
        <v>0.14299999999999999</v>
      </c>
      <c r="Q7" s="14">
        <f>K7/M7</f>
        <v>1571.7087419152931</v>
      </c>
      <c r="R7" s="14">
        <f>K7/O7</f>
        <v>526797.20279720286</v>
      </c>
      <c r="S7" s="43">
        <f>K7/O7/43560</f>
        <v>12.093599696905484</v>
      </c>
      <c r="T7" s="38">
        <v>47.93</v>
      </c>
      <c r="U7" s="5" t="s">
        <v>48</v>
      </c>
      <c r="V7" t="s">
        <v>68</v>
      </c>
      <c r="X7" t="s">
        <v>49</v>
      </c>
      <c r="Y7">
        <v>1</v>
      </c>
      <c r="Z7">
        <v>0</v>
      </c>
      <c r="AA7" t="s">
        <v>50</v>
      </c>
      <c r="AB7" t="s">
        <v>51</v>
      </c>
      <c r="AC7" s="6" t="s">
        <v>52</v>
      </c>
      <c r="AD7" t="s">
        <v>64</v>
      </c>
    </row>
    <row r="8" spans="1:64" ht="15.75" thickTop="1" x14ac:dyDescent="0.25">
      <c r="A8" s="7"/>
      <c r="B8" s="7"/>
      <c r="C8" s="25" t="s">
        <v>69</v>
      </c>
      <c r="D8" s="15">
        <f>+SUM(D2:D7)</f>
        <v>440000</v>
      </c>
      <c r="E8" s="7"/>
      <c r="F8" s="7"/>
      <c r="G8" s="15">
        <f>+SUM(G2:G7)</f>
        <v>440000</v>
      </c>
      <c r="H8" s="15">
        <f>+SUM(H2:H7)</f>
        <v>161500</v>
      </c>
      <c r="I8" s="20"/>
      <c r="J8" s="15">
        <f>+SUM(J2:J7)</f>
        <v>332446</v>
      </c>
      <c r="K8" s="15">
        <f>+SUM(K2:K7)</f>
        <v>395862</v>
      </c>
      <c r="L8" s="15">
        <f>+SUM(L2:L7)</f>
        <v>288308</v>
      </c>
      <c r="M8" s="30">
        <f>+SUM(M2:M7)</f>
        <v>221.82999999999998</v>
      </c>
      <c r="N8" s="34"/>
      <c r="O8" s="39">
        <f>+SUM(O2:O7)</f>
        <v>0.53199999999999992</v>
      </c>
      <c r="P8" s="39">
        <f>+SUM(P2:P7)</f>
        <v>0.53199999999999992</v>
      </c>
      <c r="Q8" s="15"/>
      <c r="R8" s="15"/>
      <c r="S8" s="44"/>
      <c r="T8" s="39"/>
      <c r="U8" s="8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64" x14ac:dyDescent="0.25">
      <c r="A9" s="9"/>
      <c r="B9" s="9"/>
      <c r="C9" s="26"/>
      <c r="D9" s="16"/>
      <c r="E9" s="9"/>
      <c r="F9" s="9"/>
      <c r="G9" s="16"/>
      <c r="H9" s="16" t="s">
        <v>70</v>
      </c>
      <c r="I9" s="21">
        <f>H8/G8*100</f>
        <v>36.704545454545453</v>
      </c>
      <c r="J9" s="16"/>
      <c r="K9" s="16"/>
      <c r="L9" s="16" t="s">
        <v>71</v>
      </c>
      <c r="M9" s="31"/>
      <c r="N9" s="35"/>
      <c r="O9" s="40" t="s">
        <v>71</v>
      </c>
      <c r="P9" s="40"/>
      <c r="Q9" s="16"/>
      <c r="R9" s="16" t="s">
        <v>71</v>
      </c>
      <c r="S9" s="45"/>
      <c r="T9" s="40"/>
      <c r="U9" s="10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64" x14ac:dyDescent="0.25">
      <c r="A10" s="11"/>
      <c r="B10" s="11"/>
      <c r="C10" s="27"/>
      <c r="D10" s="17"/>
      <c r="E10" s="11"/>
      <c r="F10" s="11"/>
      <c r="G10" s="17"/>
      <c r="H10" s="17" t="s">
        <v>72</v>
      </c>
      <c r="I10" s="22">
        <f>STDEV(I2:I7)</f>
        <v>15.425351497388379</v>
      </c>
      <c r="J10" s="17"/>
      <c r="K10" s="17"/>
      <c r="L10" s="17" t="s">
        <v>73</v>
      </c>
      <c r="M10" s="47">
        <f>K8/M8</f>
        <v>1784.5286931433982</v>
      </c>
      <c r="N10" s="36"/>
      <c r="O10" s="41" t="s">
        <v>74</v>
      </c>
      <c r="P10" s="41">
        <f>K8/O8</f>
        <v>744101.50375939859</v>
      </c>
      <c r="Q10" s="17"/>
      <c r="R10" s="17" t="s">
        <v>75</v>
      </c>
      <c r="S10" s="46">
        <f>K8/O8/43560</f>
        <v>17.082220012842026</v>
      </c>
      <c r="T10" s="41"/>
      <c r="U10" s="12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2" spans="1:64" x14ac:dyDescent="0.25">
      <c r="K12" s="48"/>
      <c r="L12" s="49" t="s">
        <v>76</v>
      </c>
      <c r="M12" s="50">
        <v>1785</v>
      </c>
    </row>
    <row r="15" spans="1:64" x14ac:dyDescent="0.25">
      <c r="M15" s="51"/>
    </row>
    <row r="20" spans="1:30" x14ac:dyDescent="0.25">
      <c r="A20" t="s">
        <v>58</v>
      </c>
      <c r="B20" t="s">
        <v>45</v>
      </c>
      <c r="C20" s="24">
        <v>45119</v>
      </c>
      <c r="D20" s="14">
        <v>125000</v>
      </c>
      <c r="E20" t="s">
        <v>46</v>
      </c>
      <c r="F20" t="s">
        <v>47</v>
      </c>
      <c r="G20" s="14">
        <v>125000</v>
      </c>
      <c r="H20" s="14">
        <v>14800</v>
      </c>
      <c r="I20" s="19">
        <f>H20/G20*100</f>
        <v>11.84</v>
      </c>
      <c r="J20" s="14">
        <v>30134</v>
      </c>
      <c r="K20" s="14">
        <f>G20-6647</f>
        <v>118353</v>
      </c>
      <c r="L20" s="14">
        <v>23487</v>
      </c>
      <c r="M20" s="29">
        <v>34.54</v>
      </c>
      <c r="N20" s="33">
        <v>80</v>
      </c>
      <c r="O20" s="38">
        <v>6.3E-2</v>
      </c>
      <c r="P20" s="38">
        <v>6.3E-2</v>
      </c>
      <c r="Q20" s="14">
        <f>K20/M20</f>
        <v>3426.5489287782284</v>
      </c>
      <c r="R20" s="14">
        <f>K20/O20</f>
        <v>1878619.0476190476</v>
      </c>
      <c r="S20" s="43">
        <f>K20/O20/43560</f>
        <v>43.127159036249942</v>
      </c>
      <c r="T20" s="38">
        <v>34.54</v>
      </c>
      <c r="U20" s="5" t="s">
        <v>48</v>
      </c>
      <c r="V20" t="s">
        <v>59</v>
      </c>
      <c r="X20" t="s">
        <v>49</v>
      </c>
      <c r="Y20">
        <v>1</v>
      </c>
      <c r="Z20">
        <v>0</v>
      </c>
      <c r="AA20" t="s">
        <v>50</v>
      </c>
      <c r="AB20" t="s">
        <v>51</v>
      </c>
      <c r="AC20" s="6" t="s">
        <v>52</v>
      </c>
      <c r="AD20" t="s">
        <v>53</v>
      </c>
    </row>
  </sheetData>
  <conditionalFormatting sqref="A2:AR7 A20:AR2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E3473-AE4D-4AF0-B5C1-6EDADCC86C7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2024-12-30T20:11:38Z</dcterms:created>
  <dcterms:modified xsi:type="dcterms:W3CDTF">2024-12-30T20:26:30Z</dcterms:modified>
</cp:coreProperties>
</file>