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ssessing Department\2024-2025\ECFs\"/>
    </mc:Choice>
  </mc:AlternateContent>
  <xr:revisionPtr revIDLastSave="0" documentId="13_ncr:1_{81A6CFF0-B839-476C-8F01-2EE660F49607}" xr6:coauthVersionLast="47" xr6:coauthVersionMax="47" xr10:uidLastSave="{00000000-0000-0000-0000-000000000000}"/>
  <bookViews>
    <workbookView xWindow="28680" yWindow="-120" windowWidth="29040" windowHeight="15720" xr2:uid="{002E5790-A2BE-4F66-94A9-D14EE7B88927}"/>
  </bookViews>
  <sheets>
    <sheet name="E.C.F. Analysis" sheetId="2" r:id="rId1"/>
    <sheet name="Sheet1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2" l="1"/>
  <c r="L2" i="2"/>
  <c r="N2" i="2" s="1"/>
  <c r="I3" i="2"/>
  <c r="L3" i="2"/>
  <c r="P3" i="2" s="1"/>
  <c r="I4" i="2"/>
  <c r="L4" i="2"/>
  <c r="N4" i="2" s="1"/>
  <c r="I5" i="2"/>
  <c r="L5" i="2"/>
  <c r="N5" i="2" s="1"/>
  <c r="I6" i="2"/>
  <c r="L6" i="2"/>
  <c r="N6" i="2" s="1"/>
  <c r="I7" i="2"/>
  <c r="L7" i="2"/>
  <c r="P7" i="2" s="1"/>
  <c r="I8" i="2"/>
  <c r="L8" i="2"/>
  <c r="N8" i="2" s="1"/>
  <c r="I9" i="2"/>
  <c r="L9" i="2"/>
  <c r="N9" i="2"/>
  <c r="P9" i="2"/>
  <c r="I10" i="2"/>
  <c r="L10" i="2"/>
  <c r="N10" i="2" s="1"/>
  <c r="I11" i="2"/>
  <c r="L11" i="2"/>
  <c r="N11" i="2" s="1"/>
  <c r="I12" i="2"/>
  <c r="L12" i="2"/>
  <c r="P12" i="2" s="1"/>
  <c r="I13" i="2"/>
  <c r="L13" i="2"/>
  <c r="N13" i="2" s="1"/>
  <c r="I14" i="2"/>
  <c r="L14" i="2"/>
  <c r="P14" i="2" s="1"/>
  <c r="I15" i="2"/>
  <c r="L15" i="2"/>
  <c r="N15" i="2" s="1"/>
  <c r="I16" i="2"/>
  <c r="L16" i="2"/>
  <c r="N16" i="2" s="1"/>
  <c r="I17" i="2"/>
  <c r="L17" i="2"/>
  <c r="P17" i="2" s="1"/>
  <c r="I18" i="2"/>
  <c r="L18" i="2"/>
  <c r="P18" i="2" s="1"/>
  <c r="N18" i="2"/>
  <c r="I19" i="2"/>
  <c r="L19" i="2"/>
  <c r="N19" i="2" s="1"/>
  <c r="I20" i="2"/>
  <c r="L20" i="2"/>
  <c r="N20" i="2" s="1"/>
  <c r="I21" i="2"/>
  <c r="L21" i="2"/>
  <c r="P21" i="2" s="1"/>
  <c r="I22" i="2"/>
  <c r="L22" i="2"/>
  <c r="N22" i="2" s="1"/>
  <c r="I23" i="2"/>
  <c r="L23" i="2"/>
  <c r="N23" i="2" s="1"/>
  <c r="P23" i="2"/>
  <c r="I24" i="2"/>
  <c r="L24" i="2"/>
  <c r="N24" i="2" s="1"/>
  <c r="I25" i="2"/>
  <c r="L25" i="2"/>
  <c r="N25" i="2" s="1"/>
  <c r="I26" i="2"/>
  <c r="L26" i="2"/>
  <c r="N26" i="2" s="1"/>
  <c r="I27" i="2"/>
  <c r="L27" i="2"/>
  <c r="N27" i="2" s="1"/>
  <c r="I28" i="2"/>
  <c r="L28" i="2"/>
  <c r="P28" i="2" s="1"/>
  <c r="I29" i="2"/>
  <c r="L29" i="2"/>
  <c r="P29" i="2" s="1"/>
  <c r="I30" i="2"/>
  <c r="L30" i="2"/>
  <c r="P30" i="2" s="1"/>
  <c r="I31" i="2"/>
  <c r="L31" i="2"/>
  <c r="P31" i="2" s="1"/>
  <c r="N31" i="2"/>
  <c r="I32" i="2"/>
  <c r="L32" i="2"/>
  <c r="N32" i="2" s="1"/>
  <c r="I33" i="2"/>
  <c r="L33" i="2"/>
  <c r="N33" i="2" s="1"/>
  <c r="I34" i="2"/>
  <c r="L34" i="2"/>
  <c r="N34" i="2" s="1"/>
  <c r="I35" i="2"/>
  <c r="L35" i="2"/>
  <c r="N35" i="2" s="1"/>
  <c r="D36" i="2"/>
  <c r="G36" i="2"/>
  <c r="H36" i="2"/>
  <c r="J36" i="2"/>
  <c r="M36" i="2"/>
  <c r="P19" i="2" l="1"/>
  <c r="P8" i="2"/>
  <c r="N3" i="2"/>
  <c r="N7" i="2"/>
  <c r="N12" i="2"/>
  <c r="N29" i="2"/>
  <c r="N21" i="2"/>
  <c r="N17" i="2"/>
  <c r="P20" i="2"/>
  <c r="P13" i="2"/>
  <c r="N28" i="2"/>
  <c r="P27" i="2"/>
  <c r="P10" i="2"/>
  <c r="N14" i="2"/>
  <c r="P33" i="2"/>
  <c r="P6" i="2"/>
  <c r="P35" i="2"/>
  <c r="P32" i="2"/>
  <c r="P25" i="2"/>
  <c r="L36" i="2"/>
  <c r="N37" i="2" s="1"/>
  <c r="P15" i="2"/>
  <c r="N30" i="2"/>
  <c r="P2" i="2"/>
  <c r="I37" i="2"/>
  <c r="I38" i="2"/>
  <c r="P26" i="2"/>
  <c r="P22" i="2"/>
  <c r="P11" i="2"/>
  <c r="P4" i="2"/>
  <c r="P34" i="2"/>
  <c r="P16" i="2"/>
  <c r="P5" i="2"/>
  <c r="P24" i="2"/>
  <c r="N38" i="2" l="1"/>
  <c r="R24" i="2" s="1"/>
  <c r="Q37" i="2"/>
  <c r="P36" i="2"/>
  <c r="R25" i="2" l="1"/>
  <c r="R28" i="2"/>
  <c r="R10" i="2"/>
  <c r="R20" i="2"/>
  <c r="R36" i="2"/>
  <c r="R12" i="2"/>
  <c r="R22" i="2"/>
  <c r="R35" i="2"/>
  <c r="R26" i="2"/>
  <c r="R16" i="2"/>
  <c r="R30" i="2"/>
  <c r="R11" i="2"/>
  <c r="R14" i="2"/>
  <c r="R32" i="2"/>
  <c r="R34" i="2"/>
  <c r="R7" i="2"/>
  <c r="R8" i="2"/>
  <c r="R5" i="2"/>
  <c r="R23" i="2"/>
  <c r="R4" i="2"/>
  <c r="R19" i="2"/>
  <c r="R31" i="2"/>
  <c r="R6" i="2"/>
  <c r="R2" i="2"/>
  <c r="R15" i="2"/>
  <c r="R27" i="2"/>
  <c r="R21" i="2"/>
  <c r="R17" i="2"/>
  <c r="R9" i="2"/>
  <c r="R13" i="2"/>
  <c r="R18" i="2"/>
  <c r="R3" i="2"/>
  <c r="R29" i="2"/>
  <c r="R33" i="2"/>
  <c r="Q38" i="2" l="1"/>
  <c r="S38" i="2" s="1"/>
</calcChain>
</file>

<file path=xl/sharedStrings.xml><?xml version="1.0" encoding="utf-8"?>
<sst xmlns="http://schemas.openxmlformats.org/spreadsheetml/2006/main" count="386" uniqueCount="138">
  <si>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</si>
  <si>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</si>
  <si>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</si>
  <si>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</si>
  <si>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</si>
  <si>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</si>
  <si>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</si>
  <si>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</si>
  <si>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</si>
  <si>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</si>
  <si>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+ Yard</t>
  </si>
  <si>
    <t>Bldg. Residual</t>
  </si>
  <si>
    <t>Cost Man. $</t>
  </si>
  <si>
    <t>E.C.F.</t>
  </si>
  <si>
    <t>Floor Area</t>
  </si>
  <si>
    <t>$/Sq.Ft.</t>
  </si>
  <si>
    <t>ECF Area</t>
  </si>
  <si>
    <t>Dev. by Mean (%)</t>
  </si>
  <si>
    <t>Building Style</t>
  </si>
  <si>
    <t>Use Code</t>
  </si>
  <si>
    <t>Land Value</t>
  </si>
  <si>
    <t>Appr. by Eq.</t>
  </si>
  <si>
    <t>Appr. Date</t>
  </si>
  <si>
    <t>Other Parcels in Sale</t>
  </si>
  <si>
    <t>Land Table</t>
  </si>
  <si>
    <t>Property Class</t>
  </si>
  <si>
    <t>Building Depr.</t>
  </si>
  <si>
    <t>Site Characteristics</t>
  </si>
  <si>
    <t>Access</t>
  </si>
  <si>
    <t>Water Supply</t>
  </si>
  <si>
    <t>Sewer</t>
  </si>
  <si>
    <t>Property Restrictions</t>
  </si>
  <si>
    <t>Restriction Notes</t>
  </si>
  <si>
    <t>Waterfont View</t>
  </si>
  <si>
    <t>Waterfront</t>
  </si>
  <si>
    <t>Waterfront Name</t>
  </si>
  <si>
    <t>Waterfront Ownership</t>
  </si>
  <si>
    <t>Waterfront Influences</t>
  </si>
  <si>
    <t>Bottom Character</t>
  </si>
  <si>
    <t>20-021-021-00</t>
  </si>
  <si>
    <t>6730 129TH AVE</t>
  </si>
  <si>
    <t xml:space="preserve">WD </t>
  </si>
  <si>
    <t>03-ARM'S LENGTH</t>
  </si>
  <si>
    <t>RRS</t>
  </si>
  <si>
    <t>1 STORY</t>
  </si>
  <si>
    <t>RES 1 FAMILY</t>
  </si>
  <si>
    <t>No</t>
  </si>
  <si>
    <t xml:space="preserve">  /  /    </t>
  </si>
  <si>
    <t>RRS-RURAL RES SOUTH</t>
  </si>
  <si>
    <t>20-022-007-12</t>
  </si>
  <si>
    <t>2975 65TH ST</t>
  </si>
  <si>
    <t>WD</t>
  </si>
  <si>
    <t>20-022-021-54</t>
  </si>
  <si>
    <t>6536 LEOS LANE</t>
  </si>
  <si>
    <t>19-MULTI PARCEL ARM'S LENGTH</t>
  </si>
  <si>
    <t>20-022-021-50</t>
  </si>
  <si>
    <t>20-022-021-61</t>
  </si>
  <si>
    <t>2906 65TH ST</t>
  </si>
  <si>
    <t>20-022-021-91</t>
  </si>
  <si>
    <t>2980 65TH ST</t>
  </si>
  <si>
    <t>RES VAC</t>
  </si>
  <si>
    <t>20-022-021-95</t>
  </si>
  <si>
    <t>6530 RIVERSIDE RD</t>
  </si>
  <si>
    <t>1.5 STORY</t>
  </si>
  <si>
    <t>20-022-024-10</t>
  </si>
  <si>
    <t>2949 66TH ST</t>
  </si>
  <si>
    <t>BI-LEVEL</t>
  </si>
  <si>
    <t>20-022-024-12</t>
  </si>
  <si>
    <t>2961 66TH ST</t>
  </si>
  <si>
    <t>20-022-026-11</t>
  </si>
  <si>
    <t>2903 66TH ST</t>
  </si>
  <si>
    <t>20-023-016-00</t>
  </si>
  <si>
    <t>2848 63RD ST</t>
  </si>
  <si>
    <t>20-023-016-02</t>
  </si>
  <si>
    <t>2852 63RD ST</t>
  </si>
  <si>
    <t>PTA</t>
  </si>
  <si>
    <t>20-023-023-02</t>
  </si>
  <si>
    <t>2842 62ND ST</t>
  </si>
  <si>
    <t>TRI-LEVEL</t>
  </si>
  <si>
    <t>20-024-018-50</t>
  </si>
  <si>
    <t>6039 128TH AVE</t>
  </si>
  <si>
    <t>2 STORY</t>
  </si>
  <si>
    <t>20-025-001-33</t>
  </si>
  <si>
    <t>6055 127TH AVE</t>
  </si>
  <si>
    <t>1.25 STORY</t>
  </si>
  <si>
    <t>20-026-006-00</t>
  </si>
  <si>
    <t>2792 63RD ST</t>
  </si>
  <si>
    <t>20-026-017-10</t>
  </si>
  <si>
    <t>2648 62ND ST</t>
  </si>
  <si>
    <t>20-027-012-00</t>
  </si>
  <si>
    <t>6558 128TH AVE</t>
  </si>
  <si>
    <t>20-028-005-40</t>
  </si>
  <si>
    <t>2731 SERENITY PINES DR</t>
  </si>
  <si>
    <t>20-028-017-01</t>
  </si>
  <si>
    <t>2709 BLUE STAR HWY</t>
  </si>
  <si>
    <t>MLC</t>
  </si>
  <si>
    <t>20-032-002-20</t>
  </si>
  <si>
    <t>6852 126TH AVE</t>
  </si>
  <si>
    <t>20-032-004-00</t>
  </si>
  <si>
    <t>2516 BLUE STAR HWY</t>
  </si>
  <si>
    <t>20-033-002-00</t>
  </si>
  <si>
    <t>2560 66TH ST</t>
  </si>
  <si>
    <t>20-033-003-00</t>
  </si>
  <si>
    <t>6658 126TH AVE</t>
  </si>
  <si>
    <t>DBL WIDE MH</t>
  </si>
  <si>
    <t>20-033-011-00</t>
  </si>
  <si>
    <t>6732 126TH AVE</t>
  </si>
  <si>
    <t>20-033-018-80</t>
  </si>
  <si>
    <t>6788 OLD GARDEN RD</t>
  </si>
  <si>
    <t>20-036-001-10</t>
  </si>
  <si>
    <t>6030 126TH AVE</t>
  </si>
  <si>
    <t>20-036-007-70</t>
  </si>
  <si>
    <t>2469 62ND ST</t>
  </si>
  <si>
    <t>20-036-009-10</t>
  </si>
  <si>
    <t>6191 QUADE DR</t>
  </si>
  <si>
    <t>20-280-004-00</t>
  </si>
  <si>
    <t>6587 PEPPER BROOKE LN</t>
  </si>
  <si>
    <t>FAIR SUBDIVISION</t>
  </si>
  <si>
    <t>20-301-018-00</t>
  </si>
  <si>
    <t>6855 DALE CT</t>
  </si>
  <si>
    <t>20-355-002-00</t>
  </si>
  <si>
    <t>6818 SHERWOOD TRAIL</t>
  </si>
  <si>
    <t>1.75 STORY</t>
  </si>
  <si>
    <t>AVG SUBDIVISION</t>
  </si>
  <si>
    <t>20-355-007-00</t>
  </si>
  <si>
    <t>6838 SHERWOOD TR</t>
  </si>
  <si>
    <t>20-355-011-00</t>
  </si>
  <si>
    <t>2690 DEEP FOREST WAY</t>
  </si>
  <si>
    <t>20-355-018-00</t>
  </si>
  <si>
    <t>6855 FALLEN LEAF TRAIL</t>
  </si>
  <si>
    <t>Totals:</t>
  </si>
  <si>
    <t>Sale. Ratio =&gt;</t>
  </si>
  <si>
    <t>E.C.F. =&gt;</t>
  </si>
  <si>
    <t>Std. Deviation=&gt;</t>
  </si>
  <si>
    <t>Std. Dev. =&gt;</t>
  </si>
  <si>
    <t>Ave. E.C.F. =&gt;</t>
  </si>
  <si>
    <t>Ave. Variance=&gt;</t>
  </si>
  <si>
    <t>Coefficient of Var=&gt;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</si>
</sst>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164" formatCode="#0.00_);[Red]\(#0.00\)"/>
    <numFmt numFmtId="165" formatCode="mm/dd/yy"/>
    <numFmt numFmtId="166" formatCode="#0.000_);[Red]\(#0.000\)"/>
    <numFmt numFmtId="167" formatCode="&quot;$&quot;#0.00_);[Red]\(&quot;$&quot;#0.00\)"/>
    <numFmt numFmtId="168" formatCode="#0.0000_);[Red]\(#0.0000\)"/>
  </numFmts>
  <fonts count="3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/>
    <xf numFmtId="0" fontId="2" fillId="3" borderId="0" xfId="0" applyFont="1" applyFill="1" applyBorder="1"/>
    <xf numFmtId="0" fontId="2" fillId="3" borderId="2" xfId="0" applyFont="1" applyFill="1" applyBorder="1"/>
    <xf numFmtId="6" fontId="1" fillId="2" borderId="0" xfId="0" applyNumberFormat="1" applyFont="1" applyFill="1" applyAlignment="1">
      <alignment horizontal="center"/>
    </xf>
    <xf numFmtId="6" fontId="0" fillId="0" borderId="0" xfId="0" applyNumberFormat="1"/>
    <xf numFmtId="6" fontId="2" fillId="3" borderId="1" xfId="0" applyNumberFormat="1" applyFont="1" applyFill="1" applyBorder="1"/>
    <xf numFmtId="6" fontId="2" fillId="3" borderId="0" xfId="0" applyNumberFormat="1" applyFont="1" applyFill="1" applyBorder="1"/>
    <xf numFmtId="6" fontId="2" fillId="3" borderId="2" xfId="0" applyNumberFormat="1" applyFont="1" applyFill="1" applyBorder="1"/>
    <xf numFmtId="164" fontId="1" fillId="2" borderId="0" xfId="0" applyNumberFormat="1" applyFont="1" applyFill="1" applyAlignment="1">
      <alignment horizontal="center"/>
    </xf>
    <xf numFmtId="164" fontId="0" fillId="0" borderId="0" xfId="0" applyNumberFormat="1"/>
    <xf numFmtId="164" fontId="2" fillId="3" borderId="1" xfId="0" applyNumberFormat="1" applyFont="1" applyFill="1" applyBorder="1"/>
    <xf numFmtId="164" fontId="2" fillId="3" borderId="0" xfId="0" applyNumberFormat="1" applyFont="1" applyFill="1" applyBorder="1"/>
    <xf numFmtId="164" fontId="2" fillId="3" borderId="2" xfId="0" applyNumberFormat="1" applyFont="1" applyFill="1" applyBorder="1"/>
    <xf numFmtId="165" fontId="1" fillId="2" borderId="0" xfId="0" applyNumberFormat="1" applyFont="1" applyFill="1" applyAlignment="1">
      <alignment horizontal="center"/>
    </xf>
    <xf numFmtId="165" fontId="0" fillId="0" borderId="0" xfId="0" applyNumberFormat="1"/>
    <xf numFmtId="165" fontId="2" fillId="3" borderId="1" xfId="0" applyNumberFormat="1" applyFont="1" applyFill="1" applyBorder="1"/>
    <xf numFmtId="165" fontId="2" fillId="3" borderId="0" xfId="0" applyNumberFormat="1" applyFont="1" applyFill="1" applyBorder="1"/>
    <xf numFmtId="165" fontId="2" fillId="3" borderId="2" xfId="0" applyNumberFormat="1" applyFont="1" applyFill="1" applyBorder="1"/>
    <xf numFmtId="166" fontId="1" fillId="2" borderId="0" xfId="0" applyNumberFormat="1" applyFont="1" applyFill="1" applyAlignment="1">
      <alignment horizontal="center"/>
    </xf>
    <xf numFmtId="166" fontId="0" fillId="0" borderId="0" xfId="0" applyNumberFormat="1"/>
    <xf numFmtId="166" fontId="2" fillId="3" borderId="1" xfId="0" applyNumberFormat="1" applyFont="1" applyFill="1" applyBorder="1"/>
    <xf numFmtId="166" fontId="2" fillId="3" borderId="2" xfId="0" applyNumberFormat="1" applyFont="1" applyFill="1" applyBorder="1"/>
    <xf numFmtId="38" fontId="1" fillId="2" borderId="0" xfId="0" applyNumberFormat="1" applyFont="1" applyFill="1" applyAlignment="1">
      <alignment horizontal="center"/>
    </xf>
    <xf numFmtId="38" fontId="0" fillId="0" borderId="0" xfId="0" applyNumberFormat="1"/>
    <xf numFmtId="38" fontId="2" fillId="3" borderId="1" xfId="0" applyNumberFormat="1" applyFont="1" applyFill="1" applyBorder="1"/>
    <xf numFmtId="38" fontId="2" fillId="3" borderId="0" xfId="0" applyNumberFormat="1" applyFont="1" applyFill="1" applyBorder="1"/>
    <xf numFmtId="38" fontId="2" fillId="3" borderId="2" xfId="0" applyNumberFormat="1" applyFont="1" applyFill="1" applyBorder="1"/>
    <xf numFmtId="167" fontId="1" fillId="2" borderId="0" xfId="0" applyNumberFormat="1" applyFont="1" applyFill="1" applyAlignment="1">
      <alignment horizontal="center"/>
    </xf>
    <xf numFmtId="167" fontId="0" fillId="0" borderId="0" xfId="0" applyNumberFormat="1"/>
    <xf numFmtId="167" fontId="2" fillId="3" borderId="1" xfId="0" applyNumberFormat="1" applyFont="1" applyFill="1" applyBorder="1"/>
    <xf numFmtId="167" fontId="2" fillId="3" borderId="0" xfId="0" applyNumberFormat="1" applyFont="1" applyFill="1" applyBorder="1"/>
    <xf numFmtId="167" fontId="2" fillId="3" borderId="2" xfId="0" applyNumberFormat="1" applyFont="1" applyFill="1" applyBorder="1"/>
    <xf numFmtId="49" fontId="1" fillId="2" borderId="0" xfId="0" applyNumberFormat="1" applyFont="1" applyFill="1" applyAlignment="1">
      <alignment horizontal="right"/>
    </xf>
    <xf numFmtId="49" fontId="0" fillId="0" borderId="0" xfId="0" quotePrefix="1" applyNumberFormat="1" applyAlignment="1">
      <alignment horizontal="right"/>
    </xf>
    <xf numFmtId="49" fontId="2" fillId="3" borderId="1" xfId="0" applyNumberFormat="1" applyFont="1" applyFill="1" applyBorder="1" applyAlignment="1">
      <alignment horizontal="right"/>
    </xf>
    <xf numFmtId="49" fontId="2" fillId="3" borderId="0" xfId="0" applyNumberFormat="1" applyFont="1" applyFill="1" applyBorder="1" applyAlignment="1">
      <alignment horizontal="right"/>
    </xf>
    <xf numFmtId="49" fontId="0" fillId="0" borderId="0" xfId="0" applyNumberFormat="1" applyAlignment="1">
      <alignment horizontal="right"/>
    </xf>
    <xf numFmtId="168" fontId="1" fillId="2" borderId="0" xfId="0" applyNumberFormat="1" applyFont="1" applyFill="1" applyAlignment="1">
      <alignment horizontal="center"/>
    </xf>
    <xf numFmtId="168" fontId="0" fillId="0" borderId="0" xfId="0" applyNumberFormat="1"/>
    <xf numFmtId="168" fontId="2" fillId="3" borderId="1" xfId="0" applyNumberFormat="1" applyFont="1" applyFill="1" applyBorder="1"/>
    <xf numFmtId="168" fontId="2" fillId="3" borderId="0" xfId="0" applyNumberFormat="1" applyFont="1" applyFill="1" applyBorder="1"/>
    <xf numFmtId="168" fontId="2" fillId="3" borderId="2" xfId="0" applyNumberFormat="1" applyFont="1" applyFill="1" applyBorder="1"/>
    <xf numFmtId="168" fontId="2" fillId="3" borderId="2" xfId="0" applyNumberFormat="1" applyFont="1" applyFill="1" applyBorder="1" applyAlignment="1">
      <alignment horizontal="right"/>
    </xf>
    <xf numFmtId="166" fontId="2" fillId="4" borderId="0" xfId="0" applyNumberFormat="1" applyFont="1" applyFill="1" applyBorder="1"/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0487A-28BC-4BF6-95A2-5451C2DC22BD}">
  <dimension ref="A1:BL38"/>
  <sheetViews>
    <sheetView tabSelected="1" workbookViewId="0">
      <selection activeCell="N37" sqref="N37"/>
    </sheetView>
  </sheetViews>
  <sheetFormatPr defaultRowHeight="15" x14ac:dyDescent="0.25"/>
  <cols>
    <col min="1" max="1" width="14.28515625" bestFit="1" customWidth="1"/>
    <col min="2" max="2" width="22.85546875" bestFit="1" customWidth="1"/>
    <col min="3" max="3" width="9.28515625" style="17" bestFit="1" customWidth="1"/>
    <col min="4" max="4" width="11.85546875" style="7" bestFit="1" customWidth="1"/>
    <col min="5" max="5" width="5.5703125" bestFit="1" customWidth="1"/>
    <col min="6" max="6" width="30.140625" bestFit="1" customWidth="1"/>
    <col min="7" max="7" width="11.85546875" style="7" bestFit="1" customWidth="1"/>
    <col min="8" max="8" width="14.7109375" style="7" bestFit="1" customWidth="1"/>
    <col min="9" max="9" width="12.85546875" style="12" bestFit="1" customWidth="1"/>
    <col min="10" max="10" width="13.42578125" style="7" bestFit="1" customWidth="1"/>
    <col min="11" max="11" width="11" style="7" bestFit="1" customWidth="1"/>
    <col min="12" max="12" width="13.5703125" style="7" bestFit="1" customWidth="1"/>
    <col min="13" max="13" width="12.7109375" style="7" bestFit="1" customWidth="1"/>
    <col min="14" max="14" width="7.7109375" style="22" bestFit="1" customWidth="1"/>
    <col min="15" max="15" width="10.140625" style="26" bestFit="1" customWidth="1"/>
    <col min="16" max="16" width="15.5703125" style="31" bestFit="1" customWidth="1"/>
    <col min="17" max="17" width="8.7109375" style="39" bestFit="1" customWidth="1"/>
    <col min="18" max="18" width="18.85546875" style="41" bestFit="1" customWidth="1"/>
    <col min="19" max="19" width="13.85546875" bestFit="1" customWidth="1"/>
    <col min="20" max="20" width="14.28515625" bestFit="1" customWidth="1"/>
    <col min="21" max="21" width="10.7109375" style="7" bestFit="1" customWidth="1"/>
    <col min="22" max="22" width="11.5703125" bestFit="1" customWidth="1"/>
    <col min="23" max="23" width="10.42578125" style="17" bestFit="1" customWidth="1"/>
    <col min="24" max="24" width="19.42578125" bestFit="1" customWidth="1"/>
    <col min="25" max="25" width="21" bestFit="1" customWidth="1"/>
    <col min="26" max="27" width="13.7109375" bestFit="1" customWidth="1"/>
    <col min="28" max="28" width="18" bestFit="1" customWidth="1"/>
    <col min="29" max="29" width="6.85546875" bestFit="1" customWidth="1"/>
    <col min="30" max="30" width="13.140625" bestFit="1" customWidth="1"/>
    <col min="31" max="31" width="6.5703125" bestFit="1" customWidth="1"/>
    <col min="32" max="32" width="19.85546875" bestFit="1" customWidth="1"/>
    <col min="33" max="33" width="16.42578125" bestFit="1" customWidth="1"/>
    <col min="34" max="34" width="15.42578125" bestFit="1" customWidth="1"/>
    <col min="35" max="35" width="11" bestFit="1" customWidth="1"/>
    <col min="36" max="36" width="16.85546875" bestFit="1" customWidth="1"/>
    <col min="37" max="37" width="21.5703125" bestFit="1" customWidth="1"/>
    <col min="38" max="38" width="21" bestFit="1" customWidth="1"/>
    <col min="39" max="39" width="16.5703125" bestFit="1" customWidth="1"/>
  </cols>
  <sheetData>
    <row r="1" spans="1:64" x14ac:dyDescent="0.25">
      <c r="A1" s="1" t="s">
        <v>0</v>
      </c>
      <c r="B1" s="1" t="s">
        <v>1</v>
      </c>
      <c r="C1" s="16" t="s">
        <v>2</v>
      </c>
      <c r="D1" s="6" t="s">
        <v>3</v>
      </c>
      <c r="E1" s="1" t="s">
        <v>4</v>
      </c>
      <c r="F1" s="1" t="s">
        <v>5</v>
      </c>
      <c r="G1" s="6" t="s">
        <v>6</v>
      </c>
      <c r="H1" s="6" t="s">
        <v>7</v>
      </c>
      <c r="I1" s="11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21" t="s">
        <v>13</v>
      </c>
      <c r="O1" s="25" t="s">
        <v>14</v>
      </c>
      <c r="P1" s="30" t="s">
        <v>15</v>
      </c>
      <c r="Q1" s="35" t="s">
        <v>16</v>
      </c>
      <c r="R1" s="40" t="s">
        <v>17</v>
      </c>
      <c r="S1" s="1" t="s">
        <v>18</v>
      </c>
      <c r="T1" s="1" t="s">
        <v>19</v>
      </c>
      <c r="U1" s="6" t="s">
        <v>20</v>
      </c>
      <c r="V1" s="1" t="s">
        <v>21</v>
      </c>
      <c r="W1" s="16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x14ac:dyDescent="0.25">
      <c r="A2" t="s">
        <v>39</v>
      </c>
      <c r="B2" t="s">
        <v>40</v>
      </c>
      <c r="C2" s="17">
        <v>44750</v>
      </c>
      <c r="D2" s="7">
        <v>151000</v>
      </c>
      <c r="E2" t="s">
        <v>41</v>
      </c>
      <c r="F2" t="s">
        <v>42</v>
      </c>
      <c r="G2" s="7">
        <v>151000</v>
      </c>
      <c r="H2" s="7">
        <v>57200</v>
      </c>
      <c r="I2" s="12">
        <f>H2/G2*100</f>
        <v>37.880794701986751</v>
      </c>
      <c r="J2" s="7">
        <v>178945</v>
      </c>
      <c r="K2" s="7">
        <v>31411</v>
      </c>
      <c r="L2" s="7">
        <f>G2-K2</f>
        <v>119589</v>
      </c>
      <c r="M2" s="7">
        <v>128290.4375</v>
      </c>
      <c r="N2" s="22">
        <f>L2/M2</f>
        <v>0.93217391982157671</v>
      </c>
      <c r="O2" s="26">
        <v>1400</v>
      </c>
      <c r="P2" s="31">
        <f>L2/O2</f>
        <v>85.420714285714283</v>
      </c>
      <c r="Q2" s="36" t="s">
        <v>43</v>
      </c>
      <c r="R2" s="41">
        <f>ABS(N38-N2)*100</f>
        <v>27.850256142396233</v>
      </c>
      <c r="S2" t="s">
        <v>44</v>
      </c>
      <c r="T2" t="s">
        <v>45</v>
      </c>
      <c r="U2" s="7">
        <v>24557</v>
      </c>
      <c r="V2" t="s">
        <v>46</v>
      </c>
      <c r="W2" s="17" t="s">
        <v>47</v>
      </c>
      <c r="Y2" t="s">
        <v>48</v>
      </c>
      <c r="Z2">
        <v>401</v>
      </c>
      <c r="AA2">
        <v>73</v>
      </c>
      <c r="AL2" s="2"/>
      <c r="BC2" s="2"/>
      <c r="BE2" s="2"/>
    </row>
    <row r="3" spans="1:64" x14ac:dyDescent="0.25">
      <c r="A3" t="s">
        <v>49</v>
      </c>
      <c r="B3" t="s">
        <v>50</v>
      </c>
      <c r="C3" s="17">
        <v>44701</v>
      </c>
      <c r="D3" s="7">
        <v>375000</v>
      </c>
      <c r="E3" t="s">
        <v>51</v>
      </c>
      <c r="F3" t="s">
        <v>42</v>
      </c>
      <c r="G3" s="7">
        <v>375000</v>
      </c>
      <c r="H3" s="7">
        <v>148800</v>
      </c>
      <c r="I3" s="12">
        <f>H3/G3*100</f>
        <v>39.68</v>
      </c>
      <c r="J3" s="7">
        <v>427650</v>
      </c>
      <c r="K3" s="7">
        <v>48543</v>
      </c>
      <c r="L3" s="7">
        <f>G3-K3</f>
        <v>326457</v>
      </c>
      <c r="M3" s="7">
        <v>329658.25</v>
      </c>
      <c r="N3" s="22">
        <f>L3/M3</f>
        <v>0.99028918584625136</v>
      </c>
      <c r="O3" s="26">
        <v>1120</v>
      </c>
      <c r="P3" s="31">
        <f>L3/O3</f>
        <v>291.4794642857143</v>
      </c>
      <c r="Q3" s="36" t="s">
        <v>43</v>
      </c>
      <c r="R3" s="41">
        <f>ABS(N38-N3)*100</f>
        <v>22.03872953992877</v>
      </c>
      <c r="S3" t="s">
        <v>44</v>
      </c>
      <c r="T3" t="s">
        <v>45</v>
      </c>
      <c r="U3" s="7">
        <v>34831</v>
      </c>
      <c r="V3" t="s">
        <v>46</v>
      </c>
      <c r="W3" s="17" t="s">
        <v>47</v>
      </c>
      <c r="Y3" t="s">
        <v>48</v>
      </c>
      <c r="Z3">
        <v>401</v>
      </c>
      <c r="AA3">
        <v>94</v>
      </c>
    </row>
    <row r="4" spans="1:64" x14ac:dyDescent="0.25">
      <c r="A4" t="s">
        <v>52</v>
      </c>
      <c r="B4" t="s">
        <v>53</v>
      </c>
      <c r="C4" s="17">
        <v>44803</v>
      </c>
      <c r="D4" s="7">
        <v>900000</v>
      </c>
      <c r="E4" t="s">
        <v>51</v>
      </c>
      <c r="F4" t="s">
        <v>54</v>
      </c>
      <c r="G4" s="7">
        <v>900000</v>
      </c>
      <c r="H4" s="7">
        <v>284100</v>
      </c>
      <c r="I4" s="12">
        <f>H4/G4*100</f>
        <v>31.566666666666666</v>
      </c>
      <c r="J4" s="7">
        <v>879699</v>
      </c>
      <c r="K4" s="7">
        <v>236463</v>
      </c>
      <c r="L4" s="7">
        <f>G4-K4</f>
        <v>663537</v>
      </c>
      <c r="M4" s="7">
        <v>559335.625</v>
      </c>
      <c r="N4" s="22">
        <f>L4/M4</f>
        <v>1.1862949012053363</v>
      </c>
      <c r="O4" s="26">
        <v>2020</v>
      </c>
      <c r="P4" s="31">
        <f>L4/O4</f>
        <v>328.48366336633666</v>
      </c>
      <c r="Q4" s="36" t="s">
        <v>43</v>
      </c>
      <c r="R4" s="41">
        <f>ABS(N38-N4)*100</f>
        <v>2.4381580040202744</v>
      </c>
      <c r="S4" t="s">
        <v>44</v>
      </c>
      <c r="T4" t="s">
        <v>45</v>
      </c>
      <c r="U4" s="7">
        <v>185997</v>
      </c>
      <c r="V4" t="s">
        <v>46</v>
      </c>
      <c r="W4" s="17" t="s">
        <v>47</v>
      </c>
      <c r="X4" t="s">
        <v>55</v>
      </c>
      <c r="Y4" t="s">
        <v>48</v>
      </c>
      <c r="Z4">
        <v>401</v>
      </c>
      <c r="AA4">
        <v>90</v>
      </c>
    </row>
    <row r="5" spans="1:64" x14ac:dyDescent="0.25">
      <c r="A5" t="s">
        <v>56</v>
      </c>
      <c r="B5" t="s">
        <v>57</v>
      </c>
      <c r="C5" s="17">
        <v>45020</v>
      </c>
      <c r="D5" s="7">
        <v>290000</v>
      </c>
      <c r="E5" t="s">
        <v>51</v>
      </c>
      <c r="F5" t="s">
        <v>42</v>
      </c>
      <c r="G5" s="7">
        <v>290000</v>
      </c>
      <c r="H5" s="7">
        <v>115100</v>
      </c>
      <c r="I5" s="12">
        <f>H5/G5*100</f>
        <v>39.689655172413794</v>
      </c>
      <c r="J5" s="7">
        <v>320927</v>
      </c>
      <c r="K5" s="7">
        <v>21890</v>
      </c>
      <c r="L5" s="7">
        <f>G5-K5</f>
        <v>268110</v>
      </c>
      <c r="M5" s="7">
        <v>260032.171875</v>
      </c>
      <c r="N5" s="22">
        <f>L5/M5</f>
        <v>1.0310647258250918</v>
      </c>
      <c r="O5" s="26">
        <v>1782</v>
      </c>
      <c r="P5" s="31">
        <f>L5/O5</f>
        <v>150.45454545454547</v>
      </c>
      <c r="Q5" s="36" t="s">
        <v>43</v>
      </c>
      <c r="R5" s="41">
        <f>ABS(N38-N5)*100</f>
        <v>17.961175542044728</v>
      </c>
      <c r="S5" t="s">
        <v>44</v>
      </c>
      <c r="T5" t="s">
        <v>45</v>
      </c>
      <c r="U5" s="7">
        <v>18504</v>
      </c>
      <c r="V5" t="s">
        <v>46</v>
      </c>
      <c r="W5" s="17" t="s">
        <v>47</v>
      </c>
      <c r="Y5" t="s">
        <v>48</v>
      </c>
      <c r="Z5">
        <v>401</v>
      </c>
      <c r="AA5">
        <v>85</v>
      </c>
    </row>
    <row r="6" spans="1:64" x14ac:dyDescent="0.25">
      <c r="A6" t="s">
        <v>58</v>
      </c>
      <c r="B6" t="s">
        <v>59</v>
      </c>
      <c r="C6" s="17">
        <v>44792</v>
      </c>
      <c r="D6" s="7">
        <v>94000</v>
      </c>
      <c r="E6" t="s">
        <v>51</v>
      </c>
      <c r="F6" t="s">
        <v>42</v>
      </c>
      <c r="G6" s="7">
        <v>94000</v>
      </c>
      <c r="H6" s="7">
        <v>24000</v>
      </c>
      <c r="I6" s="12">
        <f>H6/G6*100</f>
        <v>25.531914893617021</v>
      </c>
      <c r="J6" s="7">
        <v>359837</v>
      </c>
      <c r="K6" s="7">
        <v>67461</v>
      </c>
      <c r="L6" s="7">
        <f>G6-K6</f>
        <v>26539</v>
      </c>
      <c r="M6" s="7">
        <v>254240</v>
      </c>
      <c r="N6" s="22">
        <f>L6/M6</f>
        <v>0.10438561988672121</v>
      </c>
      <c r="O6" s="26">
        <v>1553</v>
      </c>
      <c r="P6" s="31">
        <f>L6/O6</f>
        <v>17.0888602704443</v>
      </c>
      <c r="Q6" s="36" t="s">
        <v>43</v>
      </c>
      <c r="R6" s="41">
        <f>ABS(N38-N6)*100</f>
        <v>110.62908613588178</v>
      </c>
      <c r="S6" t="s">
        <v>44</v>
      </c>
      <c r="T6" t="s">
        <v>60</v>
      </c>
      <c r="U6" s="7">
        <v>61675</v>
      </c>
      <c r="V6" t="s">
        <v>46</v>
      </c>
      <c r="W6" s="17" t="s">
        <v>47</v>
      </c>
      <c r="Y6" t="s">
        <v>48</v>
      </c>
      <c r="Z6">
        <v>401</v>
      </c>
      <c r="AA6">
        <v>98</v>
      </c>
    </row>
    <row r="7" spans="1:64" x14ac:dyDescent="0.25">
      <c r="A7" t="s">
        <v>61</v>
      </c>
      <c r="B7" t="s">
        <v>62</v>
      </c>
      <c r="C7" s="17">
        <v>44974</v>
      </c>
      <c r="D7" s="7">
        <v>325000</v>
      </c>
      <c r="E7" t="s">
        <v>51</v>
      </c>
      <c r="F7" t="s">
        <v>42</v>
      </c>
      <c r="G7" s="7">
        <v>325000</v>
      </c>
      <c r="H7" s="7">
        <v>22000</v>
      </c>
      <c r="I7" s="12">
        <f>H7/G7*100</f>
        <v>6.7692307692307692</v>
      </c>
      <c r="J7" s="7">
        <v>354213</v>
      </c>
      <c r="K7" s="7">
        <v>107371</v>
      </c>
      <c r="L7" s="7">
        <f>G7-K7</f>
        <v>217629</v>
      </c>
      <c r="M7" s="7">
        <v>214645.21875</v>
      </c>
      <c r="N7" s="22">
        <f>L7/M7</f>
        <v>1.0139009909811931</v>
      </c>
      <c r="O7" s="26">
        <v>4920</v>
      </c>
      <c r="P7" s="31">
        <f>L7/O7</f>
        <v>44.233536585365854</v>
      </c>
      <c r="Q7" s="36" t="s">
        <v>43</v>
      </c>
      <c r="R7" s="41">
        <f>ABS(N38-N7)*100</f>
        <v>19.677549026434594</v>
      </c>
      <c r="S7" t="s">
        <v>63</v>
      </c>
      <c r="T7" t="s">
        <v>45</v>
      </c>
      <c r="U7" s="7">
        <v>66755</v>
      </c>
      <c r="V7" t="s">
        <v>46</v>
      </c>
      <c r="W7" s="17" t="s">
        <v>47</v>
      </c>
      <c r="Y7" t="s">
        <v>48</v>
      </c>
      <c r="Z7">
        <v>401</v>
      </c>
      <c r="AA7">
        <v>69</v>
      </c>
    </row>
    <row r="8" spans="1:64" x14ac:dyDescent="0.25">
      <c r="A8" t="s">
        <v>64</v>
      </c>
      <c r="B8" t="s">
        <v>65</v>
      </c>
      <c r="C8" s="17">
        <v>44722</v>
      </c>
      <c r="D8" s="7">
        <v>365000</v>
      </c>
      <c r="E8" t="s">
        <v>51</v>
      </c>
      <c r="F8" t="s">
        <v>42</v>
      </c>
      <c r="G8" s="7">
        <v>365000</v>
      </c>
      <c r="H8" s="7">
        <v>128200</v>
      </c>
      <c r="I8" s="12">
        <f>H8/G8*100</f>
        <v>35.12328767123288</v>
      </c>
      <c r="J8" s="7">
        <v>330453</v>
      </c>
      <c r="K8" s="7">
        <v>68199</v>
      </c>
      <c r="L8" s="7">
        <f>G8-K8</f>
        <v>296801</v>
      </c>
      <c r="M8" s="7">
        <v>228046.953125</v>
      </c>
      <c r="N8" s="22">
        <f>L8/M8</f>
        <v>1.3014907497462316</v>
      </c>
      <c r="O8" s="26">
        <v>2223</v>
      </c>
      <c r="P8" s="31">
        <f>L8/O8</f>
        <v>133.51372019793072</v>
      </c>
      <c r="Q8" s="36" t="s">
        <v>43</v>
      </c>
      <c r="R8" s="41">
        <f>ABS(N38-N8)*100</f>
        <v>9.0814268500692528</v>
      </c>
      <c r="S8" t="s">
        <v>66</v>
      </c>
      <c r="T8" t="s">
        <v>45</v>
      </c>
      <c r="U8" s="7">
        <v>59861</v>
      </c>
      <c r="V8" t="s">
        <v>46</v>
      </c>
      <c r="W8" s="17" t="s">
        <v>47</v>
      </c>
      <c r="Y8" t="s">
        <v>48</v>
      </c>
      <c r="Z8">
        <v>401</v>
      </c>
      <c r="AA8">
        <v>85</v>
      </c>
    </row>
    <row r="9" spans="1:64" x14ac:dyDescent="0.25">
      <c r="A9" t="s">
        <v>67</v>
      </c>
      <c r="B9" t="s">
        <v>68</v>
      </c>
      <c r="C9" s="17">
        <v>45133</v>
      </c>
      <c r="D9" s="7">
        <v>395000</v>
      </c>
      <c r="E9" t="s">
        <v>51</v>
      </c>
      <c r="F9" t="s">
        <v>42</v>
      </c>
      <c r="G9" s="7">
        <v>395000</v>
      </c>
      <c r="H9" s="7">
        <v>135100</v>
      </c>
      <c r="I9" s="12">
        <f>H9/G9*100</f>
        <v>34.202531645569621</v>
      </c>
      <c r="J9" s="7">
        <v>375596</v>
      </c>
      <c r="K9" s="7">
        <v>32796</v>
      </c>
      <c r="L9" s="7">
        <f>G9-K9</f>
        <v>362204</v>
      </c>
      <c r="M9" s="7">
        <v>298086.96875</v>
      </c>
      <c r="N9" s="22">
        <f>L9/M9</f>
        <v>1.2150950493370065</v>
      </c>
      <c r="O9" s="26">
        <v>1492</v>
      </c>
      <c r="P9" s="31">
        <f>L9/O9</f>
        <v>242.76407506702412</v>
      </c>
      <c r="Q9" s="36" t="s">
        <v>43</v>
      </c>
      <c r="R9" s="41">
        <f>ABS(N38-N9)*100</f>
        <v>0.44185680914674563</v>
      </c>
      <c r="S9" t="s">
        <v>44</v>
      </c>
      <c r="T9" t="s">
        <v>45</v>
      </c>
      <c r="U9" s="7">
        <v>24211</v>
      </c>
      <c r="V9" t="s">
        <v>46</v>
      </c>
      <c r="W9" s="17" t="s">
        <v>47</v>
      </c>
      <c r="Y9" t="s">
        <v>48</v>
      </c>
      <c r="Z9">
        <v>401</v>
      </c>
      <c r="AA9">
        <v>84</v>
      </c>
    </row>
    <row r="10" spans="1:64" x14ac:dyDescent="0.25">
      <c r="A10" t="s">
        <v>69</v>
      </c>
      <c r="B10" t="s">
        <v>70</v>
      </c>
      <c r="C10" s="17">
        <v>44820</v>
      </c>
      <c r="D10" s="7">
        <v>540000</v>
      </c>
      <c r="E10" t="s">
        <v>51</v>
      </c>
      <c r="F10" t="s">
        <v>42</v>
      </c>
      <c r="G10" s="7">
        <v>540000</v>
      </c>
      <c r="H10" s="7">
        <v>168500</v>
      </c>
      <c r="I10" s="12">
        <f>H10/G10*100</f>
        <v>31.203703703703706</v>
      </c>
      <c r="J10" s="7">
        <v>531071</v>
      </c>
      <c r="K10" s="7">
        <v>180971</v>
      </c>
      <c r="L10" s="7">
        <f>G10-K10</f>
        <v>359029</v>
      </c>
      <c r="M10" s="7">
        <v>304434.78125</v>
      </c>
      <c r="N10" s="22">
        <f>L10/M10</f>
        <v>1.1793297681882398</v>
      </c>
      <c r="O10" s="26">
        <v>2516</v>
      </c>
      <c r="P10" s="31">
        <f>L10/O10</f>
        <v>142.69833068362479</v>
      </c>
      <c r="Q10" s="36" t="s">
        <v>43</v>
      </c>
      <c r="R10" s="41">
        <f>ABS(N38-N10)*100</f>
        <v>3.1346713057299302</v>
      </c>
      <c r="S10" t="s">
        <v>66</v>
      </c>
      <c r="T10" t="s">
        <v>45</v>
      </c>
      <c r="U10" s="7">
        <v>133472</v>
      </c>
      <c r="V10" t="s">
        <v>46</v>
      </c>
      <c r="W10" s="17" t="s">
        <v>47</v>
      </c>
      <c r="Y10" t="s">
        <v>48</v>
      </c>
      <c r="Z10">
        <v>401</v>
      </c>
      <c r="AA10">
        <v>85</v>
      </c>
    </row>
    <row r="11" spans="1:64" x14ac:dyDescent="0.25">
      <c r="A11" t="s">
        <v>71</v>
      </c>
      <c r="B11" t="s">
        <v>72</v>
      </c>
      <c r="C11" s="17">
        <v>45009</v>
      </c>
      <c r="D11" s="7">
        <v>1900000</v>
      </c>
      <c r="E11" t="s">
        <v>51</v>
      </c>
      <c r="F11" t="s">
        <v>42</v>
      </c>
      <c r="G11" s="7">
        <v>1900000</v>
      </c>
      <c r="H11" s="7">
        <v>532400</v>
      </c>
      <c r="I11" s="12">
        <f>H11/G11*100</f>
        <v>28.021052631578947</v>
      </c>
      <c r="J11" s="7">
        <v>1524761</v>
      </c>
      <c r="K11" s="7">
        <v>479284</v>
      </c>
      <c r="L11" s="7">
        <f>G11-K11</f>
        <v>1420716</v>
      </c>
      <c r="M11" s="7">
        <v>909110.4453125</v>
      </c>
      <c r="N11" s="22">
        <f>L11/M11</f>
        <v>1.5627540166603622</v>
      </c>
      <c r="O11" s="26">
        <v>4714</v>
      </c>
      <c r="P11" s="31">
        <f>L11/O11</f>
        <v>301.38226559185404</v>
      </c>
      <c r="Q11" s="36" t="s">
        <v>43</v>
      </c>
      <c r="R11" s="41">
        <f>ABS(N38-N11)*100</f>
        <v>35.207753541482312</v>
      </c>
      <c r="S11" t="s">
        <v>44</v>
      </c>
      <c r="T11" t="s">
        <v>45</v>
      </c>
      <c r="U11" s="7">
        <v>206764</v>
      </c>
      <c r="V11" t="s">
        <v>46</v>
      </c>
      <c r="W11" s="17" t="s">
        <v>47</v>
      </c>
      <c r="Y11" t="s">
        <v>48</v>
      </c>
      <c r="Z11">
        <v>1</v>
      </c>
      <c r="AA11">
        <v>91</v>
      </c>
    </row>
    <row r="12" spans="1:64" x14ac:dyDescent="0.25">
      <c r="A12" t="s">
        <v>73</v>
      </c>
      <c r="B12" t="s">
        <v>74</v>
      </c>
      <c r="C12" s="17">
        <v>45065</v>
      </c>
      <c r="D12" s="7">
        <v>1500000</v>
      </c>
      <c r="E12" t="s">
        <v>75</v>
      </c>
      <c r="F12" t="s">
        <v>42</v>
      </c>
      <c r="G12" s="7">
        <v>1500000</v>
      </c>
      <c r="H12" s="7">
        <v>0</v>
      </c>
      <c r="I12" s="12">
        <f>H12/G12*100</f>
        <v>0</v>
      </c>
      <c r="J12" s="7">
        <v>1412435</v>
      </c>
      <c r="K12" s="7">
        <v>366958</v>
      </c>
      <c r="L12" s="7">
        <f>G12-K12</f>
        <v>1133042</v>
      </c>
      <c r="M12" s="7">
        <v>909110.4453125</v>
      </c>
      <c r="N12" s="22">
        <f>L12/M12</f>
        <v>1.2463194167904705</v>
      </c>
      <c r="O12" s="26">
        <v>4714</v>
      </c>
      <c r="P12" s="31">
        <f>L12/O12</f>
        <v>240.35680950360629</v>
      </c>
      <c r="Q12" s="36" t="s">
        <v>43</v>
      </c>
      <c r="R12" s="41">
        <f>ABS(N38-N12)*100</f>
        <v>3.5642935544931476</v>
      </c>
      <c r="S12" t="s">
        <v>44</v>
      </c>
      <c r="U12" s="7">
        <v>94438</v>
      </c>
      <c r="V12" t="s">
        <v>46</v>
      </c>
      <c r="W12" s="17" t="s">
        <v>47</v>
      </c>
      <c r="Y12" t="s">
        <v>48</v>
      </c>
      <c r="Z12">
        <v>401</v>
      </c>
      <c r="AA12">
        <v>91</v>
      </c>
    </row>
    <row r="13" spans="1:64" x14ac:dyDescent="0.25">
      <c r="A13" t="s">
        <v>76</v>
      </c>
      <c r="B13" t="s">
        <v>77</v>
      </c>
      <c r="C13" s="17">
        <v>45224</v>
      </c>
      <c r="D13" s="7">
        <v>300000</v>
      </c>
      <c r="E13" t="s">
        <v>51</v>
      </c>
      <c r="F13" t="s">
        <v>42</v>
      </c>
      <c r="G13" s="7">
        <v>300000</v>
      </c>
      <c r="H13" s="7">
        <v>153300</v>
      </c>
      <c r="I13" s="12">
        <f>H13/G13*100</f>
        <v>51.1</v>
      </c>
      <c r="J13" s="7">
        <v>375378</v>
      </c>
      <c r="K13" s="7">
        <v>126803</v>
      </c>
      <c r="L13" s="7">
        <f>G13-K13</f>
        <v>173197</v>
      </c>
      <c r="M13" s="7">
        <v>216152.171875</v>
      </c>
      <c r="N13" s="22">
        <f>L13/M13</f>
        <v>0.80127346626967588</v>
      </c>
      <c r="O13" s="26">
        <v>3630</v>
      </c>
      <c r="P13" s="31">
        <f>L13/O13</f>
        <v>47.712672176308537</v>
      </c>
      <c r="Q13" s="36" t="s">
        <v>43</v>
      </c>
      <c r="R13" s="41">
        <f>ABS(N38-N13)*100</f>
        <v>40.940301497586319</v>
      </c>
      <c r="S13" t="s">
        <v>78</v>
      </c>
      <c r="T13" t="s">
        <v>45</v>
      </c>
      <c r="U13" s="7">
        <v>86613</v>
      </c>
      <c r="V13" t="s">
        <v>46</v>
      </c>
      <c r="W13" s="17" t="s">
        <v>47</v>
      </c>
      <c r="Y13" t="s">
        <v>48</v>
      </c>
      <c r="Z13">
        <v>401</v>
      </c>
      <c r="AA13">
        <v>60</v>
      </c>
    </row>
    <row r="14" spans="1:64" x14ac:dyDescent="0.25">
      <c r="A14" t="s">
        <v>79</v>
      </c>
      <c r="B14" t="s">
        <v>80</v>
      </c>
      <c r="C14" s="17">
        <v>45268</v>
      </c>
      <c r="D14" s="7">
        <v>1059000</v>
      </c>
      <c r="E14" t="s">
        <v>51</v>
      </c>
      <c r="F14" t="s">
        <v>42</v>
      </c>
      <c r="G14" s="7">
        <v>1059000</v>
      </c>
      <c r="H14" s="7">
        <v>124500</v>
      </c>
      <c r="I14" s="12">
        <f>H14/G14*100</f>
        <v>11.756373937677052</v>
      </c>
      <c r="J14" s="7">
        <v>833645</v>
      </c>
      <c r="K14" s="7">
        <v>109883</v>
      </c>
      <c r="L14" s="7">
        <f>G14-K14</f>
        <v>949117</v>
      </c>
      <c r="M14" s="7">
        <v>629358.25</v>
      </c>
      <c r="N14" s="22">
        <f>L14/M14</f>
        <v>1.5080711184766387</v>
      </c>
      <c r="O14" s="26">
        <v>2538</v>
      </c>
      <c r="P14" s="31">
        <f>L14/O14</f>
        <v>373.96256895193068</v>
      </c>
      <c r="Q14" s="36" t="s">
        <v>43</v>
      </c>
      <c r="R14" s="41">
        <f>ABS(N38-N14)*100</f>
        <v>29.73946372310996</v>
      </c>
      <c r="S14" t="s">
        <v>81</v>
      </c>
      <c r="T14" t="s">
        <v>45</v>
      </c>
      <c r="U14" s="7">
        <v>104402</v>
      </c>
      <c r="V14" t="s">
        <v>46</v>
      </c>
      <c r="W14" s="17" t="s">
        <v>47</v>
      </c>
      <c r="Y14" t="s">
        <v>48</v>
      </c>
      <c r="Z14">
        <v>401</v>
      </c>
      <c r="AA14">
        <v>90</v>
      </c>
    </row>
    <row r="15" spans="1:64" x14ac:dyDescent="0.25">
      <c r="A15" t="s">
        <v>82</v>
      </c>
      <c r="B15" t="s">
        <v>83</v>
      </c>
      <c r="C15" s="17">
        <v>45021</v>
      </c>
      <c r="D15" s="7">
        <v>610000</v>
      </c>
      <c r="E15" t="s">
        <v>51</v>
      </c>
      <c r="F15" t="s">
        <v>42</v>
      </c>
      <c r="G15" s="7">
        <v>610000</v>
      </c>
      <c r="H15" s="7">
        <v>158200</v>
      </c>
      <c r="I15" s="12">
        <f>H15/G15*100</f>
        <v>25.934426229508194</v>
      </c>
      <c r="J15" s="7">
        <v>443767</v>
      </c>
      <c r="K15" s="7">
        <v>157731</v>
      </c>
      <c r="L15" s="7">
        <f>G15-K15</f>
        <v>452269</v>
      </c>
      <c r="M15" s="7">
        <v>248726.953125</v>
      </c>
      <c r="N15" s="22">
        <f>L15/M15</f>
        <v>1.8183353043074029</v>
      </c>
      <c r="O15" s="26">
        <v>1719</v>
      </c>
      <c r="P15" s="31">
        <f>L15/O15</f>
        <v>263.10005817335662</v>
      </c>
      <c r="Q15" s="36" t="s">
        <v>43</v>
      </c>
      <c r="R15" s="41">
        <f>ABS(N38-N15)*100</f>
        <v>60.765882306186384</v>
      </c>
      <c r="S15" t="s">
        <v>84</v>
      </c>
      <c r="T15" t="s">
        <v>45</v>
      </c>
      <c r="U15" s="7">
        <v>152357</v>
      </c>
      <c r="V15" t="s">
        <v>46</v>
      </c>
      <c r="W15" s="17" t="s">
        <v>47</v>
      </c>
      <c r="Y15" t="s">
        <v>48</v>
      </c>
      <c r="Z15">
        <v>401</v>
      </c>
      <c r="AA15">
        <v>75</v>
      </c>
    </row>
    <row r="16" spans="1:64" x14ac:dyDescent="0.25">
      <c r="A16" t="s">
        <v>85</v>
      </c>
      <c r="B16" t="s">
        <v>86</v>
      </c>
      <c r="C16" s="17">
        <v>45086</v>
      </c>
      <c r="D16" s="7">
        <v>215000</v>
      </c>
      <c r="E16" t="s">
        <v>51</v>
      </c>
      <c r="F16" t="s">
        <v>42</v>
      </c>
      <c r="G16" s="7">
        <v>215000</v>
      </c>
      <c r="H16" s="7">
        <v>59000</v>
      </c>
      <c r="I16" s="12">
        <f>H16/G16*100</f>
        <v>27.441860465116282</v>
      </c>
      <c r="J16" s="7">
        <v>168664</v>
      </c>
      <c r="K16" s="7">
        <v>63156</v>
      </c>
      <c r="L16" s="7">
        <f>G16-K16</f>
        <v>151844</v>
      </c>
      <c r="M16" s="7">
        <v>91746.0859375</v>
      </c>
      <c r="N16" s="22">
        <f>L16/M16</f>
        <v>1.6550460812403527</v>
      </c>
      <c r="O16" s="26">
        <v>1300</v>
      </c>
      <c r="P16" s="31">
        <f>L16/O16</f>
        <v>116.80307692307693</v>
      </c>
      <c r="Q16" s="36" t="s">
        <v>43</v>
      </c>
      <c r="R16" s="41">
        <f>ABS(N38-N16)*100</f>
        <v>44.43695999948136</v>
      </c>
      <c r="S16" t="s">
        <v>44</v>
      </c>
      <c r="T16" t="s">
        <v>45</v>
      </c>
      <c r="U16" s="7">
        <v>54541</v>
      </c>
      <c r="V16" t="s">
        <v>46</v>
      </c>
      <c r="W16" s="17" t="s">
        <v>47</v>
      </c>
      <c r="Y16" t="s">
        <v>48</v>
      </c>
      <c r="Z16">
        <v>401</v>
      </c>
      <c r="AA16">
        <v>47</v>
      </c>
    </row>
    <row r="17" spans="1:27" x14ac:dyDescent="0.25">
      <c r="A17" t="s">
        <v>87</v>
      </c>
      <c r="B17" t="s">
        <v>88</v>
      </c>
      <c r="C17" s="17">
        <v>45138</v>
      </c>
      <c r="D17" s="7">
        <v>415000</v>
      </c>
      <c r="E17" t="s">
        <v>51</v>
      </c>
      <c r="F17" t="s">
        <v>42</v>
      </c>
      <c r="G17" s="7">
        <v>415000</v>
      </c>
      <c r="H17" s="7">
        <v>104900</v>
      </c>
      <c r="I17" s="12">
        <f>H17/G17*100</f>
        <v>25.277108433734941</v>
      </c>
      <c r="J17" s="7">
        <v>296253</v>
      </c>
      <c r="K17" s="7">
        <v>101187</v>
      </c>
      <c r="L17" s="7">
        <f>G17-K17</f>
        <v>313813</v>
      </c>
      <c r="M17" s="7">
        <v>169622.609375</v>
      </c>
      <c r="N17" s="22">
        <f>L17/M17</f>
        <v>1.8500658677300814</v>
      </c>
      <c r="O17" s="26">
        <v>1796</v>
      </c>
      <c r="P17" s="31">
        <f>L17/O17</f>
        <v>174.72884187082406</v>
      </c>
      <c r="Q17" s="36" t="s">
        <v>43</v>
      </c>
      <c r="R17" s="41">
        <f>ABS(N38-N17)*100</f>
        <v>63.938938648454233</v>
      </c>
      <c r="S17" t="s">
        <v>81</v>
      </c>
      <c r="T17" t="s">
        <v>45</v>
      </c>
      <c r="U17" s="7">
        <v>59468</v>
      </c>
      <c r="V17" t="s">
        <v>46</v>
      </c>
      <c r="W17" s="17" t="s">
        <v>47</v>
      </c>
      <c r="Y17" t="s">
        <v>48</v>
      </c>
      <c r="Z17">
        <v>401</v>
      </c>
      <c r="AA17">
        <v>75</v>
      </c>
    </row>
    <row r="18" spans="1:27" x14ac:dyDescent="0.25">
      <c r="A18" t="s">
        <v>89</v>
      </c>
      <c r="B18" t="s">
        <v>90</v>
      </c>
      <c r="C18" s="17">
        <v>44966</v>
      </c>
      <c r="D18" s="7">
        <v>355000</v>
      </c>
      <c r="E18" t="s">
        <v>51</v>
      </c>
      <c r="F18" t="s">
        <v>42</v>
      </c>
      <c r="G18" s="7">
        <v>355000</v>
      </c>
      <c r="H18" s="7">
        <v>157200</v>
      </c>
      <c r="I18" s="12">
        <f>H18/G18*100</f>
        <v>44.281690140845072</v>
      </c>
      <c r="J18" s="7">
        <v>422225</v>
      </c>
      <c r="K18" s="7">
        <v>127243</v>
      </c>
      <c r="L18" s="7">
        <f>G18-K18</f>
        <v>227757</v>
      </c>
      <c r="M18" s="7">
        <v>256506.09375</v>
      </c>
      <c r="N18" s="22">
        <f>L18/M18</f>
        <v>0.88792042586707554</v>
      </c>
      <c r="O18" s="26">
        <v>1922</v>
      </c>
      <c r="P18" s="31">
        <f>L18/O18</f>
        <v>118.5</v>
      </c>
      <c r="Q18" s="36" t="s">
        <v>43</v>
      </c>
      <c r="R18" s="41">
        <f>ABS(N38-N18)*100</f>
        <v>32.275605537846353</v>
      </c>
      <c r="S18" t="s">
        <v>44</v>
      </c>
      <c r="T18" t="s">
        <v>45</v>
      </c>
      <c r="U18" s="7">
        <v>105951</v>
      </c>
      <c r="V18" t="s">
        <v>46</v>
      </c>
      <c r="W18" s="17" t="s">
        <v>47</v>
      </c>
      <c r="Y18" t="s">
        <v>48</v>
      </c>
      <c r="Z18">
        <v>401</v>
      </c>
      <c r="AA18">
        <v>76</v>
      </c>
    </row>
    <row r="19" spans="1:27" x14ac:dyDescent="0.25">
      <c r="A19" t="s">
        <v>91</v>
      </c>
      <c r="B19" t="s">
        <v>92</v>
      </c>
      <c r="C19" s="17">
        <v>45000</v>
      </c>
      <c r="D19" s="7">
        <v>859000</v>
      </c>
      <c r="E19" t="s">
        <v>51</v>
      </c>
      <c r="F19" t="s">
        <v>42</v>
      </c>
      <c r="G19" s="7">
        <v>859000</v>
      </c>
      <c r="H19" s="7">
        <v>17700</v>
      </c>
      <c r="I19" s="12">
        <f>H19/G19*100</f>
        <v>2.0605355064027937</v>
      </c>
      <c r="J19" s="7">
        <v>660579</v>
      </c>
      <c r="K19" s="7">
        <v>72123</v>
      </c>
      <c r="L19" s="7">
        <f>G19-K19</f>
        <v>786877</v>
      </c>
      <c r="M19" s="7">
        <v>511700.875</v>
      </c>
      <c r="N19" s="22">
        <f>L19/M19</f>
        <v>1.5377675482771063</v>
      </c>
      <c r="O19" s="26">
        <v>1817</v>
      </c>
      <c r="P19" s="31">
        <f>L19/O19</f>
        <v>433.06384149697305</v>
      </c>
      <c r="Q19" s="36" t="s">
        <v>43</v>
      </c>
      <c r="R19" s="41">
        <f>ABS(N38-N19)*100</f>
        <v>32.709106703156721</v>
      </c>
      <c r="S19" t="s">
        <v>44</v>
      </c>
      <c r="T19" t="s">
        <v>60</v>
      </c>
      <c r="U19" s="7">
        <v>62258</v>
      </c>
      <c r="V19" t="s">
        <v>46</v>
      </c>
      <c r="W19" s="17" t="s">
        <v>47</v>
      </c>
      <c r="Y19" t="s">
        <v>48</v>
      </c>
      <c r="Z19">
        <v>401</v>
      </c>
      <c r="AA19">
        <v>98</v>
      </c>
    </row>
    <row r="20" spans="1:27" x14ac:dyDescent="0.25">
      <c r="A20" t="s">
        <v>93</v>
      </c>
      <c r="B20" t="s">
        <v>94</v>
      </c>
      <c r="C20" s="17">
        <v>45191</v>
      </c>
      <c r="D20" s="7">
        <v>360000</v>
      </c>
      <c r="E20" t="s">
        <v>95</v>
      </c>
      <c r="F20" t="s">
        <v>42</v>
      </c>
      <c r="G20" s="7">
        <v>360000</v>
      </c>
      <c r="H20" s="7">
        <v>127600</v>
      </c>
      <c r="I20" s="12">
        <f>H20/G20*100</f>
        <v>35.444444444444443</v>
      </c>
      <c r="J20" s="7">
        <v>356216</v>
      </c>
      <c r="K20" s="7">
        <v>203902</v>
      </c>
      <c r="L20" s="7">
        <f>G20-K20</f>
        <v>156098</v>
      </c>
      <c r="M20" s="7">
        <v>132446.953125</v>
      </c>
      <c r="N20" s="22">
        <f>L20/M20</f>
        <v>1.1785699581377214</v>
      </c>
      <c r="O20" s="26">
        <v>1764</v>
      </c>
      <c r="P20" s="31">
        <f>L20/O20</f>
        <v>88.490929705215422</v>
      </c>
      <c r="Q20" s="36" t="s">
        <v>43</v>
      </c>
      <c r="R20" s="41">
        <f>ABS(N38-N20)*100</f>
        <v>3.2106523107817697</v>
      </c>
      <c r="S20" t="s">
        <v>63</v>
      </c>
      <c r="U20" s="7">
        <v>184082</v>
      </c>
      <c r="V20" t="s">
        <v>46</v>
      </c>
      <c r="W20" s="17" t="s">
        <v>47</v>
      </c>
      <c r="Y20" t="s">
        <v>48</v>
      </c>
      <c r="Z20">
        <v>401</v>
      </c>
      <c r="AA20">
        <v>60</v>
      </c>
    </row>
    <row r="21" spans="1:27" x14ac:dyDescent="0.25">
      <c r="A21" t="s">
        <v>96</v>
      </c>
      <c r="B21" t="s">
        <v>97</v>
      </c>
      <c r="C21" s="17">
        <v>45030</v>
      </c>
      <c r="D21" s="7">
        <v>279500</v>
      </c>
      <c r="E21" t="s">
        <v>51</v>
      </c>
      <c r="F21" t="s">
        <v>42</v>
      </c>
      <c r="G21" s="7">
        <v>279500</v>
      </c>
      <c r="H21" s="7">
        <v>133200</v>
      </c>
      <c r="I21" s="12">
        <f>H21/G21*100</f>
        <v>47.656529516994631</v>
      </c>
      <c r="J21" s="7">
        <v>374778</v>
      </c>
      <c r="K21" s="7">
        <v>72413</v>
      </c>
      <c r="L21" s="7">
        <f>G21-K21</f>
        <v>207087</v>
      </c>
      <c r="M21" s="7">
        <v>262926.09375</v>
      </c>
      <c r="N21" s="22">
        <f>L21/M21</f>
        <v>0.78762437400719187</v>
      </c>
      <c r="O21" s="26">
        <v>1484</v>
      </c>
      <c r="P21" s="31">
        <f>L21/O21</f>
        <v>139.54649595687331</v>
      </c>
      <c r="Q21" s="36" t="s">
        <v>43</v>
      </c>
      <c r="R21" s="41">
        <f>ABS(N38-N21)*100</f>
        <v>42.305210723834719</v>
      </c>
      <c r="S21" t="s">
        <v>81</v>
      </c>
      <c r="T21" t="s">
        <v>45</v>
      </c>
      <c r="U21" s="7">
        <v>63138</v>
      </c>
      <c r="V21" t="s">
        <v>46</v>
      </c>
      <c r="W21" s="17" t="s">
        <v>47</v>
      </c>
      <c r="Y21" t="s">
        <v>48</v>
      </c>
      <c r="Z21">
        <v>401</v>
      </c>
      <c r="AA21">
        <v>90</v>
      </c>
    </row>
    <row r="22" spans="1:27" x14ac:dyDescent="0.25">
      <c r="A22" t="s">
        <v>98</v>
      </c>
      <c r="B22" t="s">
        <v>99</v>
      </c>
      <c r="C22" s="17">
        <v>44701</v>
      </c>
      <c r="D22" s="7">
        <v>625000</v>
      </c>
      <c r="E22" t="s">
        <v>51</v>
      </c>
      <c r="F22" t="s">
        <v>42</v>
      </c>
      <c r="G22" s="7">
        <v>625000</v>
      </c>
      <c r="H22" s="7">
        <v>215000</v>
      </c>
      <c r="I22" s="12">
        <f>H22/G22*100</f>
        <v>34.4</v>
      </c>
      <c r="J22" s="7">
        <v>567618</v>
      </c>
      <c r="K22" s="7">
        <v>275699</v>
      </c>
      <c r="L22" s="7">
        <f>G22-K22</f>
        <v>349301</v>
      </c>
      <c r="M22" s="7">
        <v>253842.609375</v>
      </c>
      <c r="N22" s="22">
        <f>L22/M22</f>
        <v>1.3760534563524753</v>
      </c>
      <c r="O22" s="26">
        <v>1851</v>
      </c>
      <c r="P22" s="31">
        <f>L22/O22</f>
        <v>188.70934629929766</v>
      </c>
      <c r="Q22" s="36" t="s">
        <v>43</v>
      </c>
      <c r="R22" s="41">
        <f>ABS(N38-N22)*100</f>
        <v>16.537697510693626</v>
      </c>
      <c r="S22" t="s">
        <v>63</v>
      </c>
      <c r="T22" t="s">
        <v>45</v>
      </c>
      <c r="U22" s="7">
        <v>189932</v>
      </c>
      <c r="V22" t="s">
        <v>46</v>
      </c>
      <c r="W22" s="17" t="s">
        <v>47</v>
      </c>
      <c r="Y22" t="s">
        <v>48</v>
      </c>
      <c r="Z22">
        <v>401</v>
      </c>
      <c r="AA22">
        <v>75</v>
      </c>
    </row>
    <row r="23" spans="1:27" x14ac:dyDescent="0.25">
      <c r="A23" t="s">
        <v>100</v>
      </c>
      <c r="B23" t="s">
        <v>101</v>
      </c>
      <c r="C23" s="17">
        <v>44883</v>
      </c>
      <c r="D23" s="7">
        <v>360000</v>
      </c>
      <c r="E23" t="s">
        <v>51</v>
      </c>
      <c r="F23" t="s">
        <v>42</v>
      </c>
      <c r="G23" s="7">
        <v>360000</v>
      </c>
      <c r="H23" s="7">
        <v>117600</v>
      </c>
      <c r="I23" s="12">
        <f>H23/G23*100</f>
        <v>32.666666666666664</v>
      </c>
      <c r="J23" s="7">
        <v>386926</v>
      </c>
      <c r="K23" s="7">
        <v>135581</v>
      </c>
      <c r="L23" s="7">
        <f>G23-K23</f>
        <v>224419</v>
      </c>
      <c r="M23" s="7">
        <v>218560.875</v>
      </c>
      <c r="N23" s="22">
        <f>L23/M23</f>
        <v>1.0268031732577938</v>
      </c>
      <c r="O23" s="26">
        <v>1376</v>
      </c>
      <c r="P23" s="31">
        <f>L23/O23</f>
        <v>163.09520348837211</v>
      </c>
      <c r="Q23" s="36" t="s">
        <v>43</v>
      </c>
      <c r="R23" s="41">
        <f>ABS(N38-N23)*100</f>
        <v>18.387330798774528</v>
      </c>
      <c r="S23" t="s">
        <v>44</v>
      </c>
      <c r="T23" t="s">
        <v>45</v>
      </c>
      <c r="U23" s="7">
        <v>89604</v>
      </c>
      <c r="V23" t="s">
        <v>46</v>
      </c>
      <c r="W23" s="17" t="s">
        <v>47</v>
      </c>
      <c r="Y23" t="s">
        <v>48</v>
      </c>
      <c r="Z23">
        <v>401</v>
      </c>
      <c r="AA23">
        <v>75</v>
      </c>
    </row>
    <row r="24" spans="1:27" x14ac:dyDescent="0.25">
      <c r="A24" t="s">
        <v>102</v>
      </c>
      <c r="B24" t="s">
        <v>103</v>
      </c>
      <c r="C24" s="17">
        <v>45156</v>
      </c>
      <c r="D24" s="7">
        <v>396500</v>
      </c>
      <c r="E24" t="s">
        <v>51</v>
      </c>
      <c r="F24" t="s">
        <v>42</v>
      </c>
      <c r="G24" s="7">
        <v>396500</v>
      </c>
      <c r="H24" s="7">
        <v>125200</v>
      </c>
      <c r="I24" s="12">
        <f>H24/G24*100</f>
        <v>31.576292559899116</v>
      </c>
      <c r="J24" s="7">
        <v>363761</v>
      </c>
      <c r="K24" s="7">
        <v>180181</v>
      </c>
      <c r="L24" s="7">
        <f>G24-K24</f>
        <v>216319</v>
      </c>
      <c r="M24" s="7">
        <v>159634.78125</v>
      </c>
      <c r="N24" s="22">
        <f>L24/M24</f>
        <v>1.3550868946362526</v>
      </c>
      <c r="O24" s="26">
        <v>1352</v>
      </c>
      <c r="P24" s="31">
        <f>L24/O24</f>
        <v>159.99926035502958</v>
      </c>
      <c r="Q24" s="36" t="s">
        <v>43</v>
      </c>
      <c r="R24" s="41">
        <f>ABS(N38-N24)*100</f>
        <v>14.441041339071358</v>
      </c>
      <c r="S24" t="s">
        <v>104</v>
      </c>
      <c r="T24" t="s">
        <v>45</v>
      </c>
      <c r="U24" s="7">
        <v>162456</v>
      </c>
      <c r="V24" t="s">
        <v>46</v>
      </c>
      <c r="W24" s="17" t="s">
        <v>47</v>
      </c>
      <c r="Y24" t="s">
        <v>48</v>
      </c>
      <c r="Z24">
        <v>401</v>
      </c>
      <c r="AA24">
        <v>73</v>
      </c>
    </row>
    <row r="25" spans="1:27" x14ac:dyDescent="0.25">
      <c r="A25" t="s">
        <v>105</v>
      </c>
      <c r="B25" t="s">
        <v>106</v>
      </c>
      <c r="C25" s="17">
        <v>44701</v>
      </c>
      <c r="D25" s="7">
        <v>138000</v>
      </c>
      <c r="E25" t="s">
        <v>51</v>
      </c>
      <c r="F25" t="s">
        <v>42</v>
      </c>
      <c r="G25" s="7">
        <v>138000</v>
      </c>
      <c r="H25" s="7">
        <v>61600</v>
      </c>
      <c r="I25" s="12">
        <f>H25/G25*100</f>
        <v>44.637681159420289</v>
      </c>
      <c r="J25" s="7">
        <v>167787</v>
      </c>
      <c r="K25" s="7">
        <v>37413</v>
      </c>
      <c r="L25" s="7">
        <f>G25-K25</f>
        <v>100587</v>
      </c>
      <c r="M25" s="7">
        <v>113368.6953125</v>
      </c>
      <c r="N25" s="22">
        <f>L25/M25</f>
        <v>0.88725551372654199</v>
      </c>
      <c r="O25" s="26">
        <v>944</v>
      </c>
      <c r="P25" s="31">
        <f>L25/O25</f>
        <v>106.55402542372882</v>
      </c>
      <c r="Q25" s="36" t="s">
        <v>43</v>
      </c>
      <c r="R25" s="41">
        <f>ABS(N38-N25)*100</f>
        <v>32.34209675189971</v>
      </c>
      <c r="S25" t="s">
        <v>44</v>
      </c>
      <c r="T25" t="s">
        <v>45</v>
      </c>
      <c r="U25" s="7">
        <v>34552</v>
      </c>
      <c r="V25" t="s">
        <v>46</v>
      </c>
      <c r="W25" s="17" t="s">
        <v>47</v>
      </c>
      <c r="Y25" t="s">
        <v>48</v>
      </c>
      <c r="Z25">
        <v>401</v>
      </c>
      <c r="AA25">
        <v>72</v>
      </c>
    </row>
    <row r="26" spans="1:27" x14ac:dyDescent="0.25">
      <c r="A26" t="s">
        <v>107</v>
      </c>
      <c r="B26" t="s">
        <v>108</v>
      </c>
      <c r="C26" s="17">
        <v>44774</v>
      </c>
      <c r="D26" s="7">
        <v>510000</v>
      </c>
      <c r="E26" t="s">
        <v>51</v>
      </c>
      <c r="F26" t="s">
        <v>42</v>
      </c>
      <c r="G26" s="7">
        <v>510000</v>
      </c>
      <c r="H26" s="7">
        <v>133500</v>
      </c>
      <c r="I26" s="12">
        <f>H26/G26*100</f>
        <v>26.176470588235297</v>
      </c>
      <c r="J26" s="7">
        <v>413811</v>
      </c>
      <c r="K26" s="7">
        <v>72351</v>
      </c>
      <c r="L26" s="7">
        <f>G26-K26</f>
        <v>437649</v>
      </c>
      <c r="M26" s="7">
        <v>296921.75</v>
      </c>
      <c r="N26" s="22">
        <f>L26/M26</f>
        <v>1.4739539962970041</v>
      </c>
      <c r="O26" s="26">
        <v>1438</v>
      </c>
      <c r="P26" s="31">
        <f>L26/O26</f>
        <v>304.34561891515995</v>
      </c>
      <c r="Q26" s="36" t="s">
        <v>43</v>
      </c>
      <c r="R26" s="41">
        <f>ABS(N38-N26)*100</f>
        <v>26.327751505146502</v>
      </c>
      <c r="S26" t="s">
        <v>44</v>
      </c>
      <c r="T26" t="s">
        <v>45</v>
      </c>
      <c r="U26" s="7">
        <v>60958</v>
      </c>
      <c r="V26" t="s">
        <v>46</v>
      </c>
      <c r="W26" s="17" t="s">
        <v>47</v>
      </c>
      <c r="Y26" t="s">
        <v>48</v>
      </c>
      <c r="Z26">
        <v>401</v>
      </c>
      <c r="AA26">
        <v>89</v>
      </c>
    </row>
    <row r="27" spans="1:27" x14ac:dyDescent="0.25">
      <c r="A27" t="s">
        <v>109</v>
      </c>
      <c r="B27" t="s">
        <v>110</v>
      </c>
      <c r="C27" s="17">
        <v>45282</v>
      </c>
      <c r="D27" s="7">
        <v>165000</v>
      </c>
      <c r="E27" t="s">
        <v>51</v>
      </c>
      <c r="F27" t="s">
        <v>42</v>
      </c>
      <c r="G27" s="7">
        <v>165000</v>
      </c>
      <c r="H27" s="7">
        <v>93600</v>
      </c>
      <c r="I27" s="12">
        <f>H27/G27*100</f>
        <v>56.727272727272727</v>
      </c>
      <c r="J27" s="7">
        <v>215941</v>
      </c>
      <c r="K27" s="7">
        <v>52519</v>
      </c>
      <c r="L27" s="7">
        <f>G27-K27</f>
        <v>112481</v>
      </c>
      <c r="M27" s="7">
        <v>142106.09375</v>
      </c>
      <c r="N27" s="22">
        <f>L27/M27</f>
        <v>0.79152833655312549</v>
      </c>
      <c r="O27" s="26">
        <v>2452</v>
      </c>
      <c r="P27" s="31">
        <f>L27/O27</f>
        <v>45.873164763458398</v>
      </c>
      <c r="Q27" s="36" t="s">
        <v>43</v>
      </c>
      <c r="R27" s="41">
        <f>ABS(N38-N27)*100</f>
        <v>41.914814469241357</v>
      </c>
      <c r="S27" t="s">
        <v>81</v>
      </c>
      <c r="T27" t="s">
        <v>45</v>
      </c>
      <c r="U27" s="7">
        <v>50941</v>
      </c>
      <c r="V27" t="s">
        <v>46</v>
      </c>
      <c r="W27" s="17" t="s">
        <v>47</v>
      </c>
      <c r="Y27" t="s">
        <v>48</v>
      </c>
      <c r="Z27">
        <v>401</v>
      </c>
      <c r="AA27">
        <v>50</v>
      </c>
    </row>
    <row r="28" spans="1:27" x14ac:dyDescent="0.25">
      <c r="A28" t="s">
        <v>111</v>
      </c>
      <c r="B28" t="s">
        <v>112</v>
      </c>
      <c r="C28" s="17">
        <v>45023</v>
      </c>
      <c r="D28" s="7">
        <v>366000</v>
      </c>
      <c r="E28" t="s">
        <v>51</v>
      </c>
      <c r="F28" t="s">
        <v>42</v>
      </c>
      <c r="G28" s="7">
        <v>366000</v>
      </c>
      <c r="H28" s="7">
        <v>120800</v>
      </c>
      <c r="I28" s="12">
        <f>H28/G28*100</f>
        <v>33.005464480874316</v>
      </c>
      <c r="J28" s="7">
        <v>343000</v>
      </c>
      <c r="K28" s="7">
        <v>66742</v>
      </c>
      <c r="L28" s="7">
        <f>G28-K28</f>
        <v>299258</v>
      </c>
      <c r="M28" s="7">
        <v>240224.34375</v>
      </c>
      <c r="N28" s="22">
        <f>L28/M28</f>
        <v>1.245743854800311</v>
      </c>
      <c r="O28" s="26">
        <v>1392</v>
      </c>
      <c r="P28" s="31">
        <f>L28/O28</f>
        <v>214.98419540229884</v>
      </c>
      <c r="Q28" s="36" t="s">
        <v>43</v>
      </c>
      <c r="R28" s="41">
        <f>ABS(N38-N28)*100</f>
        <v>3.5067373554771963</v>
      </c>
      <c r="S28" t="s">
        <v>44</v>
      </c>
      <c r="T28" t="s">
        <v>45</v>
      </c>
      <c r="U28" s="7">
        <v>66239</v>
      </c>
      <c r="V28" t="s">
        <v>46</v>
      </c>
      <c r="W28" s="17" t="s">
        <v>47</v>
      </c>
      <c r="Y28" t="s">
        <v>48</v>
      </c>
      <c r="Z28">
        <v>401</v>
      </c>
      <c r="AA28">
        <v>86</v>
      </c>
    </row>
    <row r="29" spans="1:27" x14ac:dyDescent="0.25">
      <c r="A29" t="s">
        <v>113</v>
      </c>
      <c r="B29" t="s">
        <v>114</v>
      </c>
      <c r="C29" s="17">
        <v>44698</v>
      </c>
      <c r="D29" s="7">
        <v>314000</v>
      </c>
      <c r="E29" t="s">
        <v>51</v>
      </c>
      <c r="F29" t="s">
        <v>42</v>
      </c>
      <c r="G29" s="7">
        <v>314000</v>
      </c>
      <c r="H29" s="7">
        <v>82500</v>
      </c>
      <c r="I29" s="12">
        <f>H29/G29*100</f>
        <v>26.273885350318473</v>
      </c>
      <c r="J29" s="7">
        <v>251783</v>
      </c>
      <c r="K29" s="7">
        <v>89880</v>
      </c>
      <c r="L29" s="7">
        <f>G29-K29</f>
        <v>224120</v>
      </c>
      <c r="M29" s="7">
        <v>140785.21875</v>
      </c>
      <c r="N29" s="22">
        <f>L29/M29</f>
        <v>1.5919284850349391</v>
      </c>
      <c r="O29" s="26">
        <v>1124</v>
      </c>
      <c r="P29" s="31">
        <f>L29/O29</f>
        <v>199.39501779359432</v>
      </c>
      <c r="Q29" s="36" t="s">
        <v>43</v>
      </c>
      <c r="R29" s="41">
        <f>ABS(N38-N29)*100</f>
        <v>38.125200378940008</v>
      </c>
      <c r="S29" t="s">
        <v>44</v>
      </c>
      <c r="T29" t="s">
        <v>45</v>
      </c>
      <c r="U29" s="7">
        <v>59468</v>
      </c>
      <c r="V29" t="s">
        <v>46</v>
      </c>
      <c r="W29" s="17" t="s">
        <v>47</v>
      </c>
      <c r="Y29" t="s">
        <v>48</v>
      </c>
      <c r="Z29">
        <v>401</v>
      </c>
      <c r="AA29">
        <v>95</v>
      </c>
    </row>
    <row r="30" spans="1:27" x14ac:dyDescent="0.25">
      <c r="A30" t="s">
        <v>115</v>
      </c>
      <c r="B30" t="s">
        <v>116</v>
      </c>
      <c r="C30" s="17">
        <v>44686</v>
      </c>
      <c r="D30" s="7">
        <v>265000</v>
      </c>
      <c r="E30" t="s">
        <v>51</v>
      </c>
      <c r="F30" t="s">
        <v>42</v>
      </c>
      <c r="G30" s="7">
        <v>265000</v>
      </c>
      <c r="H30" s="7">
        <v>60500</v>
      </c>
      <c r="I30" s="12">
        <f>H30/G30*100</f>
        <v>22.830188679245282</v>
      </c>
      <c r="J30" s="7">
        <v>167688</v>
      </c>
      <c r="K30" s="7">
        <v>16788</v>
      </c>
      <c r="L30" s="7">
        <f>G30-K30</f>
        <v>248212</v>
      </c>
      <c r="M30" s="7">
        <v>131217.390625</v>
      </c>
      <c r="N30" s="22">
        <f>L30/M30</f>
        <v>1.8916090223844901</v>
      </c>
      <c r="O30" s="26">
        <v>1112</v>
      </c>
      <c r="P30" s="31">
        <f>L30/O30</f>
        <v>223.21223021582733</v>
      </c>
      <c r="Q30" s="36" t="s">
        <v>43</v>
      </c>
      <c r="R30" s="41">
        <f>ABS(N38-N30)*100</f>
        <v>68.093254113895114</v>
      </c>
      <c r="S30" t="s">
        <v>44</v>
      </c>
      <c r="T30" t="s">
        <v>45</v>
      </c>
      <c r="U30" s="7">
        <v>15000</v>
      </c>
      <c r="V30" t="s">
        <v>46</v>
      </c>
      <c r="W30" s="17" t="s">
        <v>47</v>
      </c>
      <c r="Y30" t="s">
        <v>117</v>
      </c>
      <c r="Z30">
        <v>401</v>
      </c>
      <c r="AA30">
        <v>80</v>
      </c>
    </row>
    <row r="31" spans="1:27" x14ac:dyDescent="0.25">
      <c r="A31" t="s">
        <v>118</v>
      </c>
      <c r="B31" t="s">
        <v>119</v>
      </c>
      <c r="C31" s="17">
        <v>44904</v>
      </c>
      <c r="D31" s="7">
        <v>325000</v>
      </c>
      <c r="E31" t="s">
        <v>51</v>
      </c>
      <c r="F31" t="s">
        <v>42</v>
      </c>
      <c r="G31" s="7">
        <v>325000</v>
      </c>
      <c r="H31" s="7">
        <v>12600</v>
      </c>
      <c r="I31" s="12">
        <f>H31/G31*100</f>
        <v>3.8769230769230769</v>
      </c>
      <c r="J31" s="7">
        <v>349106</v>
      </c>
      <c r="K31" s="7">
        <v>66853</v>
      </c>
      <c r="L31" s="7">
        <f>G31-K31</f>
        <v>258147</v>
      </c>
      <c r="M31" s="7">
        <v>245437.390625</v>
      </c>
      <c r="N31" s="22">
        <f>L31/M31</f>
        <v>1.0517835091981516</v>
      </c>
      <c r="O31" s="26">
        <v>1775</v>
      </c>
      <c r="P31" s="31">
        <f>L31/O31</f>
        <v>145.4349295774648</v>
      </c>
      <c r="Q31" s="36" t="s">
        <v>43</v>
      </c>
      <c r="R31" s="41">
        <f>ABS(N38-N31)*100</f>
        <v>15.88929720473875</v>
      </c>
      <c r="S31" t="s">
        <v>44</v>
      </c>
      <c r="T31" t="s">
        <v>60</v>
      </c>
      <c r="U31" s="7">
        <v>54350</v>
      </c>
      <c r="V31" t="s">
        <v>46</v>
      </c>
      <c r="W31" s="17" t="s">
        <v>47</v>
      </c>
      <c r="Y31" t="s">
        <v>48</v>
      </c>
      <c r="Z31">
        <v>401</v>
      </c>
      <c r="AA31">
        <v>97</v>
      </c>
    </row>
    <row r="32" spans="1:27" x14ac:dyDescent="0.25">
      <c r="A32" t="s">
        <v>120</v>
      </c>
      <c r="B32" t="s">
        <v>121</v>
      </c>
      <c r="C32" s="17">
        <v>45061</v>
      </c>
      <c r="D32" s="7">
        <v>535000</v>
      </c>
      <c r="E32" t="s">
        <v>51</v>
      </c>
      <c r="F32" t="s">
        <v>42</v>
      </c>
      <c r="G32" s="7">
        <v>535000</v>
      </c>
      <c r="H32" s="7">
        <v>250600</v>
      </c>
      <c r="I32" s="12">
        <f>H32/G32*100</f>
        <v>46.841121495327101</v>
      </c>
      <c r="J32" s="7">
        <v>514077</v>
      </c>
      <c r="K32" s="7">
        <v>62573</v>
      </c>
      <c r="L32" s="7">
        <f>G32-K32</f>
        <v>472427</v>
      </c>
      <c r="M32" s="7">
        <v>392612.1875</v>
      </c>
      <c r="N32" s="22">
        <f>L32/M32</f>
        <v>1.2032917342893235</v>
      </c>
      <c r="O32" s="26">
        <v>2565</v>
      </c>
      <c r="P32" s="31">
        <f>L32/O32</f>
        <v>184.18206627680311</v>
      </c>
      <c r="Q32" s="36" t="s">
        <v>43</v>
      </c>
      <c r="R32" s="41">
        <f>ABS(N38-N32)*100</f>
        <v>0.73847469562156043</v>
      </c>
      <c r="S32" t="s">
        <v>122</v>
      </c>
      <c r="T32" t="s">
        <v>45</v>
      </c>
      <c r="U32" s="7">
        <v>49517</v>
      </c>
      <c r="V32" t="s">
        <v>46</v>
      </c>
      <c r="W32" s="17" t="s">
        <v>47</v>
      </c>
      <c r="Y32" t="s">
        <v>123</v>
      </c>
      <c r="Z32">
        <v>401</v>
      </c>
      <c r="AA32">
        <v>90</v>
      </c>
    </row>
    <row r="33" spans="1:39" x14ac:dyDescent="0.25">
      <c r="A33" t="s">
        <v>124</v>
      </c>
      <c r="B33" t="s">
        <v>125</v>
      </c>
      <c r="C33" s="17">
        <v>44792</v>
      </c>
      <c r="D33" s="7">
        <v>510000</v>
      </c>
      <c r="E33" t="s">
        <v>51</v>
      </c>
      <c r="F33" t="s">
        <v>42</v>
      </c>
      <c r="G33" s="7">
        <v>510000</v>
      </c>
      <c r="H33" s="7">
        <v>162300</v>
      </c>
      <c r="I33" s="12">
        <f>H33/G33*100</f>
        <v>31.823529411764707</v>
      </c>
      <c r="J33" s="7">
        <v>491964</v>
      </c>
      <c r="K33" s="7">
        <v>49074</v>
      </c>
      <c r="L33" s="7">
        <f>G33-K33</f>
        <v>460926</v>
      </c>
      <c r="M33" s="7">
        <v>385121.75</v>
      </c>
      <c r="N33" s="22">
        <f>L33/M33</f>
        <v>1.196831910947642</v>
      </c>
      <c r="O33" s="26">
        <v>1399</v>
      </c>
      <c r="P33" s="31">
        <f>L33/O33</f>
        <v>329.46819156540386</v>
      </c>
      <c r="Q33" s="36" t="s">
        <v>43</v>
      </c>
      <c r="R33" s="41">
        <f>ABS(N38-N33)*100</f>
        <v>1.3844570297897096</v>
      </c>
      <c r="S33" t="s">
        <v>44</v>
      </c>
      <c r="T33" t="s">
        <v>45</v>
      </c>
      <c r="U33" s="7">
        <v>46803</v>
      </c>
      <c r="V33" t="s">
        <v>46</v>
      </c>
      <c r="W33" s="17" t="s">
        <v>47</v>
      </c>
      <c r="Y33" t="s">
        <v>123</v>
      </c>
      <c r="Z33">
        <v>401</v>
      </c>
      <c r="AA33">
        <v>94</v>
      </c>
    </row>
    <row r="34" spans="1:39" x14ac:dyDescent="0.25">
      <c r="A34" t="s">
        <v>126</v>
      </c>
      <c r="B34" t="s">
        <v>127</v>
      </c>
      <c r="C34" s="17">
        <v>44753</v>
      </c>
      <c r="D34" s="7">
        <v>587000</v>
      </c>
      <c r="E34" t="s">
        <v>41</v>
      </c>
      <c r="F34" t="s">
        <v>42</v>
      </c>
      <c r="G34" s="7">
        <v>587000</v>
      </c>
      <c r="H34" s="7">
        <v>217200</v>
      </c>
      <c r="I34" s="12">
        <f>H34/G34*100</f>
        <v>37.001703577512778</v>
      </c>
      <c r="J34" s="7">
        <v>590613</v>
      </c>
      <c r="K34" s="7">
        <v>56713</v>
      </c>
      <c r="L34" s="7">
        <f>G34-K34</f>
        <v>530287</v>
      </c>
      <c r="M34" s="7">
        <v>464260.875</v>
      </c>
      <c r="N34" s="22">
        <f>L34/M34</f>
        <v>1.142217724032851</v>
      </c>
      <c r="O34" s="26">
        <v>2227</v>
      </c>
      <c r="P34" s="31">
        <f>L34/O34</f>
        <v>238.11719802424787</v>
      </c>
      <c r="Q34" s="36" t="s">
        <v>43</v>
      </c>
      <c r="R34" s="41">
        <f>ABS(N38-N34)*100</f>
        <v>6.8458757212688015</v>
      </c>
      <c r="S34" t="s">
        <v>44</v>
      </c>
      <c r="T34" t="s">
        <v>45</v>
      </c>
      <c r="U34" s="7">
        <v>49789</v>
      </c>
      <c r="V34" t="s">
        <v>46</v>
      </c>
      <c r="W34" s="17" t="s">
        <v>47</v>
      </c>
      <c r="Y34" t="s">
        <v>123</v>
      </c>
      <c r="Z34">
        <v>401</v>
      </c>
      <c r="AA34">
        <v>88</v>
      </c>
    </row>
    <row r="35" spans="1:39" ht="15.75" thickBot="1" x14ac:dyDescent="0.3">
      <c r="A35" t="s">
        <v>128</v>
      </c>
      <c r="B35" t="s">
        <v>129</v>
      </c>
      <c r="C35" s="17">
        <v>45275</v>
      </c>
      <c r="D35" s="7">
        <v>515000</v>
      </c>
      <c r="E35" t="s">
        <v>51</v>
      </c>
      <c r="F35" t="s">
        <v>42</v>
      </c>
      <c r="G35" s="7">
        <v>515000</v>
      </c>
      <c r="H35" s="7">
        <v>241000</v>
      </c>
      <c r="I35" s="12">
        <f>H35/G35*100</f>
        <v>46.796116504854368</v>
      </c>
      <c r="J35" s="7">
        <v>518538</v>
      </c>
      <c r="K35" s="7">
        <v>59305</v>
      </c>
      <c r="L35" s="7">
        <f>G35-K35</f>
        <v>455695</v>
      </c>
      <c r="M35" s="7">
        <v>399333.03125</v>
      </c>
      <c r="N35" s="22">
        <f>L35/M35</f>
        <v>1.141140262235695</v>
      </c>
      <c r="O35" s="26">
        <v>2082</v>
      </c>
      <c r="P35" s="31">
        <f>L35/O35</f>
        <v>218.87367915465899</v>
      </c>
      <c r="Q35" s="36" t="s">
        <v>43</v>
      </c>
      <c r="R35" s="41">
        <f>ABS(N38-N35)*100</f>
        <v>6.953621900984408</v>
      </c>
      <c r="S35" t="s">
        <v>44</v>
      </c>
      <c r="T35" t="s">
        <v>45</v>
      </c>
      <c r="U35" s="7">
        <v>47459</v>
      </c>
      <c r="V35" t="s">
        <v>46</v>
      </c>
      <c r="W35" s="17" t="s">
        <v>47</v>
      </c>
      <c r="Y35" t="s">
        <v>123</v>
      </c>
      <c r="Z35">
        <v>401</v>
      </c>
      <c r="AA35">
        <v>86</v>
      </c>
    </row>
    <row r="36" spans="1:39" ht="15.75" thickTop="1" x14ac:dyDescent="0.25">
      <c r="A36" s="3"/>
      <c r="B36" s="3"/>
      <c r="C36" s="18" t="s">
        <v>130</v>
      </c>
      <c r="D36" s="8">
        <f>+SUM(D2:D35)</f>
        <v>16899000</v>
      </c>
      <c r="E36" s="3"/>
      <c r="F36" s="3"/>
      <c r="G36" s="8">
        <f>+SUM(G2:G35)</f>
        <v>16899000</v>
      </c>
      <c r="H36" s="8">
        <f>+SUM(H2:H35)</f>
        <v>4545000</v>
      </c>
      <c r="I36" s="13"/>
      <c r="J36" s="8">
        <f>+SUM(J2:J35)</f>
        <v>15969705</v>
      </c>
      <c r="K36" s="8"/>
      <c r="L36" s="8">
        <f>+SUM(L2:L35)</f>
        <v>13001540</v>
      </c>
      <c r="M36" s="8">
        <f>+SUM(M2:M35)</f>
        <v>10497604.375</v>
      </c>
      <c r="N36" s="23"/>
      <c r="O36" s="27"/>
      <c r="P36" s="32">
        <f>AVERAGE(P2:P35)</f>
        <v>189.88319405300192</v>
      </c>
      <c r="Q36" s="37"/>
      <c r="R36" s="42">
        <f>ABS(N38-N37)*100</f>
        <v>2.784799877421773</v>
      </c>
      <c r="S36" s="3"/>
      <c r="T36" s="3"/>
      <c r="U36" s="8"/>
      <c r="V36" s="3"/>
      <c r="W36" s="18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</row>
    <row r="37" spans="1:39" x14ac:dyDescent="0.25">
      <c r="A37" s="4"/>
      <c r="B37" s="4"/>
      <c r="C37" s="19"/>
      <c r="D37" s="9"/>
      <c r="E37" s="4"/>
      <c r="F37" s="4"/>
      <c r="G37" s="9"/>
      <c r="H37" s="9" t="s">
        <v>131</v>
      </c>
      <c r="I37" s="14">
        <f>H36/G36*100</f>
        <v>26.895082549263272</v>
      </c>
      <c r="J37" s="9"/>
      <c r="K37" s="9"/>
      <c r="L37" s="9"/>
      <c r="M37" s="9" t="s">
        <v>132</v>
      </c>
      <c r="N37" s="46">
        <f>L36/M36</f>
        <v>1.2385244800197568</v>
      </c>
      <c r="O37" s="28"/>
      <c r="P37" s="33" t="s">
        <v>133</v>
      </c>
      <c r="Q37" s="38">
        <f>STDEV(N2:N35)</f>
        <v>0.35911085068467175</v>
      </c>
      <c r="R37" s="43"/>
      <c r="S37" s="4"/>
      <c r="T37" s="4"/>
      <c r="U37" s="9"/>
      <c r="V37" s="4"/>
      <c r="W37" s="1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</row>
    <row r="38" spans="1:39" x14ac:dyDescent="0.25">
      <c r="A38" s="5"/>
      <c r="B38" s="5"/>
      <c r="C38" s="20"/>
      <c r="D38" s="10"/>
      <c r="E38" s="5"/>
      <c r="F38" s="5"/>
      <c r="G38" s="10"/>
      <c r="H38" s="10" t="s">
        <v>134</v>
      </c>
      <c r="I38" s="15">
        <f>STDEV(I2:I35)</f>
        <v>13.729973347535747</v>
      </c>
      <c r="J38" s="10"/>
      <c r="K38" s="10"/>
      <c r="L38" s="10"/>
      <c r="M38" s="10" t="s">
        <v>135</v>
      </c>
      <c r="N38" s="24">
        <f>AVERAGE(N2:N35)</f>
        <v>1.2106764812455391</v>
      </c>
      <c r="O38" s="29"/>
      <c r="P38" s="34" t="s">
        <v>136</v>
      </c>
      <c r="Q38" s="45">
        <f>AVERAGE(R2:R35)</f>
        <v>26.289256725812013</v>
      </c>
      <c r="R38" s="44" t="s">
        <v>137</v>
      </c>
      <c r="S38" s="5">
        <f>+(Q38/N38)</f>
        <v>21.714518397818161</v>
      </c>
      <c r="T38" s="5"/>
      <c r="U38" s="10"/>
      <c r="V38" s="5"/>
      <c r="W38" s="20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</row>
  </sheetData>
  <conditionalFormatting sqref="A2:AM35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4F421-F746-4AAE-9AFA-222257F4A063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E.C.F. Analysis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Jellison</dc:creator>
  <cp:lastModifiedBy>Kelly Jellison</cp:lastModifiedBy>
  <dcterms:created xsi:type="dcterms:W3CDTF">2024-12-31T15:22:05Z</dcterms:created>
  <dcterms:modified xsi:type="dcterms:W3CDTF">2024-12-31T15:24:13Z</dcterms:modified>
</cp:coreProperties>
</file>