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3.xml" ContentType="application/vnd.openxmlformats-officedocument.spreadsheetml.table+xml"/>
  <Override PartName="/xl/queryTables/queryTable2.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C:\Users\marens\Downloads\Land Tables\"/>
    </mc:Choice>
  </mc:AlternateContent>
  <xr:revisionPtr revIDLastSave="0" documentId="8_{8E365B88-5DF5-4CFB-B0FC-356BFF178832}" xr6:coauthVersionLast="47" xr6:coauthVersionMax="47" xr10:uidLastSave="{00000000-0000-0000-0000-000000000000}"/>
  <bookViews>
    <workbookView xWindow="28680" yWindow="-120" windowWidth="29040" windowHeight="15840" tabRatio="779" xr2:uid="{00000000-000D-0000-FFFF-FFFF00000000}"/>
  </bookViews>
  <sheets>
    <sheet name="Explanation" sheetId="47" r:id="rId1"/>
    <sheet name="Changelog" sheetId="52" r:id="rId2"/>
    <sheet name="Global Settings" sheetId="39" r:id="rId3"/>
    <sheet name="Data Entry" sheetId="30" r:id="rId4"/>
    <sheet name="Time Adjustment" sheetId="41" r:id="rId5"/>
    <sheet name="Analysis" sheetId="33" r:id="rId6"/>
    <sheet name="PlotData" sheetId="36" state="hidden" r:id="rId7"/>
    <sheet name="Full SqFt Chart" sheetId="48" r:id="rId8"/>
    <sheet name="Full Ac Chart" sheetId="49" r:id="rId9"/>
    <sheet name="Conclusions" sheetId="20" r:id="rId10"/>
    <sheet name="Used Sales" sheetId="43" r:id="rId11"/>
    <sheet name="Not Used Sales" sheetId="51" r:id="rId12"/>
    <sheet name="Timeout" sheetId="46" state="hidden" r:id="rId13"/>
  </sheets>
  <definedNames>
    <definedName name="_xlnm._FilterDatabase" localSheetId="5" hidden="1">Analysis!$A$20:$S$297</definedName>
    <definedName name="_xlnm._FilterDatabase" localSheetId="3" hidden="1">'Data Entry'!$A$1:$Q$1</definedName>
    <definedName name="_xlcn.WorksheetConnection_AssessingTemplate_v1.3.xlsmData_Table" hidden="1">Data_Table[]</definedName>
    <definedName name="Adj_PPSF">OFFSET(Analysis!$R$21,0,0,record_count)</definedName>
    <definedName name="Analysis_Table">OFFSET(Analysis!$A$21,0,0,record_count,COUNTA(Analysis!$20:$20))</definedName>
    <definedName name="Building_Value">OFFSET('Data Entry'!$M$2,0,0,record_count)</definedName>
    <definedName name="Data_Table_1" localSheetId="5" hidden="1">Analysis!$A$20:$G$520</definedName>
    <definedName name="Data_Table_1" localSheetId="11" hidden="1">'Not Used Sales'!$A$1:$AC$501</definedName>
    <definedName name="Data_Table_1" localSheetId="4" hidden="1">'Time Adjustment'!$B$16:$B$516</definedName>
    <definedName name="Data_Table_1" localSheetId="10" hidden="1">'Used Sales'!$A$1:$AB$501</definedName>
    <definedName name="DataTable">OFFSET('Data Entry'!$A$2,0,0,record_count,COUNTA('Data Entry'!$1:$1))</definedName>
    <definedName name="Front_Ft">OFFSET('Data Entry'!$K$2,0,0,record_count)</definedName>
    <definedName name="Item_ID">OFFSET('Data Entry'!$A$2,0,0,record_count)</definedName>
    <definedName name="Land_Residual">OFFSET(Analysis!$H$21,0,0,record_count)</definedName>
    <definedName name="LB_Ratio">OFFSET(Analysis!$I$21,0,0,record_count)</definedName>
    <definedName name="Plot_AbstractedPPAC">OFFSET(PlotData!$N$2,0,0,record_count)</definedName>
    <definedName name="Plot_AbstractedPPSF">OFFSET(PlotData!$G$2,0,0,record_count)</definedName>
    <definedName name="Plot_AllocatedPPAC">OFFSET(PlotData!$O$2,0,0,record_count)</definedName>
    <definedName name="Plot_AllocatedPPSF">OFFSET(PlotData!$H$2,0,0,record_count)</definedName>
    <definedName name="Plot_NotUsedPPAC">OFFSET(PlotData!$L$2,0,0,record_count)</definedName>
    <definedName name="Plot_NotUsedPPSF">OFFSET(PlotData!$E$2,0,0,record_count)</definedName>
    <definedName name="Plot_Residual_AC">OFFSET(PlotData!$J$2,0,0,record_count)</definedName>
    <definedName name="Plot_Residual_SF">OFFSET(PlotData!$C$2,0,0,record_count)</definedName>
    <definedName name="Plot_UsedPPAC">OFFSET(PlotData!$K$2,0,0,record_count)</definedName>
    <definedName name="Plot_UsedPPSF">OFFSET(PlotData!$D$2,0,0,record_count)</definedName>
    <definedName name="Plot_VacantPPAC">OFFSET(PlotData!$M$2,0,0,record_count)</definedName>
    <definedName name="Plot_VacantPPSF">OFFSET(PlotData!$F$2,0,0,record_count)</definedName>
    <definedName name="_xlnm.Print_Area" localSheetId="9">Conclusions!$A$1:$R$34</definedName>
    <definedName name="record_count">SUMPRODUCT(MAX(('Data Entry'!$B$2:$B$500&lt;&gt;"")*ROW('Data Entry'!$B$2:$B$500)))-1</definedName>
    <definedName name="Residual_Acres">OFFSET(Analysis!$J$21,0,0,record_count)</definedName>
    <definedName name="Residual_Sq_Ft">OFFSET(Analysis!$K$21,0,0,record_count)</definedName>
    <definedName name="ROW">OFFSET('Data Entry'!$L$2,0,0,record_count)</definedName>
    <definedName name="Sale_Date">OFFSET('Data Entry'!$E$2,0,0,record_count)</definedName>
    <definedName name="Sale_Price">OFFSET('Data Entry'!$F$2,0,0,record_count)</definedName>
    <definedName name="Sale_Price_Analysis">OFFSET(Analysis!$F$21,0,0,record_count)</definedName>
    <definedName name="Sq_Ft">OFFSET('Data Entry'!$J$2,0,0,record_count)</definedName>
    <definedName name="Use">OFFSET(Analysis!$C$21,0,0,record_count)</definedName>
    <definedName name="Use_Data_Entry">OFFSET('Data Entry'!$P$2,0,0,record_count)</definedName>
    <definedName name="Valuation_Method">OFFSET('Data Entry'!$B$2,0,0,record_count)</definedName>
    <definedName name="Valuation_Method_Analysis">OFFSET(Analysis!$B$21,0,0,record_count)</definedName>
    <definedName name="Value_Type" localSheetId="3">'Global Settings'!$G$25:$G$27</definedName>
  </definedNames>
  <calcPr calcId="191029" iterate="1" iterateCount="500" iterateDelta="1E-4"/>
  <extLst>
    <ext xmlns:x15="http://schemas.microsoft.com/office/spreadsheetml/2010/11/main" uri="{FCE2AD5D-F65C-4FA6-A056-5C36A1767C68}">
      <x15:dataModel>
        <x15:modelTables>
          <x15:modelTable id="Data_Table-c963f1df-ad50-4f6a-9511-6504e8360394" name="Data_Table" connection="WorksheetConnection_AssessingTemplate_v1.3.xlsm!Data_Table"/>
        </x15:modelTables>
      </x15:dataModel>
    </ext>
  </extLst>
</workbook>
</file>

<file path=xl/calcChain.xml><?xml version="1.0" encoding="utf-8"?>
<calcChain xmlns="http://schemas.openxmlformats.org/spreadsheetml/2006/main">
  <c r="C22" i="51" l="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9" i="51"/>
  <c r="C60" i="51"/>
  <c r="C61" i="51"/>
  <c r="C62" i="51"/>
  <c r="C63" i="51"/>
  <c r="C64" i="51"/>
  <c r="C65" i="51"/>
  <c r="C66" i="51"/>
  <c r="C67" i="51"/>
  <c r="C68" i="51"/>
  <c r="C69" i="51"/>
  <c r="C70" i="51"/>
  <c r="C71" i="51"/>
  <c r="C72" i="51"/>
  <c r="C73" i="51"/>
  <c r="C74" i="51"/>
  <c r="C75" i="51"/>
  <c r="C76" i="51"/>
  <c r="C77" i="51"/>
  <c r="C78" i="51"/>
  <c r="C79" i="51"/>
  <c r="C80" i="51"/>
  <c r="C81" i="51"/>
  <c r="C82" i="51"/>
  <c r="C83" i="51"/>
  <c r="C84" i="51"/>
  <c r="C85" i="51"/>
  <c r="C86" i="51"/>
  <c r="C87" i="51"/>
  <c r="C88" i="51"/>
  <c r="C89" i="51"/>
  <c r="C90" i="51"/>
  <c r="C91" i="51"/>
  <c r="C92" i="51"/>
  <c r="C93" i="51"/>
  <c r="C94" i="51"/>
  <c r="C95" i="51"/>
  <c r="C96" i="51"/>
  <c r="C97" i="51"/>
  <c r="C98" i="51"/>
  <c r="C99" i="51"/>
  <c r="C100" i="51"/>
  <c r="C101" i="51"/>
  <c r="C102" i="51"/>
  <c r="C103" i="51"/>
  <c r="C104" i="51"/>
  <c r="C105" i="51"/>
  <c r="C106" i="51"/>
  <c r="C107" i="51"/>
  <c r="C108" i="51"/>
  <c r="C109" i="51"/>
  <c r="C110" i="51"/>
  <c r="C111" i="51"/>
  <c r="C112" i="51"/>
  <c r="C113" i="51"/>
  <c r="C114" i="51"/>
  <c r="C115" i="51"/>
  <c r="C116" i="51"/>
  <c r="C117" i="51"/>
  <c r="C118" i="51"/>
  <c r="C119" i="51"/>
  <c r="C120" i="51"/>
  <c r="C121" i="51"/>
  <c r="C122" i="51"/>
  <c r="C123" i="51"/>
  <c r="C124" i="51"/>
  <c r="C125" i="51"/>
  <c r="C126" i="51"/>
  <c r="C127" i="51"/>
  <c r="C128" i="51"/>
  <c r="C129" i="51"/>
  <c r="C130" i="51"/>
  <c r="C131" i="51"/>
  <c r="C132" i="51"/>
  <c r="C133" i="51"/>
  <c r="C134" i="51"/>
  <c r="C135" i="51"/>
  <c r="C136" i="51"/>
  <c r="C137" i="51"/>
  <c r="C138" i="51"/>
  <c r="C139" i="51"/>
  <c r="C140" i="51"/>
  <c r="C141" i="51"/>
  <c r="C142" i="51"/>
  <c r="C143" i="51"/>
  <c r="C144" i="51"/>
  <c r="C145" i="51"/>
  <c r="C146" i="51"/>
  <c r="C147" i="51"/>
  <c r="C148" i="51"/>
  <c r="C149" i="51"/>
  <c r="C150" i="51"/>
  <c r="C151" i="51"/>
  <c r="C152" i="51"/>
  <c r="C153" i="51"/>
  <c r="C154" i="51"/>
  <c r="C155" i="51"/>
  <c r="C156" i="51"/>
  <c r="C157" i="51"/>
  <c r="C158" i="51"/>
  <c r="C159" i="51"/>
  <c r="C160" i="51"/>
  <c r="C161" i="51"/>
  <c r="C162" i="51"/>
  <c r="C163" i="51"/>
  <c r="C164" i="51"/>
  <c r="C165" i="51"/>
  <c r="C166" i="51"/>
  <c r="C167" i="51"/>
  <c r="C168" i="51"/>
  <c r="C169" i="51"/>
  <c r="C170" i="51"/>
  <c r="C171" i="51"/>
  <c r="C172" i="51"/>
  <c r="C173" i="51"/>
  <c r="C174" i="51"/>
  <c r="C175" i="51"/>
  <c r="C176" i="51"/>
  <c r="C177" i="51"/>
  <c r="C178" i="51"/>
  <c r="C179" i="51"/>
  <c r="C180" i="51"/>
  <c r="C181" i="51"/>
  <c r="C182" i="51"/>
  <c r="C183" i="51"/>
  <c r="C184" i="51"/>
  <c r="C185" i="51"/>
  <c r="C186" i="51"/>
  <c r="C187" i="51"/>
  <c r="C188" i="51"/>
  <c r="C189" i="51"/>
  <c r="C190" i="51"/>
  <c r="C191" i="51"/>
  <c r="C192" i="51"/>
  <c r="C193" i="51"/>
  <c r="C194" i="51"/>
  <c r="C195" i="51"/>
  <c r="C196" i="51"/>
  <c r="C197" i="51"/>
  <c r="C198" i="51"/>
  <c r="C199" i="51"/>
  <c r="C200" i="51"/>
  <c r="C201" i="51"/>
  <c r="C202" i="51"/>
  <c r="C203" i="51"/>
  <c r="C204" i="51"/>
  <c r="C205" i="51"/>
  <c r="C206" i="51"/>
  <c r="C207" i="51"/>
  <c r="C208" i="51"/>
  <c r="C209" i="51"/>
  <c r="C210" i="51"/>
  <c r="C211" i="51"/>
  <c r="C212" i="51"/>
  <c r="C213" i="51"/>
  <c r="C214" i="51"/>
  <c r="C215" i="51"/>
  <c r="C216" i="51"/>
  <c r="C217" i="51"/>
  <c r="C218" i="51"/>
  <c r="C219" i="51"/>
  <c r="C220" i="51"/>
  <c r="C221" i="51"/>
  <c r="C222" i="51"/>
  <c r="C223" i="51"/>
  <c r="C224" i="51"/>
  <c r="C225" i="51"/>
  <c r="C226" i="51"/>
  <c r="C227" i="51"/>
  <c r="C228" i="51"/>
  <c r="C229" i="51"/>
  <c r="C230" i="51"/>
  <c r="C231" i="51"/>
  <c r="C232" i="51"/>
  <c r="C233" i="51"/>
  <c r="C234" i="51"/>
  <c r="C235" i="51"/>
  <c r="C236" i="51"/>
  <c r="C237" i="51"/>
  <c r="C238" i="51"/>
  <c r="C239" i="51"/>
  <c r="C240" i="51"/>
  <c r="C241" i="51"/>
  <c r="C242" i="51"/>
  <c r="C243" i="51"/>
  <c r="C244" i="51"/>
  <c r="C245" i="51"/>
  <c r="C246" i="51"/>
  <c r="C247" i="51"/>
  <c r="C248" i="51"/>
  <c r="C249" i="51"/>
  <c r="C250" i="51"/>
  <c r="C251" i="51"/>
  <c r="C252" i="51"/>
  <c r="C253" i="51"/>
  <c r="C254" i="51"/>
  <c r="C255" i="51"/>
  <c r="C256" i="51"/>
  <c r="C257" i="51"/>
  <c r="C258" i="51"/>
  <c r="C259" i="51"/>
  <c r="C260" i="51"/>
  <c r="C261" i="51"/>
  <c r="C262" i="51"/>
  <c r="C263" i="51"/>
  <c r="C264" i="51"/>
  <c r="C265" i="51"/>
  <c r="C266" i="51"/>
  <c r="C267" i="51"/>
  <c r="C268" i="51"/>
  <c r="C269" i="51"/>
  <c r="C270" i="51"/>
  <c r="C271" i="51"/>
  <c r="C272" i="51"/>
  <c r="C273" i="51"/>
  <c r="C274" i="51"/>
  <c r="C275" i="51"/>
  <c r="C276" i="51"/>
  <c r="C277" i="51"/>
  <c r="C278" i="51"/>
  <c r="C279" i="51"/>
  <c r="C280" i="51"/>
  <c r="C281" i="51"/>
  <c r="C282" i="51"/>
  <c r="C283" i="51"/>
  <c r="C284" i="51"/>
  <c r="C285" i="51"/>
  <c r="C286" i="51"/>
  <c r="C287" i="51"/>
  <c r="C288" i="51"/>
  <c r="C289" i="51"/>
  <c r="C290" i="51"/>
  <c r="C291" i="51"/>
  <c r="C292" i="51"/>
  <c r="C293" i="51"/>
  <c r="C294" i="51"/>
  <c r="C295" i="51"/>
  <c r="C296" i="51"/>
  <c r="C297" i="51"/>
  <c r="C298" i="51"/>
  <c r="C299" i="51"/>
  <c r="C300" i="51"/>
  <c r="C301" i="51"/>
  <c r="C302" i="51"/>
  <c r="C303" i="51"/>
  <c r="C304" i="51"/>
  <c r="C305" i="51"/>
  <c r="C306" i="51"/>
  <c r="C307" i="51"/>
  <c r="C308" i="51"/>
  <c r="C309" i="51"/>
  <c r="C310" i="51"/>
  <c r="C311" i="51"/>
  <c r="C312" i="51"/>
  <c r="C313" i="51"/>
  <c r="C314" i="51"/>
  <c r="C315" i="51"/>
  <c r="C316" i="51"/>
  <c r="C317" i="51"/>
  <c r="C318" i="51"/>
  <c r="C319" i="51"/>
  <c r="C320" i="51"/>
  <c r="C321" i="51"/>
  <c r="C322" i="51"/>
  <c r="C323" i="51"/>
  <c r="C324" i="51"/>
  <c r="C325" i="51"/>
  <c r="C326" i="51"/>
  <c r="C327" i="51"/>
  <c r="C328" i="51"/>
  <c r="C329" i="51"/>
  <c r="C330" i="51"/>
  <c r="C331" i="51"/>
  <c r="C332" i="51"/>
  <c r="C333" i="51"/>
  <c r="C334" i="51"/>
  <c r="C335" i="51"/>
  <c r="C336" i="51"/>
  <c r="C337" i="51"/>
  <c r="C338" i="51"/>
  <c r="C339" i="51"/>
  <c r="C340" i="51"/>
  <c r="C341" i="51"/>
  <c r="C342" i="51"/>
  <c r="C343" i="51"/>
  <c r="C344" i="51"/>
  <c r="C345" i="51"/>
  <c r="C346" i="51"/>
  <c r="C347" i="51"/>
  <c r="C348" i="51"/>
  <c r="C349" i="51"/>
  <c r="C350" i="51"/>
  <c r="C351" i="51"/>
  <c r="C352" i="51"/>
  <c r="C353" i="51"/>
  <c r="C354" i="51"/>
  <c r="C355" i="51"/>
  <c r="C356" i="51"/>
  <c r="C357" i="51"/>
  <c r="C358" i="51"/>
  <c r="C359" i="51"/>
  <c r="C360" i="51"/>
  <c r="C361" i="51"/>
  <c r="C362" i="51"/>
  <c r="C363" i="51"/>
  <c r="C364" i="51"/>
  <c r="C365" i="51"/>
  <c r="C366" i="51"/>
  <c r="C367" i="51"/>
  <c r="C368" i="51"/>
  <c r="C369" i="51"/>
  <c r="C370" i="51"/>
  <c r="C371" i="51"/>
  <c r="C372" i="51"/>
  <c r="C373" i="51"/>
  <c r="C374" i="51"/>
  <c r="C375" i="51"/>
  <c r="C376" i="51"/>
  <c r="C377" i="51"/>
  <c r="C378" i="51"/>
  <c r="C379" i="51"/>
  <c r="C380" i="51"/>
  <c r="C381" i="51"/>
  <c r="C382" i="51"/>
  <c r="C383" i="51"/>
  <c r="C384" i="51"/>
  <c r="C385" i="51"/>
  <c r="C386" i="51"/>
  <c r="C387" i="51"/>
  <c r="C388" i="51"/>
  <c r="C389" i="51"/>
  <c r="C390" i="51"/>
  <c r="C391" i="51"/>
  <c r="C392" i="51"/>
  <c r="C393" i="51"/>
  <c r="C394" i="51"/>
  <c r="C395" i="51"/>
  <c r="C396" i="51"/>
  <c r="C397" i="51"/>
  <c r="C398" i="51"/>
  <c r="C399" i="51"/>
  <c r="C400" i="51"/>
  <c r="C401" i="51"/>
  <c r="C402" i="51"/>
  <c r="C403" i="51"/>
  <c r="C404" i="51"/>
  <c r="C405" i="51"/>
  <c r="C406" i="51"/>
  <c r="C407" i="51"/>
  <c r="C408" i="51"/>
  <c r="C409" i="51"/>
  <c r="C410" i="51"/>
  <c r="C411" i="51"/>
  <c r="C412" i="51"/>
  <c r="C413" i="51"/>
  <c r="C414" i="51"/>
  <c r="C415" i="51"/>
  <c r="C416" i="51"/>
  <c r="C417" i="51"/>
  <c r="C418" i="51"/>
  <c r="C419" i="51"/>
  <c r="C420" i="51"/>
  <c r="C421" i="51"/>
  <c r="C422" i="51"/>
  <c r="C423" i="51"/>
  <c r="C424" i="51"/>
  <c r="C425" i="51"/>
  <c r="C426" i="51"/>
  <c r="C427" i="51"/>
  <c r="C428" i="51"/>
  <c r="C429" i="51"/>
  <c r="C430" i="51"/>
  <c r="C431" i="51"/>
  <c r="C432" i="51"/>
  <c r="C433" i="51"/>
  <c r="C434" i="51"/>
  <c r="C435" i="51"/>
  <c r="C436" i="51"/>
  <c r="C437" i="51"/>
  <c r="C438" i="51"/>
  <c r="C439" i="51"/>
  <c r="C440" i="51"/>
  <c r="C441" i="51"/>
  <c r="C442" i="51"/>
  <c r="C443" i="51"/>
  <c r="C444" i="51"/>
  <c r="C445" i="51"/>
  <c r="C446" i="51"/>
  <c r="C447" i="51"/>
  <c r="C448" i="51"/>
  <c r="C449" i="51"/>
  <c r="C450" i="51"/>
  <c r="C451" i="51"/>
  <c r="C452" i="51"/>
  <c r="C453" i="51"/>
  <c r="C454" i="51"/>
  <c r="C455" i="51"/>
  <c r="C456" i="51"/>
  <c r="C457" i="51"/>
  <c r="C458" i="51"/>
  <c r="C459" i="51"/>
  <c r="C460" i="51"/>
  <c r="C461" i="51"/>
  <c r="C462" i="51"/>
  <c r="C463" i="51"/>
  <c r="C464" i="51"/>
  <c r="C465" i="51"/>
  <c r="C466" i="51"/>
  <c r="C467" i="51"/>
  <c r="C468" i="51"/>
  <c r="C469" i="51"/>
  <c r="C470" i="51"/>
  <c r="C471" i="51"/>
  <c r="C472" i="51"/>
  <c r="C473" i="51"/>
  <c r="C474" i="51"/>
  <c r="C475" i="51"/>
  <c r="C476" i="51"/>
  <c r="C477" i="51"/>
  <c r="C478" i="51"/>
  <c r="C479" i="51"/>
  <c r="C480" i="51"/>
  <c r="C481" i="51"/>
  <c r="C482" i="51"/>
  <c r="C483" i="51"/>
  <c r="C484" i="51"/>
  <c r="C485" i="51"/>
  <c r="C486" i="51"/>
  <c r="C487" i="51"/>
  <c r="C488" i="51"/>
  <c r="C489" i="51"/>
  <c r="C490" i="51"/>
  <c r="C491" i="51"/>
  <c r="C492" i="51"/>
  <c r="C493" i="51"/>
  <c r="C494" i="51"/>
  <c r="C495" i="51"/>
  <c r="C496" i="51"/>
  <c r="C497" i="51"/>
  <c r="C498" i="51"/>
  <c r="C499" i="51"/>
  <c r="C500" i="51"/>
  <c r="C501" i="51"/>
  <c r="O22" i="51"/>
  <c r="O23" i="51"/>
  <c r="O24" i="51"/>
  <c r="O25" i="51"/>
  <c r="O26" i="51"/>
  <c r="O27" i="51"/>
  <c r="O28" i="51"/>
  <c r="O29" i="51"/>
  <c r="O30" i="51"/>
  <c r="O31" i="51"/>
  <c r="O32" i="51"/>
  <c r="O33" i="5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O145" i="51"/>
  <c r="O146" i="51"/>
  <c r="O147" i="51"/>
  <c r="O148" i="51"/>
  <c r="O149" i="51"/>
  <c r="O150" i="51"/>
  <c r="O151" i="51"/>
  <c r="O152" i="51"/>
  <c r="O153" i="51"/>
  <c r="O154" i="51"/>
  <c r="O155" i="51"/>
  <c r="O156" i="51"/>
  <c r="O157" i="51"/>
  <c r="O158" i="51"/>
  <c r="O159" i="51"/>
  <c r="O160" i="51"/>
  <c r="O161" i="51"/>
  <c r="O162" i="51"/>
  <c r="O163" i="51"/>
  <c r="O164" i="51"/>
  <c r="O165" i="51"/>
  <c r="O166" i="51"/>
  <c r="O167" i="51"/>
  <c r="O168" i="51"/>
  <c r="O169" i="51"/>
  <c r="O170" i="51"/>
  <c r="O171" i="51"/>
  <c r="O172" i="51"/>
  <c r="O173" i="51"/>
  <c r="O174" i="51"/>
  <c r="O175" i="51"/>
  <c r="O176" i="51"/>
  <c r="O177" i="51"/>
  <c r="O178" i="51"/>
  <c r="O179" i="51"/>
  <c r="O180" i="51"/>
  <c r="O181" i="51"/>
  <c r="O182" i="51"/>
  <c r="O183" i="51"/>
  <c r="O184" i="51"/>
  <c r="O185" i="51"/>
  <c r="O186" i="51"/>
  <c r="O187" i="51"/>
  <c r="O188" i="51"/>
  <c r="O189" i="51"/>
  <c r="O190" i="51"/>
  <c r="O191" i="51"/>
  <c r="O192" i="51"/>
  <c r="O193" i="51"/>
  <c r="O194" i="51"/>
  <c r="O195" i="51"/>
  <c r="O196" i="51"/>
  <c r="O197" i="51"/>
  <c r="O198" i="51"/>
  <c r="O199" i="51"/>
  <c r="O200" i="51"/>
  <c r="O201" i="51"/>
  <c r="O202" i="51"/>
  <c r="O203" i="51"/>
  <c r="O204" i="51"/>
  <c r="O205" i="51"/>
  <c r="O206" i="51"/>
  <c r="O207" i="51"/>
  <c r="O208" i="51"/>
  <c r="O209" i="51"/>
  <c r="O210" i="51"/>
  <c r="O211" i="51"/>
  <c r="O212" i="51"/>
  <c r="O213" i="51"/>
  <c r="O214" i="51"/>
  <c r="O215" i="51"/>
  <c r="O216" i="51"/>
  <c r="O217" i="51"/>
  <c r="O218" i="51"/>
  <c r="O219" i="51"/>
  <c r="O220" i="51"/>
  <c r="O221" i="51"/>
  <c r="O222" i="51"/>
  <c r="O223" i="51"/>
  <c r="O224" i="51"/>
  <c r="O225" i="51"/>
  <c r="O226" i="51"/>
  <c r="O227" i="51"/>
  <c r="O228" i="51"/>
  <c r="O229" i="51"/>
  <c r="O230" i="51"/>
  <c r="O231" i="51"/>
  <c r="O232" i="51"/>
  <c r="O233" i="51"/>
  <c r="O234" i="51"/>
  <c r="O235" i="51"/>
  <c r="O236" i="51"/>
  <c r="O237" i="51"/>
  <c r="O238" i="51"/>
  <c r="O239" i="51"/>
  <c r="O240" i="51"/>
  <c r="O241" i="51"/>
  <c r="O242" i="51"/>
  <c r="O243" i="51"/>
  <c r="O244" i="51"/>
  <c r="O245" i="51"/>
  <c r="O246" i="51"/>
  <c r="O247" i="51"/>
  <c r="O248" i="51"/>
  <c r="O249" i="51"/>
  <c r="O250" i="51"/>
  <c r="O251" i="51"/>
  <c r="O252" i="51"/>
  <c r="O253" i="51"/>
  <c r="O254" i="51"/>
  <c r="O255" i="51"/>
  <c r="O256" i="51"/>
  <c r="O257" i="51"/>
  <c r="O258" i="51"/>
  <c r="O259" i="51"/>
  <c r="O260" i="51"/>
  <c r="O261" i="51"/>
  <c r="O262" i="51"/>
  <c r="O263" i="51"/>
  <c r="O264" i="51"/>
  <c r="O265" i="51"/>
  <c r="O266" i="51"/>
  <c r="O267" i="51"/>
  <c r="O268" i="51"/>
  <c r="O269" i="51"/>
  <c r="O270" i="51"/>
  <c r="O271" i="51"/>
  <c r="O272" i="51"/>
  <c r="O273" i="51"/>
  <c r="O274" i="51"/>
  <c r="O275" i="51"/>
  <c r="O276" i="51"/>
  <c r="O277" i="51"/>
  <c r="O278" i="51"/>
  <c r="O279" i="51"/>
  <c r="O280" i="51"/>
  <c r="O281" i="51"/>
  <c r="O282" i="51"/>
  <c r="O283" i="51"/>
  <c r="O284" i="51"/>
  <c r="O285" i="51"/>
  <c r="O286" i="51"/>
  <c r="O287" i="51"/>
  <c r="O288" i="51"/>
  <c r="O289" i="51"/>
  <c r="O290" i="51"/>
  <c r="O291" i="51"/>
  <c r="O292" i="51"/>
  <c r="O293" i="51"/>
  <c r="O294" i="51"/>
  <c r="O295" i="51"/>
  <c r="O296" i="51"/>
  <c r="O297" i="51"/>
  <c r="O298" i="51"/>
  <c r="O299" i="51"/>
  <c r="O300" i="51"/>
  <c r="O301" i="51"/>
  <c r="O302" i="51"/>
  <c r="O303" i="51"/>
  <c r="O304" i="51"/>
  <c r="O305" i="51"/>
  <c r="O306" i="51"/>
  <c r="O307" i="51"/>
  <c r="O308" i="51"/>
  <c r="O309" i="51"/>
  <c r="O310" i="51"/>
  <c r="O311" i="51"/>
  <c r="O312" i="51"/>
  <c r="O313" i="51"/>
  <c r="O314" i="51"/>
  <c r="O315" i="51"/>
  <c r="O316" i="51"/>
  <c r="O317" i="51"/>
  <c r="O318" i="51"/>
  <c r="O319" i="51"/>
  <c r="O320" i="51"/>
  <c r="O321" i="51"/>
  <c r="O322" i="51"/>
  <c r="O323" i="51"/>
  <c r="O324" i="51"/>
  <c r="O325" i="51"/>
  <c r="O326" i="51"/>
  <c r="O327" i="51"/>
  <c r="O328" i="51"/>
  <c r="O329" i="51"/>
  <c r="O330" i="51"/>
  <c r="O331" i="51"/>
  <c r="O332" i="51"/>
  <c r="O333" i="51"/>
  <c r="O334" i="51"/>
  <c r="O335" i="51"/>
  <c r="O336" i="51"/>
  <c r="O337" i="51"/>
  <c r="O338" i="51"/>
  <c r="O339" i="51"/>
  <c r="O340" i="51"/>
  <c r="O341" i="51"/>
  <c r="O342" i="51"/>
  <c r="O343" i="51"/>
  <c r="O344" i="51"/>
  <c r="O345" i="51"/>
  <c r="O346" i="51"/>
  <c r="O347" i="51"/>
  <c r="O348" i="51"/>
  <c r="O349" i="51"/>
  <c r="O350" i="51"/>
  <c r="O351" i="51"/>
  <c r="O352" i="51"/>
  <c r="O353" i="51"/>
  <c r="O354" i="51"/>
  <c r="O355" i="51"/>
  <c r="O356" i="51"/>
  <c r="O357" i="51"/>
  <c r="O358" i="51"/>
  <c r="O359" i="51"/>
  <c r="O360" i="51"/>
  <c r="O361" i="51"/>
  <c r="O362" i="51"/>
  <c r="O363" i="51"/>
  <c r="O364" i="51"/>
  <c r="O365" i="51"/>
  <c r="O366" i="51"/>
  <c r="O367" i="51"/>
  <c r="O368" i="51"/>
  <c r="O369" i="51"/>
  <c r="O370" i="51"/>
  <c r="O371" i="51"/>
  <c r="O372" i="51"/>
  <c r="O373" i="51"/>
  <c r="O374" i="51"/>
  <c r="O375" i="51"/>
  <c r="O376" i="51"/>
  <c r="O377" i="51"/>
  <c r="O378" i="51"/>
  <c r="O379" i="51"/>
  <c r="O380" i="51"/>
  <c r="O381" i="51"/>
  <c r="O382" i="51"/>
  <c r="O383" i="51"/>
  <c r="O384" i="51"/>
  <c r="O385" i="51"/>
  <c r="O386" i="51"/>
  <c r="O387" i="51"/>
  <c r="O388" i="51"/>
  <c r="O389" i="51"/>
  <c r="O390" i="51"/>
  <c r="O391" i="51"/>
  <c r="O392" i="51"/>
  <c r="O393" i="51"/>
  <c r="O394" i="51"/>
  <c r="O395" i="51"/>
  <c r="O396" i="51"/>
  <c r="O397" i="51"/>
  <c r="O398" i="51"/>
  <c r="O399" i="51"/>
  <c r="O400" i="51"/>
  <c r="O401" i="51"/>
  <c r="O402" i="51"/>
  <c r="O403" i="51"/>
  <c r="O404" i="51"/>
  <c r="O405" i="51"/>
  <c r="O406" i="51"/>
  <c r="O407" i="51"/>
  <c r="O408" i="51"/>
  <c r="O409" i="51"/>
  <c r="O410" i="51"/>
  <c r="O411" i="51"/>
  <c r="O412" i="51"/>
  <c r="O413" i="51"/>
  <c r="O414" i="51"/>
  <c r="O415" i="51"/>
  <c r="O416" i="51"/>
  <c r="O417" i="51"/>
  <c r="O418" i="51"/>
  <c r="O419" i="51"/>
  <c r="O420" i="51"/>
  <c r="O421" i="51"/>
  <c r="O422" i="51"/>
  <c r="O423" i="51"/>
  <c r="O424" i="51"/>
  <c r="O425" i="51"/>
  <c r="O426" i="51"/>
  <c r="O427" i="51"/>
  <c r="O428" i="51"/>
  <c r="O429" i="51"/>
  <c r="O430" i="51"/>
  <c r="O431" i="51"/>
  <c r="O432" i="51"/>
  <c r="O433" i="51"/>
  <c r="O434" i="51"/>
  <c r="O435" i="51"/>
  <c r="O436" i="51"/>
  <c r="O437" i="51"/>
  <c r="O438" i="51"/>
  <c r="O439" i="51"/>
  <c r="O440" i="51"/>
  <c r="O441" i="51"/>
  <c r="O442" i="51"/>
  <c r="O443" i="51"/>
  <c r="O444" i="51"/>
  <c r="O445" i="51"/>
  <c r="O446" i="51"/>
  <c r="O447" i="51"/>
  <c r="O448" i="51"/>
  <c r="O449" i="51"/>
  <c r="O450" i="51"/>
  <c r="O451" i="51"/>
  <c r="O452" i="51"/>
  <c r="O453" i="51"/>
  <c r="O454" i="51"/>
  <c r="O455" i="51"/>
  <c r="O456" i="51"/>
  <c r="O457" i="51"/>
  <c r="O458" i="51"/>
  <c r="O459" i="51"/>
  <c r="O460" i="51"/>
  <c r="O461" i="51"/>
  <c r="O462" i="51"/>
  <c r="O463" i="51"/>
  <c r="O464" i="51"/>
  <c r="O465" i="51"/>
  <c r="O466" i="51"/>
  <c r="O467" i="51"/>
  <c r="O468" i="51"/>
  <c r="O469" i="51"/>
  <c r="O470" i="51"/>
  <c r="O471" i="51"/>
  <c r="O472" i="51"/>
  <c r="O473" i="51"/>
  <c r="O474" i="51"/>
  <c r="O475" i="51"/>
  <c r="O476" i="51"/>
  <c r="O477" i="51"/>
  <c r="O478" i="51"/>
  <c r="O479" i="51"/>
  <c r="O480" i="51"/>
  <c r="O481" i="51"/>
  <c r="O482" i="51"/>
  <c r="O483" i="51"/>
  <c r="O484" i="51"/>
  <c r="O485" i="51"/>
  <c r="O486" i="51"/>
  <c r="O487" i="51"/>
  <c r="O488" i="51"/>
  <c r="O489" i="51"/>
  <c r="O490" i="51"/>
  <c r="O491" i="51"/>
  <c r="O492" i="51"/>
  <c r="O493" i="51"/>
  <c r="O494" i="51"/>
  <c r="O495" i="51"/>
  <c r="O496" i="51"/>
  <c r="O497" i="51"/>
  <c r="O498" i="51"/>
  <c r="O499" i="51"/>
  <c r="O500" i="51"/>
  <c r="O50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P145" i="51"/>
  <c r="P146" i="51"/>
  <c r="P147" i="51"/>
  <c r="P148" i="51"/>
  <c r="P149" i="51"/>
  <c r="P150" i="51"/>
  <c r="P151" i="51"/>
  <c r="P152" i="51"/>
  <c r="P153" i="51"/>
  <c r="P154" i="51"/>
  <c r="P155" i="51"/>
  <c r="P156" i="51"/>
  <c r="P157" i="51"/>
  <c r="P158" i="51"/>
  <c r="P159" i="51"/>
  <c r="P160" i="51"/>
  <c r="P161" i="51"/>
  <c r="P162" i="51"/>
  <c r="P163" i="51"/>
  <c r="P164" i="51"/>
  <c r="P165" i="51"/>
  <c r="P166" i="51"/>
  <c r="P167" i="51"/>
  <c r="P168" i="51"/>
  <c r="P169" i="51"/>
  <c r="P170" i="51"/>
  <c r="P171" i="51"/>
  <c r="P172" i="51"/>
  <c r="P173" i="51"/>
  <c r="P174" i="51"/>
  <c r="P175" i="51"/>
  <c r="P176" i="51"/>
  <c r="P177" i="51"/>
  <c r="P178" i="51"/>
  <c r="P179" i="51"/>
  <c r="P180" i="51"/>
  <c r="P181" i="51"/>
  <c r="P182" i="51"/>
  <c r="P183" i="51"/>
  <c r="P184" i="51"/>
  <c r="P185" i="51"/>
  <c r="P186" i="51"/>
  <c r="P187" i="51"/>
  <c r="P188" i="51"/>
  <c r="P189" i="51"/>
  <c r="P190" i="51"/>
  <c r="P191" i="51"/>
  <c r="P192" i="51"/>
  <c r="P193" i="51"/>
  <c r="P194" i="51"/>
  <c r="P195" i="51"/>
  <c r="P196" i="51"/>
  <c r="P197" i="51"/>
  <c r="P198" i="51"/>
  <c r="P199" i="51"/>
  <c r="P200" i="51"/>
  <c r="P201" i="51"/>
  <c r="P202" i="51"/>
  <c r="P203" i="51"/>
  <c r="P204" i="51"/>
  <c r="P205" i="51"/>
  <c r="P206" i="51"/>
  <c r="P207" i="51"/>
  <c r="P208" i="51"/>
  <c r="P209" i="51"/>
  <c r="P210" i="51"/>
  <c r="P211" i="51"/>
  <c r="P212" i="51"/>
  <c r="P213" i="51"/>
  <c r="P214" i="51"/>
  <c r="P215" i="51"/>
  <c r="P216" i="51"/>
  <c r="P217" i="51"/>
  <c r="P218" i="51"/>
  <c r="P219" i="51"/>
  <c r="P220" i="51"/>
  <c r="P221" i="51"/>
  <c r="P222" i="51"/>
  <c r="P223" i="51"/>
  <c r="P224" i="51"/>
  <c r="P225" i="51"/>
  <c r="P226" i="51"/>
  <c r="P227" i="51"/>
  <c r="P228" i="51"/>
  <c r="P229" i="51"/>
  <c r="P230" i="51"/>
  <c r="P231" i="51"/>
  <c r="P232" i="51"/>
  <c r="P233" i="51"/>
  <c r="P234" i="51"/>
  <c r="P235" i="51"/>
  <c r="P236" i="51"/>
  <c r="P237" i="51"/>
  <c r="P238" i="51"/>
  <c r="P239" i="51"/>
  <c r="P240" i="51"/>
  <c r="P241" i="51"/>
  <c r="P242" i="51"/>
  <c r="P243" i="51"/>
  <c r="P244" i="51"/>
  <c r="P245" i="51"/>
  <c r="P246" i="51"/>
  <c r="P247" i="51"/>
  <c r="P248" i="51"/>
  <c r="P249" i="51"/>
  <c r="P250" i="51"/>
  <c r="P251" i="51"/>
  <c r="P252" i="51"/>
  <c r="P253" i="51"/>
  <c r="P254" i="51"/>
  <c r="P255" i="51"/>
  <c r="P256" i="51"/>
  <c r="P257" i="51"/>
  <c r="P258" i="51"/>
  <c r="P259" i="51"/>
  <c r="P260" i="51"/>
  <c r="P261" i="51"/>
  <c r="P262" i="51"/>
  <c r="P263" i="51"/>
  <c r="P264" i="51"/>
  <c r="P265" i="51"/>
  <c r="P266" i="51"/>
  <c r="P267" i="51"/>
  <c r="P268" i="51"/>
  <c r="P269" i="51"/>
  <c r="P270" i="51"/>
  <c r="P271" i="51"/>
  <c r="P272" i="51"/>
  <c r="P273" i="51"/>
  <c r="P274" i="51"/>
  <c r="P275" i="51"/>
  <c r="P276" i="51"/>
  <c r="P277" i="51"/>
  <c r="P278" i="51"/>
  <c r="P279" i="51"/>
  <c r="P280" i="51"/>
  <c r="P281" i="51"/>
  <c r="P282" i="51"/>
  <c r="P283" i="51"/>
  <c r="P284" i="51"/>
  <c r="P285" i="51"/>
  <c r="P286" i="51"/>
  <c r="P287" i="51"/>
  <c r="P288" i="51"/>
  <c r="P289" i="51"/>
  <c r="P290" i="51"/>
  <c r="P291" i="51"/>
  <c r="P292" i="51"/>
  <c r="P293" i="51"/>
  <c r="P294" i="51"/>
  <c r="P295" i="51"/>
  <c r="P296" i="51"/>
  <c r="P297" i="51"/>
  <c r="P298" i="51"/>
  <c r="P299" i="51"/>
  <c r="P300" i="51"/>
  <c r="P301" i="51"/>
  <c r="P302" i="51"/>
  <c r="P303" i="51"/>
  <c r="P304" i="51"/>
  <c r="P305" i="51"/>
  <c r="P306" i="51"/>
  <c r="P307" i="51"/>
  <c r="P308" i="51"/>
  <c r="P309" i="51"/>
  <c r="P310" i="51"/>
  <c r="P311" i="51"/>
  <c r="P312" i="51"/>
  <c r="P313" i="51"/>
  <c r="P314" i="51"/>
  <c r="P315" i="51"/>
  <c r="P316" i="51"/>
  <c r="P317" i="51"/>
  <c r="P318" i="51"/>
  <c r="P319" i="51"/>
  <c r="P320" i="51"/>
  <c r="P321" i="51"/>
  <c r="P322" i="51"/>
  <c r="P323" i="51"/>
  <c r="P324" i="51"/>
  <c r="P325" i="51"/>
  <c r="P326" i="51"/>
  <c r="P327" i="51"/>
  <c r="P328" i="51"/>
  <c r="P329" i="51"/>
  <c r="P330" i="51"/>
  <c r="P331" i="51"/>
  <c r="P332" i="51"/>
  <c r="P333" i="51"/>
  <c r="P334" i="51"/>
  <c r="P335" i="51"/>
  <c r="P336" i="51"/>
  <c r="P337" i="51"/>
  <c r="P338" i="51"/>
  <c r="P339" i="51"/>
  <c r="P340" i="51"/>
  <c r="P341" i="51"/>
  <c r="P342" i="51"/>
  <c r="P343" i="51"/>
  <c r="P344" i="51"/>
  <c r="P345" i="51"/>
  <c r="P346" i="51"/>
  <c r="P347" i="51"/>
  <c r="P348" i="51"/>
  <c r="P349" i="51"/>
  <c r="P350" i="51"/>
  <c r="P351" i="51"/>
  <c r="P352" i="51"/>
  <c r="P353" i="51"/>
  <c r="P354" i="51"/>
  <c r="P355" i="51"/>
  <c r="P356" i="51"/>
  <c r="P357" i="51"/>
  <c r="P358" i="51"/>
  <c r="P359" i="51"/>
  <c r="P360" i="51"/>
  <c r="P361" i="51"/>
  <c r="P362" i="51"/>
  <c r="P363" i="51"/>
  <c r="P364" i="51"/>
  <c r="P365" i="51"/>
  <c r="P366" i="51"/>
  <c r="P367" i="51"/>
  <c r="P368" i="51"/>
  <c r="P369" i="51"/>
  <c r="P370" i="51"/>
  <c r="P371" i="51"/>
  <c r="P372" i="51"/>
  <c r="P373" i="51"/>
  <c r="P374" i="51"/>
  <c r="P375" i="51"/>
  <c r="P376" i="51"/>
  <c r="P377" i="51"/>
  <c r="P378" i="51"/>
  <c r="P379" i="51"/>
  <c r="P380" i="51"/>
  <c r="P381" i="51"/>
  <c r="P382" i="51"/>
  <c r="P383" i="51"/>
  <c r="P384" i="51"/>
  <c r="P385" i="51"/>
  <c r="P386" i="51"/>
  <c r="P387" i="51"/>
  <c r="P388" i="51"/>
  <c r="P389" i="51"/>
  <c r="P390" i="51"/>
  <c r="P391" i="51"/>
  <c r="P392" i="51"/>
  <c r="P393" i="51"/>
  <c r="P394" i="51"/>
  <c r="P395" i="51"/>
  <c r="P396" i="51"/>
  <c r="P397" i="51"/>
  <c r="P398" i="51"/>
  <c r="P399" i="51"/>
  <c r="P400" i="51"/>
  <c r="P401" i="51"/>
  <c r="P402" i="51"/>
  <c r="P403" i="51"/>
  <c r="P404" i="51"/>
  <c r="P405" i="51"/>
  <c r="P406" i="51"/>
  <c r="P407" i="51"/>
  <c r="P408" i="51"/>
  <c r="P409" i="51"/>
  <c r="P410" i="51"/>
  <c r="P411" i="51"/>
  <c r="P412" i="51"/>
  <c r="P413" i="51"/>
  <c r="P414" i="51"/>
  <c r="P415" i="51"/>
  <c r="P416" i="51"/>
  <c r="P417" i="51"/>
  <c r="P418" i="51"/>
  <c r="P419" i="51"/>
  <c r="P420" i="51"/>
  <c r="P421" i="51"/>
  <c r="P422" i="51"/>
  <c r="P423" i="51"/>
  <c r="P424" i="51"/>
  <c r="P425" i="51"/>
  <c r="P426" i="51"/>
  <c r="P427" i="51"/>
  <c r="P428" i="51"/>
  <c r="P429" i="51"/>
  <c r="P430" i="51"/>
  <c r="P431" i="51"/>
  <c r="P432" i="51"/>
  <c r="P433" i="51"/>
  <c r="P434" i="51"/>
  <c r="P435" i="51"/>
  <c r="P436" i="51"/>
  <c r="P437" i="51"/>
  <c r="P438" i="51"/>
  <c r="P439" i="51"/>
  <c r="P440" i="51"/>
  <c r="P441" i="51"/>
  <c r="P442" i="51"/>
  <c r="P443" i="51"/>
  <c r="P444" i="51"/>
  <c r="P445" i="51"/>
  <c r="P446" i="51"/>
  <c r="P447" i="51"/>
  <c r="P448" i="51"/>
  <c r="P449" i="51"/>
  <c r="P450" i="51"/>
  <c r="P451" i="51"/>
  <c r="P452" i="51"/>
  <c r="P453" i="51"/>
  <c r="P454" i="51"/>
  <c r="P455" i="51"/>
  <c r="P456" i="51"/>
  <c r="P457" i="51"/>
  <c r="P458" i="51"/>
  <c r="P459" i="51"/>
  <c r="P460" i="51"/>
  <c r="P461" i="51"/>
  <c r="P462" i="51"/>
  <c r="P463" i="51"/>
  <c r="P464" i="51"/>
  <c r="P465" i="51"/>
  <c r="P466" i="51"/>
  <c r="P467" i="51"/>
  <c r="P468" i="51"/>
  <c r="P469" i="51"/>
  <c r="P470" i="51"/>
  <c r="P471" i="51"/>
  <c r="P472" i="51"/>
  <c r="P473" i="51"/>
  <c r="P474" i="51"/>
  <c r="P475" i="51"/>
  <c r="P476" i="51"/>
  <c r="P477" i="51"/>
  <c r="P478" i="51"/>
  <c r="P479" i="51"/>
  <c r="P480" i="51"/>
  <c r="P481" i="51"/>
  <c r="P482" i="51"/>
  <c r="P483" i="51"/>
  <c r="P484" i="51"/>
  <c r="P485" i="51"/>
  <c r="P486" i="51"/>
  <c r="P487" i="51"/>
  <c r="P488" i="51"/>
  <c r="P489" i="51"/>
  <c r="P490" i="51"/>
  <c r="P491" i="51"/>
  <c r="P492" i="51"/>
  <c r="P493" i="51"/>
  <c r="P494" i="51"/>
  <c r="P495" i="51"/>
  <c r="P496" i="51"/>
  <c r="P497" i="51"/>
  <c r="P498" i="51"/>
  <c r="P499" i="51"/>
  <c r="P500" i="51"/>
  <c r="P501" i="51"/>
  <c r="Q22" i="51"/>
  <c r="Q23" i="51"/>
  <c r="Q24" i="51"/>
  <c r="Q25" i="51"/>
  <c r="Q26" i="51"/>
  <c r="Q27" i="51"/>
  <c r="Q28" i="51"/>
  <c r="Q29" i="51"/>
  <c r="Q30" i="51"/>
  <c r="Q31" i="51"/>
  <c r="Q32" i="51"/>
  <c r="Q33" i="51"/>
  <c r="Q34" i="51"/>
  <c r="Q35" i="51"/>
  <c r="Q36" i="51"/>
  <c r="Q37" i="51"/>
  <c r="Q38" i="51"/>
  <c r="Q39" i="51"/>
  <c r="Q40" i="51"/>
  <c r="Q41" i="51"/>
  <c r="Q42" i="51"/>
  <c r="Q43" i="51"/>
  <c r="Q44" i="51"/>
  <c r="Q45" i="51"/>
  <c r="Q46" i="51"/>
  <c r="Q47" i="51"/>
  <c r="Q48" i="51"/>
  <c r="Q49" i="51"/>
  <c r="Q50" i="51"/>
  <c r="Q51" i="51"/>
  <c r="Q52" i="51"/>
  <c r="Q53" i="51"/>
  <c r="Q54" i="51"/>
  <c r="Q55" i="51"/>
  <c r="Q56" i="51"/>
  <c r="Q57" i="51"/>
  <c r="Q58" i="51"/>
  <c r="Q59" i="51"/>
  <c r="Q60" i="51"/>
  <c r="Q61" i="51"/>
  <c r="Q62"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101" i="51"/>
  <c r="Q102" i="51"/>
  <c r="Q103" i="51"/>
  <c r="Q104" i="51"/>
  <c r="Q105" i="51"/>
  <c r="Q106" i="51"/>
  <c r="Q107" i="51"/>
  <c r="Q108" i="51"/>
  <c r="Q109" i="51"/>
  <c r="Q110" i="51"/>
  <c r="Q111" i="51"/>
  <c r="Q112" i="51"/>
  <c r="Q113" i="51"/>
  <c r="Q114" i="51"/>
  <c r="Q115" i="51"/>
  <c r="Q116" i="51"/>
  <c r="Q117" i="51"/>
  <c r="Q118" i="51"/>
  <c r="Q119" i="51"/>
  <c r="Q120" i="51"/>
  <c r="Q121" i="51"/>
  <c r="Q122" i="51"/>
  <c r="Q123" i="51"/>
  <c r="Q124" i="51"/>
  <c r="Q125" i="51"/>
  <c r="Q126" i="51"/>
  <c r="Q127" i="51"/>
  <c r="Q128" i="51"/>
  <c r="Q129" i="51"/>
  <c r="Q130" i="51"/>
  <c r="Q131" i="51"/>
  <c r="Q132" i="51"/>
  <c r="Q133" i="51"/>
  <c r="Q134" i="51"/>
  <c r="Q135" i="51"/>
  <c r="Q136" i="51"/>
  <c r="Q137" i="51"/>
  <c r="Q138" i="51"/>
  <c r="Q139" i="51"/>
  <c r="Q140" i="51"/>
  <c r="Q141" i="51"/>
  <c r="Q142" i="51"/>
  <c r="Q143" i="51"/>
  <c r="Q144" i="51"/>
  <c r="Q145" i="51"/>
  <c r="Q146" i="51"/>
  <c r="Q147" i="51"/>
  <c r="Q148" i="51"/>
  <c r="Q149" i="51"/>
  <c r="Q150" i="51"/>
  <c r="Q151" i="51"/>
  <c r="Q152" i="51"/>
  <c r="Q153" i="51"/>
  <c r="Q154" i="51"/>
  <c r="Q155" i="51"/>
  <c r="Q156" i="51"/>
  <c r="Q157" i="51"/>
  <c r="Q158" i="51"/>
  <c r="Q159" i="51"/>
  <c r="Q160" i="51"/>
  <c r="Q161" i="51"/>
  <c r="Q162" i="51"/>
  <c r="Q163" i="51"/>
  <c r="Q164" i="51"/>
  <c r="Q165" i="51"/>
  <c r="Q166" i="51"/>
  <c r="Q167" i="51"/>
  <c r="Q168" i="51"/>
  <c r="Q169" i="51"/>
  <c r="Q170" i="51"/>
  <c r="Q171" i="51"/>
  <c r="Q172" i="51"/>
  <c r="Q173" i="51"/>
  <c r="Q174" i="51"/>
  <c r="Q175" i="51"/>
  <c r="Q176" i="51"/>
  <c r="Q177" i="51"/>
  <c r="Q178" i="51"/>
  <c r="Q179" i="51"/>
  <c r="Q180" i="51"/>
  <c r="Q181" i="51"/>
  <c r="Q182" i="51"/>
  <c r="Q183" i="51"/>
  <c r="Q184" i="51"/>
  <c r="Q185" i="51"/>
  <c r="Q186" i="51"/>
  <c r="Q187" i="51"/>
  <c r="Q188" i="51"/>
  <c r="Q189" i="51"/>
  <c r="Q190" i="51"/>
  <c r="Q191" i="51"/>
  <c r="Q192" i="51"/>
  <c r="Q193" i="51"/>
  <c r="Q194" i="51"/>
  <c r="Q195" i="51"/>
  <c r="Q196" i="51"/>
  <c r="Q197" i="51"/>
  <c r="Q198" i="51"/>
  <c r="Q199" i="51"/>
  <c r="Q200" i="51"/>
  <c r="Q201" i="51"/>
  <c r="Q202" i="51"/>
  <c r="Q203" i="51"/>
  <c r="Q204" i="51"/>
  <c r="Q205" i="51"/>
  <c r="Q206" i="51"/>
  <c r="Q207" i="51"/>
  <c r="Q208" i="51"/>
  <c r="Q209" i="51"/>
  <c r="Q210" i="51"/>
  <c r="Q211" i="51"/>
  <c r="Q212" i="51"/>
  <c r="Q213" i="51"/>
  <c r="Q214" i="51"/>
  <c r="Q215" i="51"/>
  <c r="Q216" i="51"/>
  <c r="Q217" i="51"/>
  <c r="Q218" i="51"/>
  <c r="Q219" i="51"/>
  <c r="Q220" i="51"/>
  <c r="Q221" i="51"/>
  <c r="Q222" i="51"/>
  <c r="Q223" i="51"/>
  <c r="Q224" i="51"/>
  <c r="Q225" i="51"/>
  <c r="Q226" i="51"/>
  <c r="Q227" i="51"/>
  <c r="Q228" i="51"/>
  <c r="Q229" i="51"/>
  <c r="Q230" i="51"/>
  <c r="Q231" i="51"/>
  <c r="Q232" i="51"/>
  <c r="Q233" i="51"/>
  <c r="Q234" i="51"/>
  <c r="Q235" i="51"/>
  <c r="Q236" i="51"/>
  <c r="Q237" i="51"/>
  <c r="Q238" i="51"/>
  <c r="Q239" i="51"/>
  <c r="Q240" i="51"/>
  <c r="Q241" i="51"/>
  <c r="Q242" i="51"/>
  <c r="Q243" i="51"/>
  <c r="Q244" i="51"/>
  <c r="Q245" i="51"/>
  <c r="Q246" i="51"/>
  <c r="Q247" i="51"/>
  <c r="Q248" i="51"/>
  <c r="Q249" i="51"/>
  <c r="Q250" i="51"/>
  <c r="Q251" i="51"/>
  <c r="Q252" i="51"/>
  <c r="Q253" i="51"/>
  <c r="Q254" i="51"/>
  <c r="Q255" i="51"/>
  <c r="Q256" i="51"/>
  <c r="Q257" i="51"/>
  <c r="Q258" i="51"/>
  <c r="Q259" i="51"/>
  <c r="Q260" i="51"/>
  <c r="Q261" i="51"/>
  <c r="Q262" i="51"/>
  <c r="Q263" i="51"/>
  <c r="Q264" i="51"/>
  <c r="Q265" i="51"/>
  <c r="Q266" i="51"/>
  <c r="Q267" i="51"/>
  <c r="Q268" i="51"/>
  <c r="Q269" i="51"/>
  <c r="Q270" i="51"/>
  <c r="Q271" i="51"/>
  <c r="Q272" i="51"/>
  <c r="Q273" i="51"/>
  <c r="Q274" i="51"/>
  <c r="Q275" i="51"/>
  <c r="Q276" i="51"/>
  <c r="Q277" i="51"/>
  <c r="Q278" i="51"/>
  <c r="Q279" i="51"/>
  <c r="Q280" i="51"/>
  <c r="Q281" i="51"/>
  <c r="Q282" i="51"/>
  <c r="Q283" i="51"/>
  <c r="Q284" i="51"/>
  <c r="Q285" i="51"/>
  <c r="Q286" i="51"/>
  <c r="Q287" i="51"/>
  <c r="Q288" i="51"/>
  <c r="Q289" i="51"/>
  <c r="Q290" i="51"/>
  <c r="Q291" i="51"/>
  <c r="Q292" i="51"/>
  <c r="Q293" i="51"/>
  <c r="Q294" i="51"/>
  <c r="Q295" i="51"/>
  <c r="Q296" i="51"/>
  <c r="Q297" i="51"/>
  <c r="Q298" i="51"/>
  <c r="Q299" i="51"/>
  <c r="Q300" i="51"/>
  <c r="Q301" i="51"/>
  <c r="Q302" i="51"/>
  <c r="Q303" i="51"/>
  <c r="Q304" i="51"/>
  <c r="Q305" i="51"/>
  <c r="Q306" i="51"/>
  <c r="Q307" i="51"/>
  <c r="Q308" i="51"/>
  <c r="Q309" i="51"/>
  <c r="Q310" i="51"/>
  <c r="Q311" i="51"/>
  <c r="Q312" i="51"/>
  <c r="Q313" i="51"/>
  <c r="Q314" i="51"/>
  <c r="Q315" i="51"/>
  <c r="Q316" i="51"/>
  <c r="Q317" i="51"/>
  <c r="Q318" i="51"/>
  <c r="Q319" i="51"/>
  <c r="Q320" i="51"/>
  <c r="Q321" i="51"/>
  <c r="Q322" i="51"/>
  <c r="Q323" i="51"/>
  <c r="Q324" i="51"/>
  <c r="Q325" i="51"/>
  <c r="Q326" i="51"/>
  <c r="Q327" i="51"/>
  <c r="Q328" i="51"/>
  <c r="Q329" i="51"/>
  <c r="Q330" i="51"/>
  <c r="Q331" i="51"/>
  <c r="Q332" i="51"/>
  <c r="Q333" i="51"/>
  <c r="Q334" i="51"/>
  <c r="Q335" i="51"/>
  <c r="Q336" i="51"/>
  <c r="Q337" i="51"/>
  <c r="Q338" i="51"/>
  <c r="Q339" i="51"/>
  <c r="Q340" i="51"/>
  <c r="Q341" i="51"/>
  <c r="Q342" i="51"/>
  <c r="Q343" i="51"/>
  <c r="Q344" i="51"/>
  <c r="Q345" i="51"/>
  <c r="Q346" i="51"/>
  <c r="Q347" i="51"/>
  <c r="Q348" i="51"/>
  <c r="Q349" i="51"/>
  <c r="Q350" i="51"/>
  <c r="Q351" i="51"/>
  <c r="Q352" i="51"/>
  <c r="Q353" i="51"/>
  <c r="Q354" i="51"/>
  <c r="Q355" i="51"/>
  <c r="Q356" i="51"/>
  <c r="Q357" i="51"/>
  <c r="Q358" i="51"/>
  <c r="Q359" i="51"/>
  <c r="Q360" i="51"/>
  <c r="Q361" i="51"/>
  <c r="Q362" i="51"/>
  <c r="Q363" i="51"/>
  <c r="Q364" i="51"/>
  <c r="Q365" i="51"/>
  <c r="Q366" i="51"/>
  <c r="Q367" i="51"/>
  <c r="Q368" i="51"/>
  <c r="Q369" i="51"/>
  <c r="Q370" i="51"/>
  <c r="Q371" i="51"/>
  <c r="Q372" i="51"/>
  <c r="Q373" i="51"/>
  <c r="Q374" i="51"/>
  <c r="Q375" i="51"/>
  <c r="Q376" i="51"/>
  <c r="Q377" i="51"/>
  <c r="Q378" i="51"/>
  <c r="Q379" i="51"/>
  <c r="Q380" i="51"/>
  <c r="Q381" i="51"/>
  <c r="Q382" i="51"/>
  <c r="Q383" i="51"/>
  <c r="Q384" i="51"/>
  <c r="Q385" i="51"/>
  <c r="Q386" i="51"/>
  <c r="Q387" i="51"/>
  <c r="Q388" i="51"/>
  <c r="Q389" i="51"/>
  <c r="Q390" i="51"/>
  <c r="Q391" i="51"/>
  <c r="Q392" i="51"/>
  <c r="Q393" i="51"/>
  <c r="Q394" i="51"/>
  <c r="Q395" i="51"/>
  <c r="Q396" i="51"/>
  <c r="Q397" i="51"/>
  <c r="Q398" i="51"/>
  <c r="Q399" i="51"/>
  <c r="Q400" i="51"/>
  <c r="Q401" i="51"/>
  <c r="Q402" i="51"/>
  <c r="Q403" i="51"/>
  <c r="Q404" i="51"/>
  <c r="Q405" i="51"/>
  <c r="Q406" i="51"/>
  <c r="Q407" i="51"/>
  <c r="Q408" i="51"/>
  <c r="Q409" i="51"/>
  <c r="Q410" i="51"/>
  <c r="Q411" i="51"/>
  <c r="Q412" i="51"/>
  <c r="Q413" i="51"/>
  <c r="Q414" i="51"/>
  <c r="Q415" i="51"/>
  <c r="Q416" i="51"/>
  <c r="Q417" i="51"/>
  <c r="Q418" i="51"/>
  <c r="Q419" i="51"/>
  <c r="Q420" i="51"/>
  <c r="Q421" i="51"/>
  <c r="Q422" i="51"/>
  <c r="Q423" i="51"/>
  <c r="Q424" i="51"/>
  <c r="Q425" i="51"/>
  <c r="Q426" i="51"/>
  <c r="Q427" i="51"/>
  <c r="Q428" i="51"/>
  <c r="Q429" i="51"/>
  <c r="Q430" i="51"/>
  <c r="Q431" i="51"/>
  <c r="Q432" i="51"/>
  <c r="Q433" i="51"/>
  <c r="Q434" i="51"/>
  <c r="Q435" i="51"/>
  <c r="Q436" i="51"/>
  <c r="Q437" i="51"/>
  <c r="Q438" i="51"/>
  <c r="Q439" i="51"/>
  <c r="Q440" i="51"/>
  <c r="Q441" i="51"/>
  <c r="Q442" i="51"/>
  <c r="Q443" i="51"/>
  <c r="Q444" i="51"/>
  <c r="Q445" i="51"/>
  <c r="Q446" i="51"/>
  <c r="Q447" i="51"/>
  <c r="Q448" i="51"/>
  <c r="Q449" i="51"/>
  <c r="Q450" i="51"/>
  <c r="Q451" i="51"/>
  <c r="Q452" i="51"/>
  <c r="Q453" i="51"/>
  <c r="Q454" i="51"/>
  <c r="Q455" i="51"/>
  <c r="Q456" i="51"/>
  <c r="Q457" i="51"/>
  <c r="Q458" i="51"/>
  <c r="Q459" i="51"/>
  <c r="Q460" i="51"/>
  <c r="Q461" i="51"/>
  <c r="Q462" i="51"/>
  <c r="Q463" i="51"/>
  <c r="Q464" i="51"/>
  <c r="Q465" i="51"/>
  <c r="Q466" i="51"/>
  <c r="Q467" i="51"/>
  <c r="Q468" i="51"/>
  <c r="Q469" i="51"/>
  <c r="Q470" i="51"/>
  <c r="Q471" i="51"/>
  <c r="Q472" i="51"/>
  <c r="Q473" i="51"/>
  <c r="Q474" i="51"/>
  <c r="Q475" i="51"/>
  <c r="Q476" i="51"/>
  <c r="Q477" i="51"/>
  <c r="Q478" i="51"/>
  <c r="Q479" i="51"/>
  <c r="Q480" i="51"/>
  <c r="Q481" i="51"/>
  <c r="Q482" i="51"/>
  <c r="Q483" i="51"/>
  <c r="Q484" i="51"/>
  <c r="Q485" i="51"/>
  <c r="Q486" i="51"/>
  <c r="Q487" i="51"/>
  <c r="Q488" i="51"/>
  <c r="Q489" i="51"/>
  <c r="Q490" i="51"/>
  <c r="Q491" i="51"/>
  <c r="Q492" i="51"/>
  <c r="Q493" i="51"/>
  <c r="Q494" i="51"/>
  <c r="Q495" i="51"/>
  <c r="Q496" i="51"/>
  <c r="Q497" i="51"/>
  <c r="Q498" i="51"/>
  <c r="Q499" i="51"/>
  <c r="Q500" i="51"/>
  <c r="Q501" i="51"/>
  <c r="R22" i="51"/>
  <c r="R23" i="51"/>
  <c r="R24" i="51"/>
  <c r="R25" i="51"/>
  <c r="R26" i="51"/>
  <c r="R27" i="51"/>
  <c r="R28" i="51"/>
  <c r="R29" i="51"/>
  <c r="R30" i="51"/>
  <c r="R31" i="51"/>
  <c r="R32" i="51"/>
  <c r="R33" i="51"/>
  <c r="R34" i="51"/>
  <c r="R35" i="51"/>
  <c r="R36" i="51"/>
  <c r="R37" i="51"/>
  <c r="R38" i="51"/>
  <c r="R39" i="51"/>
  <c r="R40" i="51"/>
  <c r="R41" i="51"/>
  <c r="R42" i="51"/>
  <c r="R43" i="51"/>
  <c r="R44" i="51"/>
  <c r="R45" i="51"/>
  <c r="R46" i="51"/>
  <c r="R47" i="51"/>
  <c r="R48" i="51"/>
  <c r="R49" i="51"/>
  <c r="R50" i="51"/>
  <c r="R51" i="51"/>
  <c r="R52" i="51"/>
  <c r="R53" i="51"/>
  <c r="R54" i="51"/>
  <c r="R55" i="51"/>
  <c r="R56" i="51"/>
  <c r="R57" i="51"/>
  <c r="R58" i="51"/>
  <c r="R59" i="51"/>
  <c r="R60" i="51"/>
  <c r="R61" i="51"/>
  <c r="R62" i="51"/>
  <c r="R63" i="51"/>
  <c r="R64" i="51"/>
  <c r="R65" i="51"/>
  <c r="R66" i="51"/>
  <c r="R67" i="51"/>
  <c r="R68" i="51"/>
  <c r="R69" i="51"/>
  <c r="R70" i="51"/>
  <c r="R71" i="51"/>
  <c r="R72" i="51"/>
  <c r="R73" i="51"/>
  <c r="R74" i="51"/>
  <c r="R75" i="51"/>
  <c r="R76" i="51"/>
  <c r="R77" i="51"/>
  <c r="R78" i="51"/>
  <c r="R79" i="51"/>
  <c r="R80" i="51"/>
  <c r="R81" i="51"/>
  <c r="R82" i="51"/>
  <c r="R83" i="51"/>
  <c r="R84" i="51"/>
  <c r="R85" i="51"/>
  <c r="R86" i="51"/>
  <c r="R87" i="51"/>
  <c r="R88" i="51"/>
  <c r="R89" i="51"/>
  <c r="R90" i="51"/>
  <c r="R91" i="51"/>
  <c r="R92" i="51"/>
  <c r="R93" i="51"/>
  <c r="R94" i="51"/>
  <c r="R95" i="51"/>
  <c r="R96" i="51"/>
  <c r="R97" i="51"/>
  <c r="R98" i="51"/>
  <c r="R99" i="51"/>
  <c r="R100" i="51"/>
  <c r="R101" i="51"/>
  <c r="R102" i="51"/>
  <c r="R103" i="51"/>
  <c r="R104" i="51"/>
  <c r="R105" i="51"/>
  <c r="R106" i="51"/>
  <c r="R107" i="51"/>
  <c r="R108" i="51"/>
  <c r="R109" i="51"/>
  <c r="R110" i="51"/>
  <c r="R111" i="51"/>
  <c r="R112" i="51"/>
  <c r="R113" i="51"/>
  <c r="R114" i="51"/>
  <c r="R115" i="51"/>
  <c r="R116" i="51"/>
  <c r="R117" i="51"/>
  <c r="R118" i="51"/>
  <c r="R119" i="51"/>
  <c r="R120" i="51"/>
  <c r="R121" i="51"/>
  <c r="R122" i="51"/>
  <c r="R123" i="51"/>
  <c r="R124" i="51"/>
  <c r="R125" i="51"/>
  <c r="R126" i="51"/>
  <c r="R127" i="51"/>
  <c r="R128" i="51"/>
  <c r="R129" i="51"/>
  <c r="R130" i="51"/>
  <c r="R131" i="51"/>
  <c r="R132" i="51"/>
  <c r="R133" i="51"/>
  <c r="R134" i="51"/>
  <c r="R135" i="51"/>
  <c r="R136" i="51"/>
  <c r="R137" i="51"/>
  <c r="R138" i="51"/>
  <c r="R139" i="51"/>
  <c r="R140" i="51"/>
  <c r="R141" i="51"/>
  <c r="R142" i="51"/>
  <c r="R143" i="51"/>
  <c r="R144" i="51"/>
  <c r="R145" i="51"/>
  <c r="R146" i="51"/>
  <c r="R147" i="51"/>
  <c r="R148" i="51"/>
  <c r="R149" i="51"/>
  <c r="R150" i="51"/>
  <c r="R151" i="51"/>
  <c r="R152" i="51"/>
  <c r="R153" i="51"/>
  <c r="R154" i="51"/>
  <c r="R155" i="51"/>
  <c r="R156" i="51"/>
  <c r="R157" i="51"/>
  <c r="R158" i="51"/>
  <c r="R159" i="51"/>
  <c r="R160" i="51"/>
  <c r="R161" i="51"/>
  <c r="R162" i="51"/>
  <c r="R163" i="51"/>
  <c r="R164" i="51"/>
  <c r="R165" i="51"/>
  <c r="R166" i="51"/>
  <c r="R167" i="51"/>
  <c r="R168" i="51"/>
  <c r="R169" i="51"/>
  <c r="R170" i="51"/>
  <c r="R171" i="51"/>
  <c r="R172" i="51"/>
  <c r="R173" i="51"/>
  <c r="R174" i="51"/>
  <c r="R175" i="51"/>
  <c r="R176" i="51"/>
  <c r="R177" i="51"/>
  <c r="R178" i="51"/>
  <c r="R179" i="51"/>
  <c r="R180" i="51"/>
  <c r="R181" i="51"/>
  <c r="R182" i="51"/>
  <c r="R183" i="51"/>
  <c r="R184" i="51"/>
  <c r="R185" i="51"/>
  <c r="R186" i="51"/>
  <c r="R187" i="51"/>
  <c r="R188" i="51"/>
  <c r="R189" i="51"/>
  <c r="R190" i="51"/>
  <c r="R191" i="51"/>
  <c r="R192" i="51"/>
  <c r="R193" i="51"/>
  <c r="R194" i="51"/>
  <c r="R195" i="51"/>
  <c r="R196" i="51"/>
  <c r="R197" i="51"/>
  <c r="R198" i="51"/>
  <c r="R199" i="51"/>
  <c r="R200" i="51"/>
  <c r="R201" i="51"/>
  <c r="R202" i="51"/>
  <c r="R203" i="51"/>
  <c r="R204" i="51"/>
  <c r="R205" i="51"/>
  <c r="R206" i="51"/>
  <c r="R207" i="51"/>
  <c r="R208" i="51"/>
  <c r="R209" i="51"/>
  <c r="R210" i="51"/>
  <c r="R211" i="51"/>
  <c r="R212" i="51"/>
  <c r="R213" i="51"/>
  <c r="R214" i="51"/>
  <c r="R215" i="51"/>
  <c r="R216" i="51"/>
  <c r="R217" i="51"/>
  <c r="R218" i="51"/>
  <c r="R219" i="51"/>
  <c r="R220" i="51"/>
  <c r="R221" i="51"/>
  <c r="R222" i="51"/>
  <c r="R223" i="51"/>
  <c r="R224" i="51"/>
  <c r="R225" i="51"/>
  <c r="R226" i="51"/>
  <c r="R227" i="51"/>
  <c r="R228" i="51"/>
  <c r="R229" i="51"/>
  <c r="R230" i="51"/>
  <c r="R231" i="51"/>
  <c r="R232" i="51"/>
  <c r="R233" i="51"/>
  <c r="R234" i="51"/>
  <c r="R235" i="51"/>
  <c r="R236" i="51"/>
  <c r="R237" i="51"/>
  <c r="R238" i="51"/>
  <c r="R239" i="51"/>
  <c r="R240" i="51"/>
  <c r="R241" i="51"/>
  <c r="R242" i="51"/>
  <c r="R243" i="51"/>
  <c r="R244" i="51"/>
  <c r="R245" i="51"/>
  <c r="R246" i="51"/>
  <c r="R247" i="51"/>
  <c r="R248" i="51"/>
  <c r="R249" i="51"/>
  <c r="R250" i="51"/>
  <c r="R251" i="51"/>
  <c r="R252" i="51"/>
  <c r="R253" i="51"/>
  <c r="R254" i="51"/>
  <c r="R255" i="51"/>
  <c r="R256" i="51"/>
  <c r="R257" i="51"/>
  <c r="R258" i="51"/>
  <c r="R259" i="51"/>
  <c r="R260" i="51"/>
  <c r="R261" i="51"/>
  <c r="R262" i="51"/>
  <c r="R263" i="51"/>
  <c r="R264" i="51"/>
  <c r="R265" i="51"/>
  <c r="R266" i="51"/>
  <c r="R267" i="51"/>
  <c r="R268" i="51"/>
  <c r="R269" i="51"/>
  <c r="R270" i="51"/>
  <c r="R271" i="51"/>
  <c r="R272" i="51"/>
  <c r="R273" i="51"/>
  <c r="R274" i="51"/>
  <c r="R275" i="51"/>
  <c r="R276" i="51"/>
  <c r="R277" i="51"/>
  <c r="R278" i="51"/>
  <c r="R279" i="51"/>
  <c r="R280" i="51"/>
  <c r="R281" i="51"/>
  <c r="R282" i="51"/>
  <c r="R283" i="51"/>
  <c r="R284" i="51"/>
  <c r="R285" i="51"/>
  <c r="R286" i="51"/>
  <c r="R287" i="51"/>
  <c r="R288" i="51"/>
  <c r="R289" i="51"/>
  <c r="R290" i="51"/>
  <c r="R291" i="51"/>
  <c r="R292" i="51"/>
  <c r="R293" i="51"/>
  <c r="R294" i="51"/>
  <c r="R295" i="51"/>
  <c r="R296" i="51"/>
  <c r="R297" i="51"/>
  <c r="R298" i="51"/>
  <c r="R299" i="51"/>
  <c r="R300" i="51"/>
  <c r="R301" i="51"/>
  <c r="R302" i="51"/>
  <c r="R303" i="51"/>
  <c r="R304" i="51"/>
  <c r="R305" i="51"/>
  <c r="R306" i="51"/>
  <c r="R307" i="51"/>
  <c r="R308" i="51"/>
  <c r="R309" i="51"/>
  <c r="R310" i="51"/>
  <c r="R311" i="51"/>
  <c r="R312" i="51"/>
  <c r="R313" i="51"/>
  <c r="R314" i="51"/>
  <c r="R315" i="51"/>
  <c r="R316" i="51"/>
  <c r="R317" i="51"/>
  <c r="R318" i="51"/>
  <c r="R319" i="51"/>
  <c r="R320" i="51"/>
  <c r="R321" i="51"/>
  <c r="R322" i="51"/>
  <c r="R323" i="51"/>
  <c r="R324" i="51"/>
  <c r="R325" i="51"/>
  <c r="R326" i="51"/>
  <c r="R327" i="51"/>
  <c r="R328" i="51"/>
  <c r="R329" i="51"/>
  <c r="R330" i="51"/>
  <c r="R331" i="51"/>
  <c r="R332" i="51"/>
  <c r="R333" i="51"/>
  <c r="R334" i="51"/>
  <c r="R335" i="51"/>
  <c r="R336" i="51"/>
  <c r="R337" i="51"/>
  <c r="R338" i="51"/>
  <c r="R339" i="51"/>
  <c r="R340" i="51"/>
  <c r="R341" i="51"/>
  <c r="R342" i="51"/>
  <c r="R343" i="51"/>
  <c r="R344" i="51"/>
  <c r="R345" i="51"/>
  <c r="R346" i="51"/>
  <c r="R347" i="51"/>
  <c r="R348" i="51"/>
  <c r="R349" i="51"/>
  <c r="R350" i="51"/>
  <c r="R351" i="51"/>
  <c r="R352" i="51"/>
  <c r="R353" i="51"/>
  <c r="R354" i="51"/>
  <c r="R355" i="51"/>
  <c r="R356" i="51"/>
  <c r="R357" i="51"/>
  <c r="R358" i="51"/>
  <c r="R359" i="51"/>
  <c r="R360" i="51"/>
  <c r="R361" i="51"/>
  <c r="R362" i="51"/>
  <c r="R363" i="51"/>
  <c r="R364" i="51"/>
  <c r="R365" i="51"/>
  <c r="R366" i="51"/>
  <c r="R367" i="51"/>
  <c r="R368" i="51"/>
  <c r="R369" i="51"/>
  <c r="R370" i="51"/>
  <c r="R371" i="51"/>
  <c r="R372" i="51"/>
  <c r="R373" i="51"/>
  <c r="R374" i="51"/>
  <c r="R375" i="51"/>
  <c r="R376" i="51"/>
  <c r="R377" i="51"/>
  <c r="R378" i="51"/>
  <c r="R379" i="51"/>
  <c r="R380" i="51"/>
  <c r="R381" i="51"/>
  <c r="R382" i="51"/>
  <c r="R383" i="51"/>
  <c r="R384" i="51"/>
  <c r="R385" i="51"/>
  <c r="R386" i="51"/>
  <c r="R387" i="51"/>
  <c r="R388" i="51"/>
  <c r="R389" i="51"/>
  <c r="R390" i="51"/>
  <c r="R391" i="51"/>
  <c r="R392" i="51"/>
  <c r="R393" i="51"/>
  <c r="R394" i="51"/>
  <c r="R395" i="51"/>
  <c r="R396" i="51"/>
  <c r="R397" i="51"/>
  <c r="R398" i="51"/>
  <c r="R399" i="51"/>
  <c r="R400" i="51"/>
  <c r="R401" i="51"/>
  <c r="R402" i="51"/>
  <c r="R403" i="51"/>
  <c r="R404" i="51"/>
  <c r="R405" i="51"/>
  <c r="R406" i="51"/>
  <c r="R407" i="51"/>
  <c r="R408" i="51"/>
  <c r="R409" i="51"/>
  <c r="R410" i="51"/>
  <c r="R411" i="51"/>
  <c r="R412" i="51"/>
  <c r="R413" i="51"/>
  <c r="R414" i="51"/>
  <c r="R415" i="51"/>
  <c r="R416" i="51"/>
  <c r="R417" i="51"/>
  <c r="R418" i="51"/>
  <c r="R419" i="51"/>
  <c r="R420" i="51"/>
  <c r="R421" i="51"/>
  <c r="R422" i="51"/>
  <c r="R423" i="51"/>
  <c r="R424" i="51"/>
  <c r="R425" i="51"/>
  <c r="R426" i="51"/>
  <c r="R427" i="51"/>
  <c r="R428" i="51"/>
  <c r="R429" i="51"/>
  <c r="R430" i="51"/>
  <c r="R431" i="51"/>
  <c r="R432" i="51"/>
  <c r="R433" i="51"/>
  <c r="R434" i="51"/>
  <c r="R435" i="51"/>
  <c r="R436" i="51"/>
  <c r="R437" i="51"/>
  <c r="R438" i="51"/>
  <c r="R439" i="51"/>
  <c r="R440" i="51"/>
  <c r="R441" i="51"/>
  <c r="R442" i="51"/>
  <c r="R443" i="51"/>
  <c r="R444" i="51"/>
  <c r="R445" i="51"/>
  <c r="R446" i="51"/>
  <c r="R447" i="51"/>
  <c r="R448" i="51"/>
  <c r="R449" i="51"/>
  <c r="R450" i="51"/>
  <c r="R451" i="51"/>
  <c r="R452" i="51"/>
  <c r="R453" i="51"/>
  <c r="R454" i="51"/>
  <c r="R455" i="51"/>
  <c r="R456" i="51"/>
  <c r="R457" i="51"/>
  <c r="R458" i="51"/>
  <c r="R459" i="51"/>
  <c r="R460" i="51"/>
  <c r="R461" i="51"/>
  <c r="R462" i="51"/>
  <c r="R463" i="51"/>
  <c r="R464" i="51"/>
  <c r="R465" i="51"/>
  <c r="R466" i="51"/>
  <c r="R467" i="51"/>
  <c r="R468" i="51"/>
  <c r="R469" i="51"/>
  <c r="R470" i="51"/>
  <c r="R471" i="51"/>
  <c r="R472" i="51"/>
  <c r="R473" i="51"/>
  <c r="R474" i="51"/>
  <c r="R475" i="51"/>
  <c r="R476" i="51"/>
  <c r="R477" i="51"/>
  <c r="R478" i="51"/>
  <c r="R479" i="51"/>
  <c r="R480" i="51"/>
  <c r="R481" i="51"/>
  <c r="R482" i="51"/>
  <c r="R483" i="51"/>
  <c r="R484" i="51"/>
  <c r="R485" i="51"/>
  <c r="R486" i="51"/>
  <c r="R487" i="51"/>
  <c r="R488" i="51"/>
  <c r="R489" i="51"/>
  <c r="R490" i="51"/>
  <c r="R491" i="51"/>
  <c r="R492" i="51"/>
  <c r="R493" i="51"/>
  <c r="R494" i="51"/>
  <c r="R495" i="51"/>
  <c r="R496" i="51"/>
  <c r="R497" i="51"/>
  <c r="R498" i="51"/>
  <c r="R499" i="51"/>
  <c r="R500" i="51"/>
  <c r="R501" i="51"/>
  <c r="S22" i="51"/>
  <c r="S23" i="51"/>
  <c r="S24" i="51"/>
  <c r="S25" i="51"/>
  <c r="S26" i="51"/>
  <c r="S27" i="51"/>
  <c r="S28" i="51"/>
  <c r="S29" i="51"/>
  <c r="S30" i="51"/>
  <c r="S31" i="51"/>
  <c r="S32" i="51"/>
  <c r="S33" i="51"/>
  <c r="S34" i="51"/>
  <c r="S35" i="51"/>
  <c r="S36" i="51"/>
  <c r="S37" i="51"/>
  <c r="S38" i="51"/>
  <c r="S39" i="51"/>
  <c r="S40" i="51"/>
  <c r="S41" i="51"/>
  <c r="S42" i="51"/>
  <c r="S43" i="51"/>
  <c r="S44" i="51"/>
  <c r="S45" i="51"/>
  <c r="S46" i="51"/>
  <c r="S47" i="51"/>
  <c r="S48" i="51"/>
  <c r="S49" i="51"/>
  <c r="S50" i="51"/>
  <c r="S51" i="51"/>
  <c r="S52" i="51"/>
  <c r="S53" i="51"/>
  <c r="S54" i="51"/>
  <c r="S55" i="51"/>
  <c r="S56" i="51"/>
  <c r="S57" i="51"/>
  <c r="S58" i="51"/>
  <c r="S59" i="51"/>
  <c r="S60" i="51"/>
  <c r="S61" i="51"/>
  <c r="S62" i="51"/>
  <c r="S63" i="51"/>
  <c r="S64" i="51"/>
  <c r="S65" i="51"/>
  <c r="S66" i="51"/>
  <c r="S67" i="51"/>
  <c r="S68" i="51"/>
  <c r="S69" i="51"/>
  <c r="S70" i="51"/>
  <c r="S71" i="51"/>
  <c r="S72" i="51"/>
  <c r="S73" i="51"/>
  <c r="S74" i="51"/>
  <c r="S75" i="51"/>
  <c r="S76" i="51"/>
  <c r="S77" i="51"/>
  <c r="S78" i="51"/>
  <c r="S79" i="51"/>
  <c r="S80" i="51"/>
  <c r="S81" i="51"/>
  <c r="S82" i="51"/>
  <c r="S83" i="51"/>
  <c r="S84" i="51"/>
  <c r="S85" i="51"/>
  <c r="S86" i="51"/>
  <c r="S87" i="51"/>
  <c r="S88" i="51"/>
  <c r="S89" i="51"/>
  <c r="S90" i="51"/>
  <c r="S91" i="51"/>
  <c r="S92" i="51"/>
  <c r="S93" i="51"/>
  <c r="S94" i="51"/>
  <c r="S95" i="51"/>
  <c r="S96" i="51"/>
  <c r="S97" i="51"/>
  <c r="S98" i="51"/>
  <c r="S99" i="51"/>
  <c r="S100" i="51"/>
  <c r="S101" i="51"/>
  <c r="S102" i="51"/>
  <c r="S103" i="51"/>
  <c r="S104" i="51"/>
  <c r="S105" i="51"/>
  <c r="S106" i="51"/>
  <c r="S107" i="51"/>
  <c r="S108" i="51"/>
  <c r="S109" i="51"/>
  <c r="S110" i="51"/>
  <c r="S111" i="51"/>
  <c r="S112" i="51"/>
  <c r="S113" i="51"/>
  <c r="S114" i="51"/>
  <c r="S115" i="51"/>
  <c r="S116" i="51"/>
  <c r="S117" i="51"/>
  <c r="S118" i="51"/>
  <c r="S119" i="51"/>
  <c r="S120" i="51"/>
  <c r="S121" i="51"/>
  <c r="S122" i="51"/>
  <c r="S123" i="51"/>
  <c r="S124" i="51"/>
  <c r="S125" i="51"/>
  <c r="S126" i="51"/>
  <c r="S127" i="51"/>
  <c r="S128" i="51"/>
  <c r="S129" i="51"/>
  <c r="S130" i="51"/>
  <c r="S131" i="51"/>
  <c r="S132" i="51"/>
  <c r="S133" i="51"/>
  <c r="S134" i="51"/>
  <c r="S135" i="51"/>
  <c r="S136" i="51"/>
  <c r="S137" i="51"/>
  <c r="S138" i="51"/>
  <c r="S139" i="51"/>
  <c r="S140" i="51"/>
  <c r="S141" i="51"/>
  <c r="S142" i="51"/>
  <c r="S143" i="51"/>
  <c r="S144" i="51"/>
  <c r="S145" i="51"/>
  <c r="S146" i="51"/>
  <c r="S147" i="51"/>
  <c r="S148" i="51"/>
  <c r="S149" i="51"/>
  <c r="S150" i="51"/>
  <c r="S151" i="51"/>
  <c r="S152" i="51"/>
  <c r="S153" i="51"/>
  <c r="S154" i="51"/>
  <c r="S155" i="51"/>
  <c r="S156" i="51"/>
  <c r="S157" i="51"/>
  <c r="S158" i="51"/>
  <c r="S159" i="51"/>
  <c r="S160" i="51"/>
  <c r="S161" i="51"/>
  <c r="S162" i="51"/>
  <c r="S163" i="51"/>
  <c r="S164" i="51"/>
  <c r="S165" i="51"/>
  <c r="S166" i="51"/>
  <c r="S167" i="51"/>
  <c r="S168" i="51"/>
  <c r="S169" i="51"/>
  <c r="S170" i="51"/>
  <c r="S171" i="51"/>
  <c r="S172" i="51"/>
  <c r="S173" i="51"/>
  <c r="S174" i="51"/>
  <c r="S175" i="51"/>
  <c r="S176" i="51"/>
  <c r="S177" i="51"/>
  <c r="S178" i="51"/>
  <c r="S179" i="51"/>
  <c r="S180" i="51"/>
  <c r="S181" i="51"/>
  <c r="S182" i="51"/>
  <c r="S183" i="51"/>
  <c r="S184" i="51"/>
  <c r="S185" i="51"/>
  <c r="S186" i="51"/>
  <c r="S187" i="51"/>
  <c r="S188" i="51"/>
  <c r="S189" i="51"/>
  <c r="S190" i="51"/>
  <c r="S191" i="51"/>
  <c r="S192" i="51"/>
  <c r="S193" i="51"/>
  <c r="S194" i="51"/>
  <c r="S195" i="51"/>
  <c r="S196" i="51"/>
  <c r="S197" i="51"/>
  <c r="S198" i="51"/>
  <c r="S199" i="51"/>
  <c r="S200" i="51"/>
  <c r="S201" i="51"/>
  <c r="S202" i="51"/>
  <c r="S203" i="51"/>
  <c r="S204" i="51"/>
  <c r="S205" i="51"/>
  <c r="S206" i="51"/>
  <c r="S207" i="51"/>
  <c r="S208" i="51"/>
  <c r="S209" i="51"/>
  <c r="S210" i="51"/>
  <c r="S211" i="51"/>
  <c r="S212" i="51"/>
  <c r="S213" i="51"/>
  <c r="S214" i="51"/>
  <c r="S215" i="51"/>
  <c r="S216" i="51"/>
  <c r="S217" i="51"/>
  <c r="S218" i="51"/>
  <c r="S219" i="51"/>
  <c r="S220" i="51"/>
  <c r="S221" i="51"/>
  <c r="S222" i="51"/>
  <c r="S223" i="51"/>
  <c r="S224" i="51"/>
  <c r="S225" i="51"/>
  <c r="S226" i="51"/>
  <c r="S227" i="51"/>
  <c r="S228" i="51"/>
  <c r="S229" i="51"/>
  <c r="S230" i="51"/>
  <c r="S231" i="51"/>
  <c r="S232" i="51"/>
  <c r="S233" i="51"/>
  <c r="S234" i="51"/>
  <c r="S235" i="51"/>
  <c r="S236" i="51"/>
  <c r="S237" i="51"/>
  <c r="S238" i="51"/>
  <c r="S239" i="51"/>
  <c r="S240" i="51"/>
  <c r="S241" i="51"/>
  <c r="S242" i="51"/>
  <c r="S243" i="51"/>
  <c r="S244" i="51"/>
  <c r="S245" i="51"/>
  <c r="S246" i="51"/>
  <c r="S247" i="51"/>
  <c r="S248" i="51"/>
  <c r="S249" i="51"/>
  <c r="S250" i="51"/>
  <c r="S251" i="51"/>
  <c r="S252" i="51"/>
  <c r="S253" i="51"/>
  <c r="S254" i="51"/>
  <c r="S255" i="51"/>
  <c r="S256" i="51"/>
  <c r="S257" i="51"/>
  <c r="S258" i="51"/>
  <c r="S259" i="51"/>
  <c r="S260" i="51"/>
  <c r="S261" i="51"/>
  <c r="S262" i="51"/>
  <c r="S263" i="51"/>
  <c r="S264" i="51"/>
  <c r="S265" i="51"/>
  <c r="S266" i="51"/>
  <c r="S267" i="51"/>
  <c r="S268" i="51"/>
  <c r="S269" i="51"/>
  <c r="S270" i="51"/>
  <c r="S271" i="51"/>
  <c r="S272" i="51"/>
  <c r="S273" i="51"/>
  <c r="S274" i="51"/>
  <c r="S275" i="51"/>
  <c r="S276" i="51"/>
  <c r="S277" i="51"/>
  <c r="S278" i="51"/>
  <c r="S279" i="51"/>
  <c r="S280" i="51"/>
  <c r="S281" i="51"/>
  <c r="S282" i="51"/>
  <c r="S283" i="51"/>
  <c r="S284" i="51"/>
  <c r="S285" i="51"/>
  <c r="S286" i="51"/>
  <c r="S287" i="51"/>
  <c r="S288" i="51"/>
  <c r="S289" i="51"/>
  <c r="S290" i="51"/>
  <c r="S291" i="51"/>
  <c r="S292" i="51"/>
  <c r="S293" i="51"/>
  <c r="S294" i="51"/>
  <c r="S295" i="51"/>
  <c r="S296" i="51"/>
  <c r="S297" i="51"/>
  <c r="S298" i="51"/>
  <c r="S299" i="51"/>
  <c r="S300" i="51"/>
  <c r="S301" i="51"/>
  <c r="S302" i="51"/>
  <c r="S303" i="51"/>
  <c r="S304" i="51"/>
  <c r="S305" i="51"/>
  <c r="S306" i="51"/>
  <c r="S307" i="51"/>
  <c r="S308" i="51"/>
  <c r="S309" i="51"/>
  <c r="S310" i="51"/>
  <c r="S311" i="51"/>
  <c r="S312" i="51"/>
  <c r="S313" i="51"/>
  <c r="S314" i="51"/>
  <c r="S315" i="51"/>
  <c r="S316" i="51"/>
  <c r="S317" i="51"/>
  <c r="S318" i="51"/>
  <c r="S319" i="51"/>
  <c r="S320" i="51"/>
  <c r="S321" i="51"/>
  <c r="S322" i="51"/>
  <c r="S323" i="51"/>
  <c r="S324" i="51"/>
  <c r="S325" i="51"/>
  <c r="S326" i="51"/>
  <c r="S327" i="51"/>
  <c r="S328" i="51"/>
  <c r="S329" i="51"/>
  <c r="S330" i="51"/>
  <c r="S331" i="51"/>
  <c r="S332" i="51"/>
  <c r="S333" i="51"/>
  <c r="S334" i="51"/>
  <c r="S335" i="51"/>
  <c r="S336" i="51"/>
  <c r="S337" i="51"/>
  <c r="S338" i="51"/>
  <c r="S339" i="51"/>
  <c r="S340" i="51"/>
  <c r="S341" i="51"/>
  <c r="S342" i="51"/>
  <c r="S343" i="51"/>
  <c r="S344" i="51"/>
  <c r="S345" i="51"/>
  <c r="S346" i="51"/>
  <c r="S347" i="51"/>
  <c r="S348" i="51"/>
  <c r="S349" i="51"/>
  <c r="S350" i="51"/>
  <c r="S351" i="51"/>
  <c r="S352" i="51"/>
  <c r="S353" i="51"/>
  <c r="S354" i="51"/>
  <c r="S355" i="51"/>
  <c r="S356" i="51"/>
  <c r="S357" i="51"/>
  <c r="S358" i="51"/>
  <c r="S359" i="51"/>
  <c r="S360" i="51"/>
  <c r="S361" i="51"/>
  <c r="S362" i="51"/>
  <c r="S363" i="51"/>
  <c r="S364" i="51"/>
  <c r="S365" i="51"/>
  <c r="S366" i="51"/>
  <c r="S367" i="51"/>
  <c r="S368" i="51"/>
  <c r="S369" i="51"/>
  <c r="S370" i="51"/>
  <c r="S371" i="51"/>
  <c r="S372" i="51"/>
  <c r="S373" i="51"/>
  <c r="S374" i="51"/>
  <c r="S375" i="51"/>
  <c r="S376" i="51"/>
  <c r="S377" i="51"/>
  <c r="S378" i="51"/>
  <c r="S379" i="51"/>
  <c r="S380" i="51"/>
  <c r="S381" i="51"/>
  <c r="S382" i="51"/>
  <c r="S383" i="51"/>
  <c r="S384" i="51"/>
  <c r="S385" i="51"/>
  <c r="S386" i="51"/>
  <c r="S387" i="51"/>
  <c r="S388" i="51"/>
  <c r="S389" i="51"/>
  <c r="S390" i="51"/>
  <c r="S391" i="51"/>
  <c r="S392" i="51"/>
  <c r="S393" i="51"/>
  <c r="S394" i="51"/>
  <c r="S395" i="51"/>
  <c r="S396" i="51"/>
  <c r="S397" i="51"/>
  <c r="S398" i="51"/>
  <c r="S399" i="51"/>
  <c r="S400" i="51"/>
  <c r="S401" i="51"/>
  <c r="S402" i="51"/>
  <c r="S403" i="51"/>
  <c r="S404" i="51"/>
  <c r="S405" i="51"/>
  <c r="S406" i="51"/>
  <c r="S407" i="51"/>
  <c r="S408" i="51"/>
  <c r="S409" i="51"/>
  <c r="S410" i="51"/>
  <c r="S411" i="51"/>
  <c r="S412" i="51"/>
  <c r="S413" i="51"/>
  <c r="S414" i="51"/>
  <c r="S415" i="51"/>
  <c r="S416" i="51"/>
  <c r="S417" i="51"/>
  <c r="S418" i="51"/>
  <c r="S419" i="51"/>
  <c r="S420" i="51"/>
  <c r="S421" i="51"/>
  <c r="S422" i="51"/>
  <c r="S423" i="51"/>
  <c r="S424" i="51"/>
  <c r="S425" i="51"/>
  <c r="S426" i="51"/>
  <c r="S427" i="51"/>
  <c r="S428" i="51"/>
  <c r="S429" i="51"/>
  <c r="S430" i="51"/>
  <c r="S431" i="51"/>
  <c r="S432" i="51"/>
  <c r="S433" i="51"/>
  <c r="S434" i="51"/>
  <c r="S435" i="51"/>
  <c r="S436" i="51"/>
  <c r="S437" i="51"/>
  <c r="S438" i="51"/>
  <c r="S439" i="51"/>
  <c r="S440" i="51"/>
  <c r="S441" i="51"/>
  <c r="S442" i="51"/>
  <c r="S443" i="51"/>
  <c r="S444" i="51"/>
  <c r="S445" i="51"/>
  <c r="S446" i="51"/>
  <c r="S447" i="51"/>
  <c r="S448" i="51"/>
  <c r="S449" i="51"/>
  <c r="S450" i="51"/>
  <c r="S451" i="51"/>
  <c r="S452" i="51"/>
  <c r="S453" i="51"/>
  <c r="S454" i="51"/>
  <c r="S455" i="51"/>
  <c r="S456" i="51"/>
  <c r="S457" i="51"/>
  <c r="S458" i="51"/>
  <c r="S459" i="51"/>
  <c r="S460" i="51"/>
  <c r="S461" i="51"/>
  <c r="S462" i="51"/>
  <c r="S463" i="51"/>
  <c r="S464" i="51"/>
  <c r="S465" i="51"/>
  <c r="S466" i="51"/>
  <c r="S467" i="51"/>
  <c r="S468" i="51"/>
  <c r="S469" i="51"/>
  <c r="S470" i="51"/>
  <c r="S471" i="51"/>
  <c r="S472" i="51"/>
  <c r="S473" i="51"/>
  <c r="S474" i="51"/>
  <c r="S475" i="51"/>
  <c r="S476" i="51"/>
  <c r="S477" i="51"/>
  <c r="S478" i="51"/>
  <c r="S479" i="51"/>
  <c r="S480" i="51"/>
  <c r="S481" i="51"/>
  <c r="S482" i="51"/>
  <c r="S483" i="51"/>
  <c r="S484" i="51"/>
  <c r="S485" i="51"/>
  <c r="S486" i="51"/>
  <c r="S487" i="51"/>
  <c r="S488" i="51"/>
  <c r="S489" i="51"/>
  <c r="S490" i="51"/>
  <c r="S491" i="51"/>
  <c r="S492" i="51"/>
  <c r="S493" i="51"/>
  <c r="S494" i="51"/>
  <c r="S495" i="51"/>
  <c r="S496" i="51"/>
  <c r="S497" i="51"/>
  <c r="S498" i="51"/>
  <c r="S499" i="51"/>
  <c r="S500" i="51"/>
  <c r="S501" i="51"/>
  <c r="T22" i="51"/>
  <c r="T23" i="51"/>
  <c r="T24" i="51"/>
  <c r="T25" i="51"/>
  <c r="T26" i="51"/>
  <c r="T27" i="51"/>
  <c r="T28" i="51"/>
  <c r="T29" i="51"/>
  <c r="T30" i="51"/>
  <c r="T31" i="51"/>
  <c r="T32" i="51"/>
  <c r="T33" i="51"/>
  <c r="T34" i="51"/>
  <c r="T35" i="51"/>
  <c r="T36" i="51"/>
  <c r="T37" i="51"/>
  <c r="T38" i="51"/>
  <c r="T39" i="51"/>
  <c r="T40" i="51"/>
  <c r="T41" i="51"/>
  <c r="T42" i="51"/>
  <c r="T43" i="51"/>
  <c r="T44" i="51"/>
  <c r="T45" i="51"/>
  <c r="T46" i="51"/>
  <c r="T47" i="51"/>
  <c r="T48" i="51"/>
  <c r="T49" i="51"/>
  <c r="T50" i="51"/>
  <c r="T51" i="51"/>
  <c r="T52" i="51"/>
  <c r="T53" i="51"/>
  <c r="T54" i="51"/>
  <c r="T55" i="51"/>
  <c r="T56" i="51"/>
  <c r="T57" i="51"/>
  <c r="T58" i="51"/>
  <c r="T59" i="51"/>
  <c r="T60" i="51"/>
  <c r="T61" i="51"/>
  <c r="T62" i="51"/>
  <c r="T63" i="51"/>
  <c r="T64" i="51"/>
  <c r="T65" i="51"/>
  <c r="T66" i="51"/>
  <c r="T67" i="51"/>
  <c r="T68" i="51"/>
  <c r="T69" i="51"/>
  <c r="T70" i="51"/>
  <c r="T71" i="51"/>
  <c r="T72" i="51"/>
  <c r="T73" i="51"/>
  <c r="T74" i="51"/>
  <c r="T75" i="51"/>
  <c r="T76" i="51"/>
  <c r="T77" i="51"/>
  <c r="T78" i="51"/>
  <c r="T79" i="51"/>
  <c r="T80" i="51"/>
  <c r="T81" i="51"/>
  <c r="T82" i="51"/>
  <c r="T83" i="51"/>
  <c r="T84" i="51"/>
  <c r="T85" i="51"/>
  <c r="T86" i="51"/>
  <c r="T87" i="51"/>
  <c r="T88" i="51"/>
  <c r="T89" i="51"/>
  <c r="T90" i="51"/>
  <c r="T91" i="51"/>
  <c r="T92" i="51"/>
  <c r="T93" i="51"/>
  <c r="T94" i="51"/>
  <c r="T95" i="51"/>
  <c r="T96" i="51"/>
  <c r="T97" i="51"/>
  <c r="T98" i="51"/>
  <c r="T99" i="51"/>
  <c r="T100" i="51"/>
  <c r="T101" i="51"/>
  <c r="T102" i="51"/>
  <c r="T103" i="51"/>
  <c r="T104" i="51"/>
  <c r="T105" i="51"/>
  <c r="T106" i="51"/>
  <c r="T107" i="51"/>
  <c r="T108" i="51"/>
  <c r="T109" i="51"/>
  <c r="T110" i="51"/>
  <c r="T111" i="51"/>
  <c r="T112" i="51"/>
  <c r="T113" i="51"/>
  <c r="T114" i="51"/>
  <c r="T115" i="51"/>
  <c r="T116" i="51"/>
  <c r="T117" i="51"/>
  <c r="T118" i="51"/>
  <c r="T119" i="51"/>
  <c r="T120" i="51"/>
  <c r="T121" i="51"/>
  <c r="T122" i="51"/>
  <c r="T123" i="51"/>
  <c r="T124" i="51"/>
  <c r="T125" i="51"/>
  <c r="T126" i="51"/>
  <c r="T127" i="51"/>
  <c r="T128" i="51"/>
  <c r="T129" i="51"/>
  <c r="T130" i="51"/>
  <c r="T131" i="51"/>
  <c r="T132" i="51"/>
  <c r="T133" i="51"/>
  <c r="T134" i="51"/>
  <c r="T135" i="51"/>
  <c r="T136" i="51"/>
  <c r="T137" i="51"/>
  <c r="T138" i="51"/>
  <c r="T139" i="51"/>
  <c r="T140" i="51"/>
  <c r="T141" i="51"/>
  <c r="T142" i="51"/>
  <c r="T143" i="51"/>
  <c r="T144" i="51"/>
  <c r="T145" i="51"/>
  <c r="T146" i="51"/>
  <c r="T147" i="51"/>
  <c r="T148" i="51"/>
  <c r="T149" i="51"/>
  <c r="T150" i="51"/>
  <c r="T151" i="51"/>
  <c r="T152" i="51"/>
  <c r="T153" i="51"/>
  <c r="T154" i="51"/>
  <c r="T155" i="51"/>
  <c r="T156" i="51"/>
  <c r="T157" i="51"/>
  <c r="T158" i="51"/>
  <c r="T159" i="51"/>
  <c r="T160" i="51"/>
  <c r="T161" i="51"/>
  <c r="T162" i="51"/>
  <c r="T163" i="51"/>
  <c r="T164" i="51"/>
  <c r="T165" i="51"/>
  <c r="T166" i="51"/>
  <c r="T167" i="51"/>
  <c r="T168" i="51"/>
  <c r="T169" i="51"/>
  <c r="T170" i="51"/>
  <c r="T171" i="51"/>
  <c r="T172" i="51"/>
  <c r="T173" i="51"/>
  <c r="T174" i="51"/>
  <c r="T175" i="51"/>
  <c r="T176" i="51"/>
  <c r="T177" i="51"/>
  <c r="T178" i="51"/>
  <c r="T179" i="51"/>
  <c r="T180" i="51"/>
  <c r="T181" i="51"/>
  <c r="T182" i="51"/>
  <c r="T183" i="51"/>
  <c r="T184" i="51"/>
  <c r="T185" i="51"/>
  <c r="T186" i="51"/>
  <c r="T187" i="51"/>
  <c r="T188" i="51"/>
  <c r="T189" i="51"/>
  <c r="T190" i="51"/>
  <c r="T191" i="51"/>
  <c r="T192" i="51"/>
  <c r="T193" i="51"/>
  <c r="T194" i="51"/>
  <c r="T195" i="51"/>
  <c r="T196" i="51"/>
  <c r="T197" i="51"/>
  <c r="T198" i="51"/>
  <c r="T199" i="51"/>
  <c r="T200" i="51"/>
  <c r="T201" i="51"/>
  <c r="T202" i="51"/>
  <c r="T203" i="51"/>
  <c r="T204" i="51"/>
  <c r="T205" i="51"/>
  <c r="T206" i="51"/>
  <c r="T207" i="51"/>
  <c r="T208" i="51"/>
  <c r="T209" i="51"/>
  <c r="T210" i="51"/>
  <c r="T211" i="51"/>
  <c r="T212" i="51"/>
  <c r="T213" i="51"/>
  <c r="T214" i="51"/>
  <c r="T215" i="51"/>
  <c r="T216" i="51"/>
  <c r="T217" i="51"/>
  <c r="T218" i="51"/>
  <c r="T219" i="51"/>
  <c r="T220" i="51"/>
  <c r="T221" i="51"/>
  <c r="T222" i="51"/>
  <c r="T223" i="51"/>
  <c r="T224" i="51"/>
  <c r="T225" i="51"/>
  <c r="T226" i="51"/>
  <c r="T227" i="51"/>
  <c r="T228" i="51"/>
  <c r="T229" i="51"/>
  <c r="T230" i="51"/>
  <c r="T231" i="51"/>
  <c r="T232" i="51"/>
  <c r="T233" i="51"/>
  <c r="T234" i="51"/>
  <c r="T235" i="51"/>
  <c r="T236" i="51"/>
  <c r="T237" i="51"/>
  <c r="T238" i="51"/>
  <c r="T239" i="51"/>
  <c r="T240" i="51"/>
  <c r="T241" i="51"/>
  <c r="T242" i="51"/>
  <c r="T243" i="51"/>
  <c r="T244" i="51"/>
  <c r="T245" i="51"/>
  <c r="T246" i="51"/>
  <c r="T247" i="51"/>
  <c r="T248" i="51"/>
  <c r="T249" i="51"/>
  <c r="T250" i="51"/>
  <c r="T251" i="51"/>
  <c r="T252" i="51"/>
  <c r="T253" i="51"/>
  <c r="T254" i="51"/>
  <c r="T255" i="51"/>
  <c r="T256" i="51"/>
  <c r="T257" i="51"/>
  <c r="T258" i="51"/>
  <c r="T259" i="51"/>
  <c r="T260" i="51"/>
  <c r="T261" i="51"/>
  <c r="T262" i="51"/>
  <c r="T263" i="51"/>
  <c r="T264" i="51"/>
  <c r="T265" i="51"/>
  <c r="T266" i="51"/>
  <c r="T267" i="51"/>
  <c r="T268" i="51"/>
  <c r="T269" i="51"/>
  <c r="T270" i="51"/>
  <c r="T271" i="51"/>
  <c r="T272" i="51"/>
  <c r="T273" i="51"/>
  <c r="T274" i="51"/>
  <c r="T275" i="51"/>
  <c r="T276" i="51"/>
  <c r="T277" i="51"/>
  <c r="T278" i="51"/>
  <c r="T279" i="51"/>
  <c r="T280" i="51"/>
  <c r="T281" i="51"/>
  <c r="T282" i="51"/>
  <c r="T283" i="51"/>
  <c r="T284" i="51"/>
  <c r="T285" i="51"/>
  <c r="T286" i="51"/>
  <c r="T287" i="51"/>
  <c r="T288" i="51"/>
  <c r="T289" i="51"/>
  <c r="T290" i="51"/>
  <c r="T291" i="51"/>
  <c r="T292" i="51"/>
  <c r="T293" i="51"/>
  <c r="T294" i="51"/>
  <c r="T295" i="51"/>
  <c r="T296" i="51"/>
  <c r="T297" i="51"/>
  <c r="T298" i="51"/>
  <c r="T299" i="51"/>
  <c r="T300" i="51"/>
  <c r="T301" i="51"/>
  <c r="T302" i="51"/>
  <c r="T303" i="51"/>
  <c r="T304" i="51"/>
  <c r="T305" i="51"/>
  <c r="T306" i="51"/>
  <c r="T307" i="51"/>
  <c r="T308" i="51"/>
  <c r="T309" i="51"/>
  <c r="T310" i="51"/>
  <c r="T311" i="51"/>
  <c r="T312" i="51"/>
  <c r="T313" i="51"/>
  <c r="T314" i="51"/>
  <c r="T315" i="51"/>
  <c r="T316" i="51"/>
  <c r="T317" i="51"/>
  <c r="T318" i="51"/>
  <c r="T319" i="51"/>
  <c r="T320" i="51"/>
  <c r="T321" i="51"/>
  <c r="T322" i="51"/>
  <c r="T323" i="51"/>
  <c r="T324" i="51"/>
  <c r="T325" i="51"/>
  <c r="T326" i="51"/>
  <c r="T327" i="51"/>
  <c r="T328" i="51"/>
  <c r="T329" i="51"/>
  <c r="T330" i="51"/>
  <c r="T331" i="51"/>
  <c r="T332" i="51"/>
  <c r="T333" i="51"/>
  <c r="T334" i="51"/>
  <c r="T335" i="51"/>
  <c r="T336" i="51"/>
  <c r="T337" i="51"/>
  <c r="T338" i="51"/>
  <c r="T339" i="51"/>
  <c r="T340" i="51"/>
  <c r="T341" i="51"/>
  <c r="T342" i="51"/>
  <c r="T343" i="51"/>
  <c r="T344" i="51"/>
  <c r="T345" i="51"/>
  <c r="T346" i="51"/>
  <c r="T347" i="51"/>
  <c r="T348" i="51"/>
  <c r="T349" i="51"/>
  <c r="T350" i="51"/>
  <c r="T351" i="51"/>
  <c r="T352" i="51"/>
  <c r="T353" i="51"/>
  <c r="T354" i="51"/>
  <c r="T355" i="51"/>
  <c r="T356" i="51"/>
  <c r="T357" i="51"/>
  <c r="T358" i="51"/>
  <c r="T359" i="51"/>
  <c r="T360" i="51"/>
  <c r="T361" i="51"/>
  <c r="T362" i="51"/>
  <c r="T363" i="51"/>
  <c r="T364" i="51"/>
  <c r="T365" i="51"/>
  <c r="T366" i="51"/>
  <c r="T367" i="51"/>
  <c r="T368" i="51"/>
  <c r="T369" i="51"/>
  <c r="T370" i="51"/>
  <c r="T371" i="51"/>
  <c r="T372" i="51"/>
  <c r="T373" i="51"/>
  <c r="T374" i="51"/>
  <c r="T375" i="51"/>
  <c r="T376" i="51"/>
  <c r="T377" i="51"/>
  <c r="T378" i="51"/>
  <c r="T379" i="51"/>
  <c r="T380" i="51"/>
  <c r="T381" i="51"/>
  <c r="T382" i="51"/>
  <c r="T383" i="51"/>
  <c r="T384" i="51"/>
  <c r="T385" i="51"/>
  <c r="T386" i="51"/>
  <c r="T387" i="51"/>
  <c r="T388" i="51"/>
  <c r="T389" i="51"/>
  <c r="T390" i="51"/>
  <c r="T391" i="51"/>
  <c r="T392" i="51"/>
  <c r="T393" i="51"/>
  <c r="T394" i="51"/>
  <c r="T395" i="51"/>
  <c r="T396" i="51"/>
  <c r="T397" i="51"/>
  <c r="T398" i="51"/>
  <c r="T399" i="51"/>
  <c r="T400" i="51"/>
  <c r="T401" i="51"/>
  <c r="T402" i="51"/>
  <c r="T403" i="51"/>
  <c r="T404" i="51"/>
  <c r="T405" i="51"/>
  <c r="T406" i="51"/>
  <c r="T407" i="51"/>
  <c r="T408" i="51"/>
  <c r="T409" i="51"/>
  <c r="T410" i="51"/>
  <c r="T411" i="51"/>
  <c r="T412" i="51"/>
  <c r="T413" i="51"/>
  <c r="T414" i="51"/>
  <c r="T415" i="51"/>
  <c r="T416" i="51"/>
  <c r="T417" i="51"/>
  <c r="T418" i="51"/>
  <c r="T419" i="51"/>
  <c r="T420" i="51"/>
  <c r="T421" i="51"/>
  <c r="T422" i="51"/>
  <c r="T423" i="51"/>
  <c r="T424" i="51"/>
  <c r="T425" i="51"/>
  <c r="T426" i="51"/>
  <c r="T427" i="51"/>
  <c r="T428" i="51"/>
  <c r="T429" i="51"/>
  <c r="T430" i="51"/>
  <c r="T431" i="51"/>
  <c r="T432" i="51"/>
  <c r="T433" i="51"/>
  <c r="T434" i="51"/>
  <c r="T435" i="51"/>
  <c r="T436" i="51"/>
  <c r="T437" i="51"/>
  <c r="T438" i="51"/>
  <c r="T439" i="51"/>
  <c r="T440" i="51"/>
  <c r="T441" i="51"/>
  <c r="T442" i="51"/>
  <c r="T443" i="51"/>
  <c r="T444" i="51"/>
  <c r="T445" i="51"/>
  <c r="T446" i="51"/>
  <c r="T447" i="51"/>
  <c r="T448" i="51"/>
  <c r="T449" i="51"/>
  <c r="T450" i="51"/>
  <c r="T451" i="51"/>
  <c r="T452" i="51"/>
  <c r="T453" i="51"/>
  <c r="T454" i="51"/>
  <c r="T455" i="51"/>
  <c r="T456" i="51"/>
  <c r="T457" i="51"/>
  <c r="T458" i="51"/>
  <c r="T459" i="51"/>
  <c r="T460" i="51"/>
  <c r="T461" i="51"/>
  <c r="T462" i="51"/>
  <c r="T463" i="51"/>
  <c r="T464" i="51"/>
  <c r="T465" i="51"/>
  <c r="T466" i="51"/>
  <c r="T467" i="51"/>
  <c r="T468" i="51"/>
  <c r="T469" i="51"/>
  <c r="T470" i="51"/>
  <c r="T471" i="51"/>
  <c r="T472" i="51"/>
  <c r="T473" i="51"/>
  <c r="T474" i="51"/>
  <c r="T475" i="51"/>
  <c r="T476" i="51"/>
  <c r="T477" i="51"/>
  <c r="T478" i="51"/>
  <c r="T479" i="51"/>
  <c r="T480" i="51"/>
  <c r="T481" i="51"/>
  <c r="T482" i="51"/>
  <c r="T483" i="51"/>
  <c r="T484" i="51"/>
  <c r="T485" i="51"/>
  <c r="T486" i="51"/>
  <c r="T487" i="51"/>
  <c r="T488" i="51"/>
  <c r="T489" i="51"/>
  <c r="T490" i="51"/>
  <c r="T491" i="51"/>
  <c r="T492" i="51"/>
  <c r="T493" i="51"/>
  <c r="T494" i="51"/>
  <c r="T495" i="51"/>
  <c r="T496" i="51"/>
  <c r="T497" i="51"/>
  <c r="T498" i="51"/>
  <c r="T499" i="51"/>
  <c r="T500" i="51"/>
  <c r="T501" i="51"/>
  <c r="U22" i="51"/>
  <c r="U23" i="51"/>
  <c r="U24" i="51"/>
  <c r="U25" i="51"/>
  <c r="U26" i="51"/>
  <c r="U27" i="51"/>
  <c r="U28" i="51"/>
  <c r="U29" i="51"/>
  <c r="U30" i="51"/>
  <c r="U31" i="51"/>
  <c r="U32" i="51"/>
  <c r="U33" i="51"/>
  <c r="U34" i="51"/>
  <c r="U35" i="51"/>
  <c r="U36" i="51"/>
  <c r="U37" i="51"/>
  <c r="U38" i="51"/>
  <c r="U39" i="51"/>
  <c r="U40" i="51"/>
  <c r="U41" i="51"/>
  <c r="U42" i="51"/>
  <c r="U43" i="51"/>
  <c r="U44" i="51"/>
  <c r="U45" i="51"/>
  <c r="U46" i="51"/>
  <c r="U47" i="51"/>
  <c r="U48" i="51"/>
  <c r="U49" i="51"/>
  <c r="U50" i="51"/>
  <c r="U51" i="51"/>
  <c r="U52" i="51"/>
  <c r="U53" i="51"/>
  <c r="U54" i="51"/>
  <c r="U55" i="51"/>
  <c r="U56" i="51"/>
  <c r="U57" i="51"/>
  <c r="U58" i="51"/>
  <c r="U59" i="51"/>
  <c r="U60" i="51"/>
  <c r="U61" i="51"/>
  <c r="U62" i="51"/>
  <c r="U63" i="51"/>
  <c r="U64" i="51"/>
  <c r="U65" i="51"/>
  <c r="U66" i="51"/>
  <c r="U67" i="51"/>
  <c r="U68" i="51"/>
  <c r="U69" i="51"/>
  <c r="U70" i="51"/>
  <c r="U71" i="51"/>
  <c r="U72" i="51"/>
  <c r="U73" i="51"/>
  <c r="U74" i="51"/>
  <c r="U75" i="51"/>
  <c r="U76" i="51"/>
  <c r="U77" i="51"/>
  <c r="U78" i="51"/>
  <c r="U79" i="51"/>
  <c r="U80" i="51"/>
  <c r="U81" i="51"/>
  <c r="U82" i="51"/>
  <c r="U83" i="51"/>
  <c r="U84" i="51"/>
  <c r="U85" i="51"/>
  <c r="U86" i="51"/>
  <c r="U87" i="51"/>
  <c r="U88" i="51"/>
  <c r="U89" i="51"/>
  <c r="U90" i="51"/>
  <c r="U91" i="51"/>
  <c r="U92" i="51"/>
  <c r="U93" i="51"/>
  <c r="U94" i="51"/>
  <c r="U95" i="51"/>
  <c r="U96" i="51"/>
  <c r="U97" i="51"/>
  <c r="U98" i="51"/>
  <c r="U99" i="51"/>
  <c r="U100" i="51"/>
  <c r="U101" i="51"/>
  <c r="U102" i="51"/>
  <c r="U103" i="51"/>
  <c r="U104" i="51"/>
  <c r="U105" i="51"/>
  <c r="U106" i="51"/>
  <c r="U107" i="51"/>
  <c r="U108" i="51"/>
  <c r="U109" i="51"/>
  <c r="U110" i="51"/>
  <c r="U111" i="51"/>
  <c r="U112" i="51"/>
  <c r="U113" i="51"/>
  <c r="U114" i="51"/>
  <c r="U115" i="51"/>
  <c r="U116" i="51"/>
  <c r="U117" i="51"/>
  <c r="U118" i="51"/>
  <c r="U119" i="51"/>
  <c r="U120" i="51"/>
  <c r="U121" i="51"/>
  <c r="U122" i="51"/>
  <c r="U123" i="51"/>
  <c r="U124" i="51"/>
  <c r="U125" i="51"/>
  <c r="U126" i="51"/>
  <c r="U127" i="51"/>
  <c r="U128" i="51"/>
  <c r="U129" i="51"/>
  <c r="U130" i="51"/>
  <c r="U131" i="51"/>
  <c r="U132" i="51"/>
  <c r="U133" i="51"/>
  <c r="U134" i="51"/>
  <c r="U135" i="51"/>
  <c r="U136" i="51"/>
  <c r="U137" i="51"/>
  <c r="U138" i="51"/>
  <c r="U139" i="51"/>
  <c r="U140" i="51"/>
  <c r="U141" i="51"/>
  <c r="U142" i="51"/>
  <c r="U143" i="51"/>
  <c r="U144" i="51"/>
  <c r="U145" i="51"/>
  <c r="U146" i="51"/>
  <c r="U147" i="51"/>
  <c r="U148" i="51"/>
  <c r="U149" i="51"/>
  <c r="U150" i="51"/>
  <c r="U151" i="51"/>
  <c r="U152" i="51"/>
  <c r="U153" i="51"/>
  <c r="U154" i="51"/>
  <c r="U155" i="51"/>
  <c r="U156" i="51"/>
  <c r="U157" i="51"/>
  <c r="U158" i="51"/>
  <c r="U159" i="51"/>
  <c r="U160" i="51"/>
  <c r="U161" i="51"/>
  <c r="U162" i="51"/>
  <c r="U163" i="51"/>
  <c r="U164" i="51"/>
  <c r="U165" i="51"/>
  <c r="U166" i="51"/>
  <c r="U167" i="51"/>
  <c r="U168" i="51"/>
  <c r="U169" i="51"/>
  <c r="U170" i="51"/>
  <c r="U171" i="51"/>
  <c r="U172" i="51"/>
  <c r="U173" i="51"/>
  <c r="U174" i="51"/>
  <c r="U175" i="51"/>
  <c r="U176" i="51"/>
  <c r="U177" i="51"/>
  <c r="U178" i="51"/>
  <c r="U179" i="51"/>
  <c r="U180" i="51"/>
  <c r="U181" i="51"/>
  <c r="U182" i="51"/>
  <c r="U183" i="51"/>
  <c r="U184" i="51"/>
  <c r="U185" i="51"/>
  <c r="U186" i="51"/>
  <c r="U187" i="51"/>
  <c r="U188" i="51"/>
  <c r="U189" i="51"/>
  <c r="U190" i="51"/>
  <c r="U191" i="51"/>
  <c r="U192" i="51"/>
  <c r="U193" i="51"/>
  <c r="U194" i="51"/>
  <c r="U195" i="51"/>
  <c r="U196" i="51"/>
  <c r="U197" i="51"/>
  <c r="U198" i="51"/>
  <c r="U199" i="51"/>
  <c r="U200" i="51"/>
  <c r="U201" i="51"/>
  <c r="U202" i="51"/>
  <c r="U203" i="51"/>
  <c r="U204" i="51"/>
  <c r="U205" i="51"/>
  <c r="U206" i="51"/>
  <c r="U207" i="51"/>
  <c r="U208" i="51"/>
  <c r="U209" i="51"/>
  <c r="U210" i="51"/>
  <c r="U211" i="51"/>
  <c r="U212" i="51"/>
  <c r="U213" i="51"/>
  <c r="U214" i="51"/>
  <c r="U215" i="51"/>
  <c r="U216" i="51"/>
  <c r="U217" i="51"/>
  <c r="U218" i="51"/>
  <c r="U219" i="51"/>
  <c r="U220" i="51"/>
  <c r="U221" i="51"/>
  <c r="U222" i="51"/>
  <c r="U223" i="51"/>
  <c r="U224" i="51"/>
  <c r="U225" i="51"/>
  <c r="U226" i="51"/>
  <c r="U227" i="51"/>
  <c r="U228" i="51"/>
  <c r="U229" i="51"/>
  <c r="U230" i="51"/>
  <c r="U231" i="51"/>
  <c r="U232" i="51"/>
  <c r="U233" i="51"/>
  <c r="U234" i="51"/>
  <c r="U235" i="51"/>
  <c r="U236" i="51"/>
  <c r="U237" i="51"/>
  <c r="U238" i="51"/>
  <c r="U239" i="51"/>
  <c r="U240" i="51"/>
  <c r="U241" i="51"/>
  <c r="U242" i="51"/>
  <c r="U243" i="51"/>
  <c r="U244" i="51"/>
  <c r="U245" i="51"/>
  <c r="U246" i="51"/>
  <c r="U247" i="51"/>
  <c r="U248" i="51"/>
  <c r="U249" i="51"/>
  <c r="U250" i="51"/>
  <c r="U251" i="51"/>
  <c r="U252" i="51"/>
  <c r="U253" i="51"/>
  <c r="U254" i="51"/>
  <c r="U255" i="51"/>
  <c r="U256" i="51"/>
  <c r="U257" i="51"/>
  <c r="U258" i="51"/>
  <c r="U259" i="51"/>
  <c r="U260" i="51"/>
  <c r="U261" i="51"/>
  <c r="U262" i="51"/>
  <c r="U263" i="51"/>
  <c r="U264" i="51"/>
  <c r="U265" i="51"/>
  <c r="U266" i="51"/>
  <c r="U267" i="51"/>
  <c r="U268" i="51"/>
  <c r="U269" i="51"/>
  <c r="U270" i="51"/>
  <c r="U271" i="51"/>
  <c r="U272" i="51"/>
  <c r="U273" i="51"/>
  <c r="U274" i="51"/>
  <c r="U275" i="51"/>
  <c r="U276" i="51"/>
  <c r="U277" i="51"/>
  <c r="U278" i="51"/>
  <c r="U279" i="51"/>
  <c r="U280" i="51"/>
  <c r="U281" i="51"/>
  <c r="U282" i="51"/>
  <c r="U283" i="51"/>
  <c r="U284" i="51"/>
  <c r="U285" i="51"/>
  <c r="U286" i="51"/>
  <c r="U287" i="51"/>
  <c r="U288" i="51"/>
  <c r="U289" i="51"/>
  <c r="U290" i="51"/>
  <c r="U291" i="51"/>
  <c r="U292" i="51"/>
  <c r="U293" i="51"/>
  <c r="U294" i="51"/>
  <c r="U295" i="51"/>
  <c r="U296" i="51"/>
  <c r="U297" i="51"/>
  <c r="U298" i="51"/>
  <c r="U299" i="51"/>
  <c r="U300" i="51"/>
  <c r="U301" i="51"/>
  <c r="U302" i="51"/>
  <c r="U303" i="51"/>
  <c r="U304" i="51"/>
  <c r="U305" i="51"/>
  <c r="U306" i="51"/>
  <c r="U307" i="51"/>
  <c r="U308" i="51"/>
  <c r="U309" i="51"/>
  <c r="U310" i="51"/>
  <c r="U311" i="51"/>
  <c r="U312" i="51"/>
  <c r="U313" i="51"/>
  <c r="U314" i="51"/>
  <c r="U315" i="51"/>
  <c r="U316" i="51"/>
  <c r="U317" i="51"/>
  <c r="U318" i="51"/>
  <c r="U319" i="51"/>
  <c r="U320" i="51"/>
  <c r="U321" i="51"/>
  <c r="U322" i="51"/>
  <c r="U323" i="51"/>
  <c r="U324" i="51"/>
  <c r="U325" i="51"/>
  <c r="U326" i="51"/>
  <c r="U327" i="51"/>
  <c r="U328" i="51"/>
  <c r="U329" i="51"/>
  <c r="U330" i="51"/>
  <c r="U331" i="51"/>
  <c r="U332" i="51"/>
  <c r="U333" i="51"/>
  <c r="U334" i="51"/>
  <c r="U335" i="51"/>
  <c r="U336" i="51"/>
  <c r="U337" i="51"/>
  <c r="U338" i="51"/>
  <c r="U339" i="51"/>
  <c r="U340" i="51"/>
  <c r="U341" i="51"/>
  <c r="U342" i="51"/>
  <c r="U343" i="51"/>
  <c r="U344" i="51"/>
  <c r="U345" i="51"/>
  <c r="U346" i="51"/>
  <c r="U347" i="51"/>
  <c r="U348" i="51"/>
  <c r="U349" i="51"/>
  <c r="U350" i="51"/>
  <c r="U351" i="51"/>
  <c r="U352" i="51"/>
  <c r="U353" i="51"/>
  <c r="U354" i="51"/>
  <c r="U355" i="51"/>
  <c r="U356" i="51"/>
  <c r="U357" i="51"/>
  <c r="U358" i="51"/>
  <c r="U359" i="51"/>
  <c r="U360" i="51"/>
  <c r="U361" i="51"/>
  <c r="U362" i="51"/>
  <c r="U363" i="51"/>
  <c r="U364" i="51"/>
  <c r="U365" i="51"/>
  <c r="U366" i="51"/>
  <c r="U367" i="51"/>
  <c r="U368" i="51"/>
  <c r="U369" i="51"/>
  <c r="U370" i="51"/>
  <c r="U371" i="51"/>
  <c r="U372" i="51"/>
  <c r="U373" i="51"/>
  <c r="U374" i="51"/>
  <c r="U375" i="51"/>
  <c r="U376" i="51"/>
  <c r="U377" i="51"/>
  <c r="U378" i="51"/>
  <c r="U379" i="51"/>
  <c r="U380" i="51"/>
  <c r="U381" i="51"/>
  <c r="U382" i="51"/>
  <c r="U383" i="51"/>
  <c r="U384" i="51"/>
  <c r="U385" i="51"/>
  <c r="U386" i="51"/>
  <c r="U387" i="51"/>
  <c r="U388" i="51"/>
  <c r="U389" i="51"/>
  <c r="U390" i="51"/>
  <c r="U391" i="51"/>
  <c r="U392" i="51"/>
  <c r="U393" i="51"/>
  <c r="U394" i="51"/>
  <c r="U395" i="51"/>
  <c r="U396" i="51"/>
  <c r="U397" i="51"/>
  <c r="U398" i="51"/>
  <c r="U399" i="51"/>
  <c r="U400" i="51"/>
  <c r="U401" i="51"/>
  <c r="U402" i="51"/>
  <c r="U403" i="51"/>
  <c r="U404" i="51"/>
  <c r="U405" i="51"/>
  <c r="U406" i="51"/>
  <c r="U407" i="51"/>
  <c r="U408" i="51"/>
  <c r="U409" i="51"/>
  <c r="U410" i="51"/>
  <c r="U411" i="51"/>
  <c r="U412" i="51"/>
  <c r="U413" i="51"/>
  <c r="U414" i="51"/>
  <c r="U415" i="51"/>
  <c r="U416" i="51"/>
  <c r="U417" i="51"/>
  <c r="U418" i="51"/>
  <c r="U419" i="51"/>
  <c r="U420" i="51"/>
  <c r="U421" i="51"/>
  <c r="U422" i="51"/>
  <c r="U423" i="51"/>
  <c r="U424" i="51"/>
  <c r="U425" i="51"/>
  <c r="U426" i="51"/>
  <c r="U427" i="51"/>
  <c r="U428" i="51"/>
  <c r="U429" i="51"/>
  <c r="U430" i="51"/>
  <c r="U431" i="51"/>
  <c r="U432" i="51"/>
  <c r="U433" i="51"/>
  <c r="U434" i="51"/>
  <c r="U435" i="51"/>
  <c r="U436" i="51"/>
  <c r="U437" i="51"/>
  <c r="U438" i="51"/>
  <c r="U439" i="51"/>
  <c r="U440" i="51"/>
  <c r="U441" i="51"/>
  <c r="U442" i="51"/>
  <c r="U443" i="51"/>
  <c r="U444" i="51"/>
  <c r="U445" i="51"/>
  <c r="U446" i="51"/>
  <c r="U447" i="51"/>
  <c r="U448" i="51"/>
  <c r="U449" i="51"/>
  <c r="U450" i="51"/>
  <c r="U451" i="51"/>
  <c r="U452" i="51"/>
  <c r="U453" i="51"/>
  <c r="U454" i="51"/>
  <c r="U455" i="51"/>
  <c r="U456" i="51"/>
  <c r="U457" i="51"/>
  <c r="U458" i="51"/>
  <c r="U459" i="51"/>
  <c r="U460" i="51"/>
  <c r="U461" i="51"/>
  <c r="U462" i="51"/>
  <c r="U463" i="51"/>
  <c r="U464" i="51"/>
  <c r="U465" i="51"/>
  <c r="U466" i="51"/>
  <c r="U467" i="51"/>
  <c r="U468" i="51"/>
  <c r="U469" i="51"/>
  <c r="U470" i="51"/>
  <c r="U471" i="51"/>
  <c r="U472" i="51"/>
  <c r="U473" i="51"/>
  <c r="U474" i="51"/>
  <c r="U475" i="51"/>
  <c r="U476" i="51"/>
  <c r="U477" i="51"/>
  <c r="U478" i="51"/>
  <c r="U479" i="51"/>
  <c r="U480" i="51"/>
  <c r="U481" i="51"/>
  <c r="U482" i="51"/>
  <c r="U483" i="51"/>
  <c r="U484" i="51"/>
  <c r="U485" i="51"/>
  <c r="U486" i="51"/>
  <c r="U487" i="51"/>
  <c r="U488" i="51"/>
  <c r="U489" i="51"/>
  <c r="U490" i="51"/>
  <c r="U491" i="51"/>
  <c r="U492" i="51"/>
  <c r="U493" i="51"/>
  <c r="U494" i="51"/>
  <c r="U495" i="51"/>
  <c r="U496" i="51"/>
  <c r="U497" i="51"/>
  <c r="U498" i="51"/>
  <c r="U499" i="51"/>
  <c r="U500" i="51"/>
  <c r="U501" i="51"/>
  <c r="V22" i="51"/>
  <c r="V23" i="51"/>
  <c r="V24" i="51"/>
  <c r="V25" i="51"/>
  <c r="V26" i="51"/>
  <c r="V27" i="51"/>
  <c r="V28" i="51"/>
  <c r="V29" i="51"/>
  <c r="V30" i="51"/>
  <c r="V31" i="51"/>
  <c r="V32" i="51"/>
  <c r="V33" i="51"/>
  <c r="V34" i="51"/>
  <c r="V35" i="51"/>
  <c r="V36" i="51"/>
  <c r="V37" i="51"/>
  <c r="V38" i="51"/>
  <c r="V39" i="51"/>
  <c r="V40" i="51"/>
  <c r="V41" i="51"/>
  <c r="V42" i="51"/>
  <c r="V43" i="51"/>
  <c r="V44" i="51"/>
  <c r="V45" i="51"/>
  <c r="V46" i="51"/>
  <c r="V47" i="51"/>
  <c r="V48" i="51"/>
  <c r="V49" i="51"/>
  <c r="V50" i="51"/>
  <c r="V51" i="51"/>
  <c r="V52" i="51"/>
  <c r="V53" i="51"/>
  <c r="V54" i="51"/>
  <c r="V55" i="51"/>
  <c r="V56" i="51"/>
  <c r="V57" i="51"/>
  <c r="V58" i="51"/>
  <c r="V59" i="51"/>
  <c r="V60" i="51"/>
  <c r="V61" i="51"/>
  <c r="V62" i="51"/>
  <c r="V63" i="51"/>
  <c r="V64" i="51"/>
  <c r="V65" i="51"/>
  <c r="V66" i="51"/>
  <c r="V67" i="51"/>
  <c r="V68" i="51"/>
  <c r="V69" i="51"/>
  <c r="V70" i="51"/>
  <c r="V71" i="51"/>
  <c r="V72" i="51"/>
  <c r="V73" i="51"/>
  <c r="V74" i="51"/>
  <c r="V75" i="51"/>
  <c r="V76" i="51"/>
  <c r="V77" i="51"/>
  <c r="V78" i="51"/>
  <c r="V79" i="51"/>
  <c r="V80" i="51"/>
  <c r="V81" i="51"/>
  <c r="V82" i="51"/>
  <c r="V83" i="51"/>
  <c r="V84" i="51"/>
  <c r="V85" i="51"/>
  <c r="V86" i="51"/>
  <c r="V87" i="51"/>
  <c r="V88" i="51"/>
  <c r="V89" i="51"/>
  <c r="V90" i="51"/>
  <c r="V91" i="51"/>
  <c r="V92" i="51"/>
  <c r="V93" i="51"/>
  <c r="V94" i="51"/>
  <c r="V95" i="51"/>
  <c r="V96" i="51"/>
  <c r="V97" i="51"/>
  <c r="V98" i="51"/>
  <c r="V99" i="51"/>
  <c r="V100" i="51"/>
  <c r="V101" i="51"/>
  <c r="V102" i="51"/>
  <c r="V103" i="51"/>
  <c r="V104" i="51"/>
  <c r="V105" i="51"/>
  <c r="V106" i="51"/>
  <c r="V107" i="51"/>
  <c r="V108" i="51"/>
  <c r="V109" i="5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36" i="51"/>
  <c r="V137" i="51"/>
  <c r="V138" i="51"/>
  <c r="V139" i="51"/>
  <c r="V140" i="51"/>
  <c r="V141" i="51"/>
  <c r="V142" i="51"/>
  <c r="V143" i="51"/>
  <c r="V144" i="51"/>
  <c r="V145" i="51"/>
  <c r="V146" i="51"/>
  <c r="V147" i="51"/>
  <c r="V148" i="51"/>
  <c r="V149" i="51"/>
  <c r="V150" i="51"/>
  <c r="V151" i="51"/>
  <c r="V152" i="51"/>
  <c r="V153" i="51"/>
  <c r="V154" i="51"/>
  <c r="V155" i="51"/>
  <c r="V156" i="51"/>
  <c r="V157" i="51"/>
  <c r="V158" i="51"/>
  <c r="V159" i="51"/>
  <c r="V160" i="51"/>
  <c r="V161" i="51"/>
  <c r="V162" i="51"/>
  <c r="V163" i="51"/>
  <c r="V164" i="51"/>
  <c r="V165" i="51"/>
  <c r="V166" i="51"/>
  <c r="V167" i="51"/>
  <c r="V168" i="51"/>
  <c r="V169" i="51"/>
  <c r="V170" i="51"/>
  <c r="V171" i="51"/>
  <c r="V172" i="51"/>
  <c r="V173" i="51"/>
  <c r="V174" i="51"/>
  <c r="V175" i="51"/>
  <c r="V176" i="51"/>
  <c r="V177" i="51"/>
  <c r="V178" i="51"/>
  <c r="V179" i="51"/>
  <c r="V180" i="51"/>
  <c r="V181" i="51"/>
  <c r="V182" i="51"/>
  <c r="V183" i="51"/>
  <c r="V184" i="51"/>
  <c r="V185" i="51"/>
  <c r="V186" i="51"/>
  <c r="V187" i="51"/>
  <c r="V188" i="51"/>
  <c r="V189" i="51"/>
  <c r="V190" i="51"/>
  <c r="V191" i="51"/>
  <c r="V192" i="51"/>
  <c r="V193" i="51"/>
  <c r="V194" i="51"/>
  <c r="V195" i="51"/>
  <c r="V196" i="51"/>
  <c r="V197" i="51"/>
  <c r="V198" i="51"/>
  <c r="V199" i="51"/>
  <c r="V200" i="51"/>
  <c r="V201" i="51"/>
  <c r="V202" i="51"/>
  <c r="V203" i="51"/>
  <c r="V204" i="51"/>
  <c r="V205" i="51"/>
  <c r="V206" i="51"/>
  <c r="V207" i="51"/>
  <c r="V208" i="51"/>
  <c r="V209" i="51"/>
  <c r="V210" i="51"/>
  <c r="V211" i="51"/>
  <c r="V212" i="51"/>
  <c r="V213" i="51"/>
  <c r="V214" i="51"/>
  <c r="V215" i="51"/>
  <c r="V216" i="51"/>
  <c r="V217" i="51"/>
  <c r="V218" i="51"/>
  <c r="V219" i="51"/>
  <c r="V220" i="51"/>
  <c r="V221" i="51"/>
  <c r="V222" i="51"/>
  <c r="V223" i="51"/>
  <c r="V224" i="51"/>
  <c r="V225" i="51"/>
  <c r="V226" i="51"/>
  <c r="V227" i="51"/>
  <c r="V228" i="51"/>
  <c r="V229" i="51"/>
  <c r="V230" i="51"/>
  <c r="V231" i="51"/>
  <c r="V232" i="51"/>
  <c r="V233" i="51"/>
  <c r="V234" i="51"/>
  <c r="V235" i="51"/>
  <c r="V236" i="51"/>
  <c r="V237" i="51"/>
  <c r="V238" i="51"/>
  <c r="V239" i="51"/>
  <c r="V240" i="51"/>
  <c r="V241" i="51"/>
  <c r="V242" i="51"/>
  <c r="V243" i="51"/>
  <c r="V244" i="51"/>
  <c r="V245" i="51"/>
  <c r="V246" i="51"/>
  <c r="V247" i="51"/>
  <c r="V248" i="51"/>
  <c r="V249" i="51"/>
  <c r="V250" i="51"/>
  <c r="V251" i="51"/>
  <c r="V252" i="51"/>
  <c r="V253" i="51"/>
  <c r="V254" i="51"/>
  <c r="V255" i="51"/>
  <c r="V256" i="51"/>
  <c r="V257" i="51"/>
  <c r="V258" i="51"/>
  <c r="V259" i="51"/>
  <c r="V260" i="51"/>
  <c r="V261" i="51"/>
  <c r="V262" i="51"/>
  <c r="V263" i="51"/>
  <c r="V264" i="51"/>
  <c r="V265" i="51"/>
  <c r="V266" i="51"/>
  <c r="V267" i="51"/>
  <c r="V268" i="51"/>
  <c r="V269" i="51"/>
  <c r="V270" i="51"/>
  <c r="V271" i="51"/>
  <c r="V272" i="51"/>
  <c r="V273" i="51"/>
  <c r="V274" i="51"/>
  <c r="V275" i="51"/>
  <c r="V276" i="51"/>
  <c r="V277" i="51"/>
  <c r="V278" i="51"/>
  <c r="V279" i="51"/>
  <c r="V280" i="51"/>
  <c r="V281" i="51"/>
  <c r="V282" i="51"/>
  <c r="V283" i="51"/>
  <c r="V284" i="51"/>
  <c r="V285" i="51"/>
  <c r="V286" i="51"/>
  <c r="V287" i="51"/>
  <c r="V288" i="51"/>
  <c r="V289" i="51"/>
  <c r="V290" i="51"/>
  <c r="V291" i="51"/>
  <c r="V292" i="51"/>
  <c r="V293" i="51"/>
  <c r="V294" i="51"/>
  <c r="V295" i="51"/>
  <c r="V296" i="51"/>
  <c r="V297" i="51"/>
  <c r="V298" i="51"/>
  <c r="V299" i="51"/>
  <c r="V300" i="51"/>
  <c r="V301" i="51"/>
  <c r="V302" i="51"/>
  <c r="V303" i="51"/>
  <c r="V304" i="51"/>
  <c r="V305" i="51"/>
  <c r="V306" i="51"/>
  <c r="V307" i="51"/>
  <c r="V308" i="51"/>
  <c r="V309" i="51"/>
  <c r="V310" i="51"/>
  <c r="V311" i="51"/>
  <c r="V312" i="51"/>
  <c r="V313" i="51"/>
  <c r="V314" i="51"/>
  <c r="V315" i="51"/>
  <c r="V316" i="51"/>
  <c r="V317" i="51"/>
  <c r="V318" i="51"/>
  <c r="V319" i="51"/>
  <c r="V320" i="51"/>
  <c r="V321" i="51"/>
  <c r="V322" i="51"/>
  <c r="V323" i="51"/>
  <c r="V324" i="51"/>
  <c r="V325" i="51"/>
  <c r="V326" i="51"/>
  <c r="V327" i="51"/>
  <c r="V328" i="51"/>
  <c r="V329" i="51"/>
  <c r="V330" i="51"/>
  <c r="V331" i="51"/>
  <c r="V332" i="51"/>
  <c r="V333" i="51"/>
  <c r="V334" i="51"/>
  <c r="V335" i="51"/>
  <c r="V336" i="51"/>
  <c r="V337" i="51"/>
  <c r="V338" i="51"/>
  <c r="V339" i="51"/>
  <c r="V340" i="51"/>
  <c r="V341" i="51"/>
  <c r="V342" i="51"/>
  <c r="V343" i="51"/>
  <c r="V344" i="51"/>
  <c r="V345" i="51"/>
  <c r="V346" i="51"/>
  <c r="V347" i="51"/>
  <c r="V348" i="51"/>
  <c r="V349" i="51"/>
  <c r="V350" i="51"/>
  <c r="V351" i="51"/>
  <c r="V352" i="51"/>
  <c r="V353" i="51"/>
  <c r="V354" i="51"/>
  <c r="V355" i="51"/>
  <c r="V356" i="51"/>
  <c r="V357" i="51"/>
  <c r="V358" i="51"/>
  <c r="V359" i="51"/>
  <c r="V360" i="51"/>
  <c r="V361" i="51"/>
  <c r="V362" i="51"/>
  <c r="V363" i="51"/>
  <c r="V364" i="51"/>
  <c r="V365" i="51"/>
  <c r="V366" i="51"/>
  <c r="V367" i="51"/>
  <c r="V368" i="51"/>
  <c r="V369" i="51"/>
  <c r="V370" i="51"/>
  <c r="V371" i="51"/>
  <c r="V372" i="51"/>
  <c r="V373" i="51"/>
  <c r="V374" i="51"/>
  <c r="V375" i="51"/>
  <c r="V376" i="51"/>
  <c r="V377" i="51"/>
  <c r="V378" i="51"/>
  <c r="V379" i="51"/>
  <c r="V380" i="51"/>
  <c r="V381" i="51"/>
  <c r="V382" i="51"/>
  <c r="V383" i="51"/>
  <c r="V384" i="51"/>
  <c r="V385" i="51"/>
  <c r="V386" i="51"/>
  <c r="V387" i="51"/>
  <c r="V388" i="51"/>
  <c r="V389" i="51"/>
  <c r="V390" i="51"/>
  <c r="V391" i="51"/>
  <c r="V392" i="51"/>
  <c r="V393" i="51"/>
  <c r="V394" i="51"/>
  <c r="V395" i="51"/>
  <c r="V396" i="51"/>
  <c r="V397" i="51"/>
  <c r="V398" i="51"/>
  <c r="V399" i="51"/>
  <c r="V400" i="51"/>
  <c r="V401" i="51"/>
  <c r="V402" i="51"/>
  <c r="V403" i="51"/>
  <c r="V404" i="51"/>
  <c r="V405" i="51"/>
  <c r="V406" i="51"/>
  <c r="V407" i="51"/>
  <c r="V408" i="51"/>
  <c r="V409" i="51"/>
  <c r="V410" i="51"/>
  <c r="V411" i="51"/>
  <c r="V412" i="51"/>
  <c r="V413" i="51"/>
  <c r="V414" i="51"/>
  <c r="V415" i="51"/>
  <c r="V416" i="51"/>
  <c r="V417" i="51"/>
  <c r="V418" i="51"/>
  <c r="V419" i="51"/>
  <c r="V420" i="51"/>
  <c r="V421" i="51"/>
  <c r="V422" i="51"/>
  <c r="V423" i="51"/>
  <c r="V424" i="51"/>
  <c r="V425" i="51"/>
  <c r="V426" i="51"/>
  <c r="V427" i="51"/>
  <c r="V428" i="51"/>
  <c r="V429" i="51"/>
  <c r="V430" i="51"/>
  <c r="V431" i="51"/>
  <c r="V432" i="51"/>
  <c r="V433" i="51"/>
  <c r="V434" i="51"/>
  <c r="V435" i="51"/>
  <c r="V436" i="51"/>
  <c r="V437" i="51"/>
  <c r="V438" i="51"/>
  <c r="V439" i="51"/>
  <c r="V440" i="51"/>
  <c r="V441" i="51"/>
  <c r="V442" i="51"/>
  <c r="V443" i="51"/>
  <c r="V444" i="51"/>
  <c r="V445" i="51"/>
  <c r="V446" i="51"/>
  <c r="V447" i="51"/>
  <c r="V448" i="51"/>
  <c r="V449" i="51"/>
  <c r="V450" i="51"/>
  <c r="V451" i="51"/>
  <c r="V452" i="51"/>
  <c r="V453" i="51"/>
  <c r="V454" i="51"/>
  <c r="V455" i="51"/>
  <c r="V456" i="51"/>
  <c r="V457" i="51"/>
  <c r="V458" i="51"/>
  <c r="V459" i="51"/>
  <c r="V460" i="51"/>
  <c r="V461" i="51"/>
  <c r="V462" i="51"/>
  <c r="V463" i="51"/>
  <c r="V464" i="51"/>
  <c r="V465" i="51"/>
  <c r="V466" i="51"/>
  <c r="V467" i="51"/>
  <c r="V468" i="51"/>
  <c r="V469" i="51"/>
  <c r="V470" i="51"/>
  <c r="V471" i="51"/>
  <c r="V472" i="51"/>
  <c r="V473" i="51"/>
  <c r="V474" i="51"/>
  <c r="V475" i="51"/>
  <c r="V476" i="51"/>
  <c r="V477" i="51"/>
  <c r="V478" i="51"/>
  <c r="V479" i="51"/>
  <c r="V480" i="51"/>
  <c r="V481" i="51"/>
  <c r="V482" i="51"/>
  <c r="V483" i="51"/>
  <c r="V484" i="51"/>
  <c r="V485" i="51"/>
  <c r="V486" i="51"/>
  <c r="V487" i="51"/>
  <c r="V488" i="51"/>
  <c r="V489" i="51"/>
  <c r="V490" i="51"/>
  <c r="V491" i="51"/>
  <c r="V492" i="51"/>
  <c r="V493" i="51"/>
  <c r="V494" i="51"/>
  <c r="V495" i="51"/>
  <c r="V496" i="51"/>
  <c r="V497" i="51"/>
  <c r="V498" i="51"/>
  <c r="V499" i="51"/>
  <c r="V500" i="51"/>
  <c r="V50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58" i="51"/>
  <c r="W59" i="51"/>
  <c r="W60" i="51"/>
  <c r="W61" i="51"/>
  <c r="W62" i="51"/>
  <c r="W63" i="51"/>
  <c r="W64" i="51"/>
  <c r="W65" i="51"/>
  <c r="W66" i="51"/>
  <c r="W67" i="51"/>
  <c r="W68" i="51"/>
  <c r="W69" i="51"/>
  <c r="W70" i="51"/>
  <c r="W71" i="51"/>
  <c r="W72" i="51"/>
  <c r="W73" i="51"/>
  <c r="W74" i="51"/>
  <c r="W75" i="51"/>
  <c r="W76" i="51"/>
  <c r="W77" i="51"/>
  <c r="W78" i="51"/>
  <c r="W79" i="51"/>
  <c r="W80" i="51"/>
  <c r="W81" i="51"/>
  <c r="W82" i="51"/>
  <c r="W83" i="51"/>
  <c r="W84" i="51"/>
  <c r="W85" i="51"/>
  <c r="W86" i="51"/>
  <c r="W87" i="51"/>
  <c r="W88" i="51"/>
  <c r="W89" i="51"/>
  <c r="W90" i="51"/>
  <c r="W91" i="51"/>
  <c r="W92" i="51"/>
  <c r="W93" i="51"/>
  <c r="W94" i="51"/>
  <c r="W95" i="51"/>
  <c r="W96" i="51"/>
  <c r="W97" i="51"/>
  <c r="W98" i="51"/>
  <c r="W99" i="51"/>
  <c r="W100" i="51"/>
  <c r="W101" i="51"/>
  <c r="W102" i="51"/>
  <c r="W103" i="51"/>
  <c r="W104" i="51"/>
  <c r="W105" i="51"/>
  <c r="W106" i="51"/>
  <c r="W107" i="51"/>
  <c r="W108" i="51"/>
  <c r="W109" i="51"/>
  <c r="W110" i="51"/>
  <c r="W111" i="51"/>
  <c r="W112" i="51"/>
  <c r="W113" i="51"/>
  <c r="W114" i="51"/>
  <c r="W115" i="51"/>
  <c r="W116" i="51"/>
  <c r="W117" i="51"/>
  <c r="W118" i="51"/>
  <c r="W119" i="51"/>
  <c r="W120" i="51"/>
  <c r="W121" i="51"/>
  <c r="W122" i="51"/>
  <c r="W123" i="51"/>
  <c r="W124" i="51"/>
  <c r="W125" i="51"/>
  <c r="W126" i="51"/>
  <c r="W127" i="51"/>
  <c r="W128" i="51"/>
  <c r="W129" i="51"/>
  <c r="W130" i="51"/>
  <c r="W131" i="51"/>
  <c r="W132" i="51"/>
  <c r="W133" i="51"/>
  <c r="W134" i="51"/>
  <c r="W135" i="51"/>
  <c r="W136" i="51"/>
  <c r="W137" i="51"/>
  <c r="W138" i="51"/>
  <c r="W139" i="51"/>
  <c r="W140" i="51"/>
  <c r="W141" i="51"/>
  <c r="W142" i="51"/>
  <c r="W143" i="51"/>
  <c r="W144" i="51"/>
  <c r="W145" i="51"/>
  <c r="W146" i="51"/>
  <c r="W147" i="51"/>
  <c r="W148" i="51"/>
  <c r="W149" i="51"/>
  <c r="W150" i="51"/>
  <c r="W151" i="51"/>
  <c r="W152" i="51"/>
  <c r="W153" i="51"/>
  <c r="W154" i="51"/>
  <c r="W155" i="51"/>
  <c r="W156" i="51"/>
  <c r="W157" i="51"/>
  <c r="W158" i="51"/>
  <c r="W159" i="51"/>
  <c r="W160" i="51"/>
  <c r="W161" i="51"/>
  <c r="W162" i="51"/>
  <c r="W163" i="51"/>
  <c r="W164" i="51"/>
  <c r="W165" i="51"/>
  <c r="W166" i="51"/>
  <c r="W167" i="51"/>
  <c r="W168" i="51"/>
  <c r="W169" i="51"/>
  <c r="W170" i="51"/>
  <c r="W171" i="51"/>
  <c r="W172" i="51"/>
  <c r="W173" i="51"/>
  <c r="W174" i="51"/>
  <c r="W175" i="51"/>
  <c r="W176" i="51"/>
  <c r="W177" i="51"/>
  <c r="W178" i="51"/>
  <c r="W179" i="51"/>
  <c r="W180" i="51"/>
  <c r="W181" i="51"/>
  <c r="W182" i="51"/>
  <c r="W183" i="51"/>
  <c r="W184" i="51"/>
  <c r="W185" i="51"/>
  <c r="W186" i="51"/>
  <c r="W187" i="51"/>
  <c r="W188" i="51"/>
  <c r="W189" i="51"/>
  <c r="W190" i="51"/>
  <c r="W191" i="51"/>
  <c r="W192" i="51"/>
  <c r="W193" i="51"/>
  <c r="W194" i="51"/>
  <c r="W195" i="51"/>
  <c r="W196" i="51"/>
  <c r="W197" i="51"/>
  <c r="W198" i="51"/>
  <c r="W199" i="51"/>
  <c r="W200" i="51"/>
  <c r="W201" i="51"/>
  <c r="W202" i="51"/>
  <c r="W203" i="51"/>
  <c r="W204" i="51"/>
  <c r="W205" i="51"/>
  <c r="W206" i="51"/>
  <c r="W207" i="51"/>
  <c r="W208" i="51"/>
  <c r="W209" i="51"/>
  <c r="W210" i="51"/>
  <c r="W211" i="51"/>
  <c r="W212" i="51"/>
  <c r="W213" i="51"/>
  <c r="W214" i="51"/>
  <c r="W215" i="51"/>
  <c r="W216" i="51"/>
  <c r="W217" i="51"/>
  <c r="W218" i="51"/>
  <c r="W219" i="51"/>
  <c r="W220" i="51"/>
  <c r="W221" i="51"/>
  <c r="W222" i="51"/>
  <c r="W223" i="51"/>
  <c r="W224" i="51"/>
  <c r="W225" i="51"/>
  <c r="W226" i="51"/>
  <c r="W227" i="51"/>
  <c r="W228" i="51"/>
  <c r="W229" i="51"/>
  <c r="W230" i="51"/>
  <c r="W231" i="51"/>
  <c r="W232" i="51"/>
  <c r="W233" i="51"/>
  <c r="W234" i="51"/>
  <c r="W235" i="51"/>
  <c r="W236" i="51"/>
  <c r="W237" i="51"/>
  <c r="W238" i="51"/>
  <c r="W239" i="51"/>
  <c r="W240" i="51"/>
  <c r="W241" i="51"/>
  <c r="W242" i="51"/>
  <c r="W243" i="51"/>
  <c r="W244" i="51"/>
  <c r="W245" i="51"/>
  <c r="W246" i="51"/>
  <c r="W247" i="51"/>
  <c r="W248" i="51"/>
  <c r="W249" i="51"/>
  <c r="W250" i="51"/>
  <c r="W251" i="51"/>
  <c r="W252" i="51"/>
  <c r="W253" i="51"/>
  <c r="W254" i="51"/>
  <c r="W255" i="51"/>
  <c r="W256" i="51"/>
  <c r="W257" i="51"/>
  <c r="W258" i="51"/>
  <c r="W259" i="51"/>
  <c r="W260" i="51"/>
  <c r="W261" i="51"/>
  <c r="W262" i="51"/>
  <c r="W263" i="51"/>
  <c r="W264" i="51"/>
  <c r="W265" i="51"/>
  <c r="W266" i="51"/>
  <c r="W267" i="51"/>
  <c r="W268" i="51"/>
  <c r="W269" i="51"/>
  <c r="W270" i="51"/>
  <c r="W271" i="51"/>
  <c r="W272" i="51"/>
  <c r="W273" i="51"/>
  <c r="W274" i="51"/>
  <c r="W275" i="51"/>
  <c r="W276" i="51"/>
  <c r="W277" i="51"/>
  <c r="W278" i="51"/>
  <c r="W279" i="51"/>
  <c r="W280" i="51"/>
  <c r="W281" i="51"/>
  <c r="W282" i="51"/>
  <c r="W283" i="51"/>
  <c r="W284" i="51"/>
  <c r="W285" i="51"/>
  <c r="W286" i="51"/>
  <c r="W287" i="51"/>
  <c r="W288" i="51"/>
  <c r="W289" i="51"/>
  <c r="W290" i="51"/>
  <c r="W291" i="51"/>
  <c r="W292" i="51"/>
  <c r="W293" i="51"/>
  <c r="W294" i="51"/>
  <c r="W295" i="51"/>
  <c r="W296" i="51"/>
  <c r="W297" i="51"/>
  <c r="W298" i="51"/>
  <c r="W299" i="51"/>
  <c r="W300" i="51"/>
  <c r="W301" i="51"/>
  <c r="W302" i="51"/>
  <c r="W303" i="51"/>
  <c r="W304" i="51"/>
  <c r="W305" i="51"/>
  <c r="W306" i="51"/>
  <c r="W307" i="51"/>
  <c r="W308" i="51"/>
  <c r="W309" i="51"/>
  <c r="W310" i="51"/>
  <c r="W311" i="51"/>
  <c r="W312" i="51"/>
  <c r="W313" i="51"/>
  <c r="W314" i="51"/>
  <c r="W315" i="51"/>
  <c r="W316" i="51"/>
  <c r="W317" i="51"/>
  <c r="W318" i="51"/>
  <c r="W319" i="51"/>
  <c r="W320" i="51"/>
  <c r="W321" i="51"/>
  <c r="W322" i="51"/>
  <c r="W323" i="51"/>
  <c r="W324" i="51"/>
  <c r="W325" i="51"/>
  <c r="W326" i="51"/>
  <c r="W327" i="51"/>
  <c r="W328" i="51"/>
  <c r="W329" i="51"/>
  <c r="W330" i="51"/>
  <c r="W331" i="51"/>
  <c r="W332" i="51"/>
  <c r="W333" i="51"/>
  <c r="W334" i="51"/>
  <c r="W335" i="51"/>
  <c r="W336" i="51"/>
  <c r="W337" i="51"/>
  <c r="W338" i="51"/>
  <c r="W339" i="51"/>
  <c r="W340" i="51"/>
  <c r="W341" i="51"/>
  <c r="W342" i="51"/>
  <c r="W343" i="51"/>
  <c r="W344" i="51"/>
  <c r="W345" i="51"/>
  <c r="W346" i="51"/>
  <c r="W347" i="51"/>
  <c r="W348" i="51"/>
  <c r="W349" i="51"/>
  <c r="W350" i="51"/>
  <c r="W351" i="51"/>
  <c r="W352" i="51"/>
  <c r="W353" i="51"/>
  <c r="W354" i="51"/>
  <c r="W355" i="51"/>
  <c r="W356" i="51"/>
  <c r="W357" i="51"/>
  <c r="W358" i="51"/>
  <c r="W359" i="51"/>
  <c r="W360" i="51"/>
  <c r="W361" i="51"/>
  <c r="W362" i="51"/>
  <c r="W363" i="51"/>
  <c r="W364" i="51"/>
  <c r="W365" i="51"/>
  <c r="W366" i="51"/>
  <c r="W367" i="51"/>
  <c r="W368" i="51"/>
  <c r="W369" i="51"/>
  <c r="W370" i="51"/>
  <c r="W371" i="51"/>
  <c r="W372" i="51"/>
  <c r="W373" i="51"/>
  <c r="W374" i="51"/>
  <c r="W375" i="51"/>
  <c r="W376" i="51"/>
  <c r="W377" i="51"/>
  <c r="W378" i="51"/>
  <c r="W379" i="51"/>
  <c r="W380" i="51"/>
  <c r="W381" i="51"/>
  <c r="W382" i="51"/>
  <c r="W383" i="51"/>
  <c r="W384" i="51"/>
  <c r="W385" i="51"/>
  <c r="W386" i="51"/>
  <c r="W387" i="51"/>
  <c r="W388" i="51"/>
  <c r="W389" i="51"/>
  <c r="W390" i="51"/>
  <c r="W391" i="51"/>
  <c r="W392" i="51"/>
  <c r="W393" i="51"/>
  <c r="W394" i="51"/>
  <c r="W395" i="51"/>
  <c r="W396" i="51"/>
  <c r="W397" i="51"/>
  <c r="W398" i="51"/>
  <c r="W399" i="51"/>
  <c r="W400" i="51"/>
  <c r="W401" i="51"/>
  <c r="W402" i="51"/>
  <c r="W403" i="51"/>
  <c r="W404" i="51"/>
  <c r="W405" i="51"/>
  <c r="W406" i="51"/>
  <c r="W407" i="51"/>
  <c r="W408" i="51"/>
  <c r="W409" i="51"/>
  <c r="W410" i="51"/>
  <c r="W411" i="51"/>
  <c r="W412" i="51"/>
  <c r="W413" i="51"/>
  <c r="W414" i="51"/>
  <c r="W415" i="51"/>
  <c r="W416" i="51"/>
  <c r="W417" i="51"/>
  <c r="W418" i="51"/>
  <c r="W419" i="51"/>
  <c r="W420" i="51"/>
  <c r="W421" i="51"/>
  <c r="W422" i="51"/>
  <c r="W423" i="51"/>
  <c r="W424" i="51"/>
  <c r="W425" i="51"/>
  <c r="W426" i="51"/>
  <c r="W427" i="51"/>
  <c r="W428" i="51"/>
  <c r="W429" i="51"/>
  <c r="W430" i="51"/>
  <c r="W431" i="51"/>
  <c r="W432" i="51"/>
  <c r="W433" i="51"/>
  <c r="W434" i="51"/>
  <c r="W435" i="51"/>
  <c r="W436" i="51"/>
  <c r="W437" i="51"/>
  <c r="W438" i="51"/>
  <c r="W439" i="51"/>
  <c r="W440" i="51"/>
  <c r="W441" i="51"/>
  <c r="W442" i="51"/>
  <c r="W443" i="51"/>
  <c r="W444" i="51"/>
  <c r="W445" i="51"/>
  <c r="W446" i="51"/>
  <c r="W447" i="51"/>
  <c r="W448" i="51"/>
  <c r="W449" i="51"/>
  <c r="W450" i="51"/>
  <c r="W451" i="51"/>
  <c r="W452" i="51"/>
  <c r="W453" i="51"/>
  <c r="W454" i="51"/>
  <c r="W455" i="51"/>
  <c r="W456" i="51"/>
  <c r="W457" i="51"/>
  <c r="W458" i="51"/>
  <c r="W459" i="51"/>
  <c r="W460" i="51"/>
  <c r="W461" i="51"/>
  <c r="W462" i="51"/>
  <c r="W463" i="51"/>
  <c r="W464" i="51"/>
  <c r="W465" i="51"/>
  <c r="W466" i="51"/>
  <c r="W467" i="51"/>
  <c r="W468" i="51"/>
  <c r="W469" i="51"/>
  <c r="W470" i="51"/>
  <c r="W471" i="51"/>
  <c r="W472" i="51"/>
  <c r="W473" i="51"/>
  <c r="W474" i="51"/>
  <c r="W475" i="51"/>
  <c r="W476" i="51"/>
  <c r="W477" i="51"/>
  <c r="W478" i="51"/>
  <c r="W479" i="51"/>
  <c r="W480" i="51"/>
  <c r="W481" i="51"/>
  <c r="W482" i="51"/>
  <c r="W483" i="51"/>
  <c r="W484" i="51"/>
  <c r="W485" i="51"/>
  <c r="W486" i="51"/>
  <c r="W487" i="51"/>
  <c r="W488" i="51"/>
  <c r="W489" i="51"/>
  <c r="W490" i="51"/>
  <c r="W491" i="51"/>
  <c r="W492" i="51"/>
  <c r="W493" i="51"/>
  <c r="W494" i="51"/>
  <c r="W495" i="51"/>
  <c r="W496" i="51"/>
  <c r="W497" i="51"/>
  <c r="W498" i="51"/>
  <c r="W499" i="51"/>
  <c r="W500" i="51"/>
  <c r="W501" i="51"/>
  <c r="X22" i="51"/>
  <c r="X23" i="51"/>
  <c r="X24" i="51"/>
  <c r="X25" i="51"/>
  <c r="X26" i="51"/>
  <c r="X27" i="51"/>
  <c r="X28" i="51"/>
  <c r="X29" i="51"/>
  <c r="X30" i="51"/>
  <c r="X31" i="51"/>
  <c r="X32" i="51"/>
  <c r="X33" i="51"/>
  <c r="X34" i="51"/>
  <c r="X35" i="51"/>
  <c r="X36" i="51"/>
  <c r="X37" i="51"/>
  <c r="X38" i="51"/>
  <c r="X39" i="51"/>
  <c r="X40" i="51"/>
  <c r="X41" i="51"/>
  <c r="X42" i="51"/>
  <c r="X43" i="51"/>
  <c r="X44" i="51"/>
  <c r="X45" i="51"/>
  <c r="X46" i="51"/>
  <c r="X47" i="51"/>
  <c r="X48" i="51"/>
  <c r="X49" i="51"/>
  <c r="X50" i="51"/>
  <c r="X51" i="51"/>
  <c r="X52" i="51"/>
  <c r="X53" i="51"/>
  <c r="X54" i="51"/>
  <c r="X55" i="51"/>
  <c r="X56" i="51"/>
  <c r="X57" i="51"/>
  <c r="X58" i="51"/>
  <c r="X59" i="51"/>
  <c r="X60" i="51"/>
  <c r="X61" i="51"/>
  <c r="X62" i="51"/>
  <c r="X63" i="51"/>
  <c r="X64" i="51"/>
  <c r="X65" i="51"/>
  <c r="X66" i="51"/>
  <c r="X67" i="51"/>
  <c r="X68" i="51"/>
  <c r="X69" i="51"/>
  <c r="X70" i="51"/>
  <c r="X71" i="51"/>
  <c r="X72" i="51"/>
  <c r="X73" i="51"/>
  <c r="X74" i="51"/>
  <c r="X75" i="51"/>
  <c r="X76" i="51"/>
  <c r="X77" i="51"/>
  <c r="X78" i="51"/>
  <c r="X79" i="51"/>
  <c r="X80" i="51"/>
  <c r="X81" i="51"/>
  <c r="X82" i="51"/>
  <c r="X83" i="51"/>
  <c r="X84" i="51"/>
  <c r="X85" i="51"/>
  <c r="X86" i="51"/>
  <c r="X87" i="51"/>
  <c r="X88" i="51"/>
  <c r="X89" i="51"/>
  <c r="X90" i="51"/>
  <c r="X91" i="51"/>
  <c r="X92" i="51"/>
  <c r="X93" i="51"/>
  <c r="X94" i="51"/>
  <c r="X95" i="51"/>
  <c r="X96" i="51"/>
  <c r="X97" i="51"/>
  <c r="X98" i="51"/>
  <c r="X99" i="51"/>
  <c r="X100" i="51"/>
  <c r="X101" i="51"/>
  <c r="X102" i="51"/>
  <c r="X103" i="51"/>
  <c r="X104" i="51"/>
  <c r="X105" i="51"/>
  <c r="X106" i="51"/>
  <c r="X107" i="51"/>
  <c r="X108" i="51"/>
  <c r="X109" i="51"/>
  <c r="X110" i="51"/>
  <c r="X111" i="51"/>
  <c r="X112" i="51"/>
  <c r="X113" i="51"/>
  <c r="X114" i="51"/>
  <c r="X115" i="51"/>
  <c r="X116" i="51"/>
  <c r="X117" i="51"/>
  <c r="X118" i="51"/>
  <c r="X119" i="51"/>
  <c r="X120" i="51"/>
  <c r="X121" i="51"/>
  <c r="X122" i="51"/>
  <c r="X123" i="51"/>
  <c r="X124" i="51"/>
  <c r="X125" i="51"/>
  <c r="X126" i="51"/>
  <c r="X127" i="51"/>
  <c r="X128" i="51"/>
  <c r="X129" i="51"/>
  <c r="X130" i="51"/>
  <c r="X131" i="51"/>
  <c r="X132" i="51"/>
  <c r="X133" i="51"/>
  <c r="X134" i="51"/>
  <c r="X135" i="51"/>
  <c r="X136" i="51"/>
  <c r="X137" i="51"/>
  <c r="X138" i="51"/>
  <c r="X139" i="51"/>
  <c r="X140" i="51"/>
  <c r="X141" i="51"/>
  <c r="X142" i="51"/>
  <c r="X143" i="51"/>
  <c r="X144" i="51"/>
  <c r="X145" i="51"/>
  <c r="X146" i="51"/>
  <c r="X147" i="51"/>
  <c r="X148" i="51"/>
  <c r="X149" i="51"/>
  <c r="X150" i="51"/>
  <c r="X151" i="51"/>
  <c r="X152" i="51"/>
  <c r="X153" i="51"/>
  <c r="X154" i="51"/>
  <c r="X155" i="51"/>
  <c r="X156" i="51"/>
  <c r="X157" i="51"/>
  <c r="X158" i="51"/>
  <c r="X159" i="51"/>
  <c r="X160" i="51"/>
  <c r="X161" i="51"/>
  <c r="X162" i="51"/>
  <c r="X163" i="51"/>
  <c r="X164" i="51"/>
  <c r="X165" i="51"/>
  <c r="X166" i="51"/>
  <c r="X167" i="51"/>
  <c r="X168" i="51"/>
  <c r="X169" i="51"/>
  <c r="X170" i="51"/>
  <c r="X171" i="51"/>
  <c r="X172" i="51"/>
  <c r="X173" i="51"/>
  <c r="X174" i="51"/>
  <c r="X175" i="51"/>
  <c r="X176" i="51"/>
  <c r="X177" i="51"/>
  <c r="X178" i="51"/>
  <c r="X179" i="51"/>
  <c r="X180" i="51"/>
  <c r="X181" i="51"/>
  <c r="X182" i="51"/>
  <c r="X183" i="51"/>
  <c r="X184" i="51"/>
  <c r="X185" i="51"/>
  <c r="X186" i="51"/>
  <c r="X187" i="51"/>
  <c r="X188" i="51"/>
  <c r="X189" i="51"/>
  <c r="X190" i="51"/>
  <c r="X191" i="51"/>
  <c r="X192" i="51"/>
  <c r="X193" i="51"/>
  <c r="X194" i="51"/>
  <c r="X195" i="51"/>
  <c r="X196" i="51"/>
  <c r="X197" i="51"/>
  <c r="X198" i="51"/>
  <c r="X199" i="51"/>
  <c r="X200" i="51"/>
  <c r="X201" i="51"/>
  <c r="X202" i="51"/>
  <c r="X203" i="51"/>
  <c r="X204" i="51"/>
  <c r="X205" i="51"/>
  <c r="X206" i="51"/>
  <c r="X207" i="51"/>
  <c r="X208" i="51"/>
  <c r="X209" i="51"/>
  <c r="X210" i="51"/>
  <c r="X211" i="51"/>
  <c r="X212" i="51"/>
  <c r="X213" i="51"/>
  <c r="X214" i="51"/>
  <c r="X215" i="51"/>
  <c r="X216" i="51"/>
  <c r="X217" i="51"/>
  <c r="X218" i="51"/>
  <c r="X219" i="51"/>
  <c r="X220" i="51"/>
  <c r="X221" i="51"/>
  <c r="X222" i="51"/>
  <c r="X223" i="51"/>
  <c r="X224" i="51"/>
  <c r="X225" i="51"/>
  <c r="X226" i="51"/>
  <c r="X227" i="51"/>
  <c r="X228" i="51"/>
  <c r="X229" i="51"/>
  <c r="X230" i="51"/>
  <c r="X231" i="51"/>
  <c r="X232" i="51"/>
  <c r="X233" i="51"/>
  <c r="X234" i="51"/>
  <c r="X235" i="51"/>
  <c r="X236" i="51"/>
  <c r="X237" i="51"/>
  <c r="X238" i="51"/>
  <c r="X239" i="51"/>
  <c r="X240" i="51"/>
  <c r="X241" i="51"/>
  <c r="X242" i="51"/>
  <c r="X243" i="51"/>
  <c r="X244" i="51"/>
  <c r="X245" i="51"/>
  <c r="X246" i="51"/>
  <c r="X247" i="51"/>
  <c r="X248" i="51"/>
  <c r="X249" i="51"/>
  <c r="X250" i="51"/>
  <c r="X251" i="51"/>
  <c r="X252" i="51"/>
  <c r="X253" i="51"/>
  <c r="X254" i="51"/>
  <c r="X255" i="51"/>
  <c r="X256" i="51"/>
  <c r="X257" i="51"/>
  <c r="X258" i="51"/>
  <c r="X259" i="51"/>
  <c r="X260" i="51"/>
  <c r="X261" i="51"/>
  <c r="X262" i="51"/>
  <c r="X263" i="51"/>
  <c r="X264" i="51"/>
  <c r="X265" i="51"/>
  <c r="X266" i="51"/>
  <c r="X267" i="51"/>
  <c r="X268" i="51"/>
  <c r="X269" i="51"/>
  <c r="X270" i="51"/>
  <c r="X271" i="51"/>
  <c r="X272" i="51"/>
  <c r="X273" i="51"/>
  <c r="X274" i="51"/>
  <c r="X275" i="51"/>
  <c r="X276" i="51"/>
  <c r="X277" i="51"/>
  <c r="X278" i="51"/>
  <c r="X279" i="51"/>
  <c r="X280" i="51"/>
  <c r="X281" i="51"/>
  <c r="X282" i="51"/>
  <c r="X283" i="51"/>
  <c r="X284" i="51"/>
  <c r="X285" i="51"/>
  <c r="X286" i="51"/>
  <c r="X287" i="51"/>
  <c r="X288" i="51"/>
  <c r="X289" i="51"/>
  <c r="X290" i="51"/>
  <c r="X291" i="51"/>
  <c r="X292" i="51"/>
  <c r="X293" i="51"/>
  <c r="X294" i="51"/>
  <c r="X295" i="51"/>
  <c r="X296" i="51"/>
  <c r="X297" i="51"/>
  <c r="X298" i="51"/>
  <c r="X299" i="51"/>
  <c r="X300" i="51"/>
  <c r="X301" i="51"/>
  <c r="X302" i="51"/>
  <c r="X303" i="51"/>
  <c r="X304" i="51"/>
  <c r="X305" i="51"/>
  <c r="X306" i="51"/>
  <c r="X307" i="51"/>
  <c r="X308" i="51"/>
  <c r="X309" i="51"/>
  <c r="X310" i="51"/>
  <c r="X311" i="51"/>
  <c r="X312" i="51"/>
  <c r="X313" i="51"/>
  <c r="X314" i="51"/>
  <c r="X315" i="51"/>
  <c r="X316" i="51"/>
  <c r="X317" i="51"/>
  <c r="X318" i="51"/>
  <c r="X319" i="51"/>
  <c r="X320" i="51"/>
  <c r="X321" i="51"/>
  <c r="X322" i="51"/>
  <c r="X323" i="51"/>
  <c r="X324" i="51"/>
  <c r="X325" i="51"/>
  <c r="X326" i="51"/>
  <c r="X327" i="51"/>
  <c r="X328" i="51"/>
  <c r="X329" i="51"/>
  <c r="X330" i="51"/>
  <c r="X331" i="51"/>
  <c r="X332" i="51"/>
  <c r="X333" i="51"/>
  <c r="X334" i="51"/>
  <c r="X335" i="51"/>
  <c r="X336" i="51"/>
  <c r="X337" i="51"/>
  <c r="X338" i="51"/>
  <c r="X339" i="51"/>
  <c r="X340" i="51"/>
  <c r="X341" i="51"/>
  <c r="X342" i="51"/>
  <c r="X343" i="51"/>
  <c r="X344" i="51"/>
  <c r="X345" i="51"/>
  <c r="X346" i="51"/>
  <c r="X347" i="51"/>
  <c r="X348" i="51"/>
  <c r="X349" i="51"/>
  <c r="X350" i="51"/>
  <c r="X351" i="51"/>
  <c r="X352" i="51"/>
  <c r="X353" i="51"/>
  <c r="X354" i="51"/>
  <c r="X355" i="51"/>
  <c r="X356" i="51"/>
  <c r="X357" i="51"/>
  <c r="X358" i="51"/>
  <c r="X359" i="51"/>
  <c r="X360" i="51"/>
  <c r="X361" i="51"/>
  <c r="X362" i="51"/>
  <c r="X363" i="51"/>
  <c r="X364" i="51"/>
  <c r="X365" i="51"/>
  <c r="X366" i="51"/>
  <c r="X367" i="51"/>
  <c r="X368" i="51"/>
  <c r="X369" i="51"/>
  <c r="X370" i="51"/>
  <c r="X371" i="51"/>
  <c r="X372" i="51"/>
  <c r="X373" i="51"/>
  <c r="X374" i="51"/>
  <c r="X375" i="51"/>
  <c r="X376" i="51"/>
  <c r="X377" i="51"/>
  <c r="X378" i="51"/>
  <c r="X379" i="51"/>
  <c r="X380" i="51"/>
  <c r="X381" i="51"/>
  <c r="X382" i="51"/>
  <c r="X383" i="51"/>
  <c r="X384" i="51"/>
  <c r="X385" i="51"/>
  <c r="X386" i="51"/>
  <c r="X387" i="51"/>
  <c r="X388" i="51"/>
  <c r="X389" i="51"/>
  <c r="X390" i="51"/>
  <c r="X391" i="51"/>
  <c r="X392" i="51"/>
  <c r="X393" i="51"/>
  <c r="X394" i="51"/>
  <c r="X395" i="51"/>
  <c r="X396" i="51"/>
  <c r="X397" i="51"/>
  <c r="X398" i="51"/>
  <c r="X399" i="51"/>
  <c r="X400" i="51"/>
  <c r="X401" i="51"/>
  <c r="X402" i="51"/>
  <c r="X403" i="51"/>
  <c r="X404" i="51"/>
  <c r="X405" i="51"/>
  <c r="X406" i="51"/>
  <c r="X407" i="51"/>
  <c r="X408" i="51"/>
  <c r="X409" i="51"/>
  <c r="X410" i="51"/>
  <c r="X411" i="51"/>
  <c r="X412" i="51"/>
  <c r="X413" i="51"/>
  <c r="X414" i="51"/>
  <c r="X415" i="51"/>
  <c r="X416" i="51"/>
  <c r="X417" i="51"/>
  <c r="X418" i="51"/>
  <c r="X419" i="51"/>
  <c r="X420" i="51"/>
  <c r="X421" i="51"/>
  <c r="X422" i="51"/>
  <c r="X423" i="51"/>
  <c r="X424" i="51"/>
  <c r="X425" i="51"/>
  <c r="X426" i="51"/>
  <c r="X427" i="51"/>
  <c r="X428" i="51"/>
  <c r="X429" i="51"/>
  <c r="X430" i="51"/>
  <c r="X431" i="51"/>
  <c r="X432" i="51"/>
  <c r="X433" i="51"/>
  <c r="X434" i="51"/>
  <c r="X435" i="51"/>
  <c r="X436" i="51"/>
  <c r="X437" i="51"/>
  <c r="X438" i="51"/>
  <c r="X439" i="51"/>
  <c r="X440" i="51"/>
  <c r="X441" i="51"/>
  <c r="X442" i="51"/>
  <c r="X443" i="51"/>
  <c r="X444" i="51"/>
  <c r="X445" i="51"/>
  <c r="X446" i="51"/>
  <c r="X447" i="51"/>
  <c r="X448" i="51"/>
  <c r="X449" i="51"/>
  <c r="X450" i="51"/>
  <c r="X451" i="51"/>
  <c r="X452" i="51"/>
  <c r="X453" i="51"/>
  <c r="X454" i="51"/>
  <c r="X455" i="51"/>
  <c r="X456" i="51"/>
  <c r="X457" i="51"/>
  <c r="X458" i="51"/>
  <c r="X459" i="51"/>
  <c r="X460" i="51"/>
  <c r="X461" i="51"/>
  <c r="X462" i="51"/>
  <c r="X463" i="51"/>
  <c r="X464" i="51"/>
  <c r="X465" i="51"/>
  <c r="X466" i="51"/>
  <c r="X467" i="51"/>
  <c r="X468" i="51"/>
  <c r="X469" i="51"/>
  <c r="X470" i="51"/>
  <c r="X471" i="51"/>
  <c r="X472" i="51"/>
  <c r="X473" i="51"/>
  <c r="X474" i="51"/>
  <c r="X475" i="51"/>
  <c r="X476" i="51"/>
  <c r="X477" i="51"/>
  <c r="X478" i="51"/>
  <c r="X479" i="51"/>
  <c r="X480" i="51"/>
  <c r="X481" i="51"/>
  <c r="X482" i="51"/>
  <c r="X483" i="51"/>
  <c r="X484" i="51"/>
  <c r="X485" i="51"/>
  <c r="X486" i="51"/>
  <c r="X487" i="51"/>
  <c r="X488" i="51"/>
  <c r="X489" i="51"/>
  <c r="X490" i="51"/>
  <c r="X491" i="51"/>
  <c r="X492" i="51"/>
  <c r="X493" i="51"/>
  <c r="X494" i="51"/>
  <c r="X495" i="51"/>
  <c r="X496" i="51"/>
  <c r="X497" i="51"/>
  <c r="X498" i="51"/>
  <c r="X499" i="51"/>
  <c r="X500" i="51"/>
  <c r="X501" i="51"/>
  <c r="Y22" i="51"/>
  <c r="Y23" i="51"/>
  <c r="Y24" i="51"/>
  <c r="Y25" i="51"/>
  <c r="Y26" i="51"/>
  <c r="Y27" i="51"/>
  <c r="Y28" i="51"/>
  <c r="Y29" i="51"/>
  <c r="Y30" i="51"/>
  <c r="Y31" i="51"/>
  <c r="Y32" i="51"/>
  <c r="Y33" i="51"/>
  <c r="Y34" i="51"/>
  <c r="Y35" i="51"/>
  <c r="Y36" i="51"/>
  <c r="Y37" i="51"/>
  <c r="Y38" i="51"/>
  <c r="Y39" i="51"/>
  <c r="Y40" i="51"/>
  <c r="Y41" i="51"/>
  <c r="Y42" i="51"/>
  <c r="Y43" i="51"/>
  <c r="Y44" i="51"/>
  <c r="Y45" i="51"/>
  <c r="Y46" i="51"/>
  <c r="Y47" i="51"/>
  <c r="Y48" i="51"/>
  <c r="Y49" i="51"/>
  <c r="Y50" i="51"/>
  <c r="Y51" i="51"/>
  <c r="Y52" i="51"/>
  <c r="Y53" i="51"/>
  <c r="Y54" i="51"/>
  <c r="Y55" i="51"/>
  <c r="Y56" i="51"/>
  <c r="Y57" i="51"/>
  <c r="Y58" i="51"/>
  <c r="Y59" i="51"/>
  <c r="Y60" i="51"/>
  <c r="Y61" i="51"/>
  <c r="Y62" i="51"/>
  <c r="Y63" i="51"/>
  <c r="Y64" i="51"/>
  <c r="Y65" i="51"/>
  <c r="Y66" i="51"/>
  <c r="Y67" i="51"/>
  <c r="Y68" i="51"/>
  <c r="Y69" i="51"/>
  <c r="Y70" i="51"/>
  <c r="Y71" i="51"/>
  <c r="Y72" i="51"/>
  <c r="Y73" i="51"/>
  <c r="Y74" i="51"/>
  <c r="Y75" i="51"/>
  <c r="Y76" i="51"/>
  <c r="Y77" i="51"/>
  <c r="Y78" i="51"/>
  <c r="Y79" i="51"/>
  <c r="Y80" i="51"/>
  <c r="Y81" i="51"/>
  <c r="Y82" i="51"/>
  <c r="Y83" i="51"/>
  <c r="Y84" i="51"/>
  <c r="Y85" i="51"/>
  <c r="Y86" i="51"/>
  <c r="Y87" i="51"/>
  <c r="Y88" i="51"/>
  <c r="Y89" i="51"/>
  <c r="Y90" i="51"/>
  <c r="Y91" i="51"/>
  <c r="Y92" i="51"/>
  <c r="Y93" i="51"/>
  <c r="Y94" i="51"/>
  <c r="Y95" i="51"/>
  <c r="Y96" i="51"/>
  <c r="Y97" i="51"/>
  <c r="Y98" i="51"/>
  <c r="Y99" i="51"/>
  <c r="Y100" i="51"/>
  <c r="Y101" i="51"/>
  <c r="Y102" i="51"/>
  <c r="Y103" i="51"/>
  <c r="Y104" i="51"/>
  <c r="Y105" i="51"/>
  <c r="Y106" i="51"/>
  <c r="Y107" i="51"/>
  <c r="Y108" i="51"/>
  <c r="Y109" i="51"/>
  <c r="Y110" i="51"/>
  <c r="Y111" i="51"/>
  <c r="Y112" i="51"/>
  <c r="Y113" i="51"/>
  <c r="Y114" i="51"/>
  <c r="Y115" i="51"/>
  <c r="Y116" i="51"/>
  <c r="Y117" i="51"/>
  <c r="Y118" i="51"/>
  <c r="Y119" i="51"/>
  <c r="Y120" i="51"/>
  <c r="Y121" i="51"/>
  <c r="Y122" i="51"/>
  <c r="Y123" i="51"/>
  <c r="Y124" i="51"/>
  <c r="Y125" i="51"/>
  <c r="Y126" i="51"/>
  <c r="Y127" i="51"/>
  <c r="Y128" i="51"/>
  <c r="Y129" i="51"/>
  <c r="Y130" i="51"/>
  <c r="Y131" i="51"/>
  <c r="Y132" i="51"/>
  <c r="Y133" i="51"/>
  <c r="Y134" i="51"/>
  <c r="Y135" i="51"/>
  <c r="Y136" i="51"/>
  <c r="Y137" i="51"/>
  <c r="Y138" i="51"/>
  <c r="Y139" i="51"/>
  <c r="Y140" i="51"/>
  <c r="Y141" i="51"/>
  <c r="Y142" i="51"/>
  <c r="Y143" i="51"/>
  <c r="Y144" i="51"/>
  <c r="Y145" i="51"/>
  <c r="Y146" i="51"/>
  <c r="Y147" i="51"/>
  <c r="Y148" i="51"/>
  <c r="Y149" i="51"/>
  <c r="Y150" i="51"/>
  <c r="Y151" i="51"/>
  <c r="Y152" i="51"/>
  <c r="Y153" i="51"/>
  <c r="Y154" i="51"/>
  <c r="Y155" i="51"/>
  <c r="Y156" i="51"/>
  <c r="Y157" i="51"/>
  <c r="Y158" i="51"/>
  <c r="Y159" i="51"/>
  <c r="Y160" i="51"/>
  <c r="Y161" i="51"/>
  <c r="Y162" i="51"/>
  <c r="Y163" i="51"/>
  <c r="Y164" i="51"/>
  <c r="Y165" i="51"/>
  <c r="Y166" i="51"/>
  <c r="Y167" i="51"/>
  <c r="Y168" i="51"/>
  <c r="Y169" i="51"/>
  <c r="Y170" i="51"/>
  <c r="Y171" i="51"/>
  <c r="Y172" i="51"/>
  <c r="Y173" i="51"/>
  <c r="Y174" i="51"/>
  <c r="Y175" i="51"/>
  <c r="Y176" i="51"/>
  <c r="Y177" i="51"/>
  <c r="Y178" i="51"/>
  <c r="Y179" i="51"/>
  <c r="Y180" i="51"/>
  <c r="Y181" i="51"/>
  <c r="Y182" i="51"/>
  <c r="Y183" i="51"/>
  <c r="Y184" i="51"/>
  <c r="Y185" i="51"/>
  <c r="Y186" i="51"/>
  <c r="Y187" i="51"/>
  <c r="Y188" i="51"/>
  <c r="Y189" i="51"/>
  <c r="Y190" i="51"/>
  <c r="Y191" i="51"/>
  <c r="Y192" i="51"/>
  <c r="Y193" i="51"/>
  <c r="Y194" i="51"/>
  <c r="Y195" i="51"/>
  <c r="Y196" i="51"/>
  <c r="Y197" i="51"/>
  <c r="Y198" i="51"/>
  <c r="Y199" i="51"/>
  <c r="Y200" i="51"/>
  <c r="Y201" i="51"/>
  <c r="Y202" i="51"/>
  <c r="Y203" i="51"/>
  <c r="Y204" i="51"/>
  <c r="Y205" i="51"/>
  <c r="Y206" i="51"/>
  <c r="Y207" i="51"/>
  <c r="Y208" i="51"/>
  <c r="Y209" i="51"/>
  <c r="Y210" i="51"/>
  <c r="Y211" i="51"/>
  <c r="Y212" i="51"/>
  <c r="Y213" i="51"/>
  <c r="Y214" i="51"/>
  <c r="Y215" i="51"/>
  <c r="Y216" i="51"/>
  <c r="Y217" i="51"/>
  <c r="Y218" i="51"/>
  <c r="Y219" i="51"/>
  <c r="Y220" i="51"/>
  <c r="Y221" i="51"/>
  <c r="Y222" i="51"/>
  <c r="Y223" i="51"/>
  <c r="Y224" i="51"/>
  <c r="Y225" i="51"/>
  <c r="Y226" i="51"/>
  <c r="Y227" i="51"/>
  <c r="Y228" i="51"/>
  <c r="Y229" i="51"/>
  <c r="Y230" i="51"/>
  <c r="Y231" i="51"/>
  <c r="Y232" i="51"/>
  <c r="Y233" i="51"/>
  <c r="Y234" i="51"/>
  <c r="Y235" i="51"/>
  <c r="Y236" i="51"/>
  <c r="Y237" i="51"/>
  <c r="Y238" i="51"/>
  <c r="Y239" i="51"/>
  <c r="Y240" i="51"/>
  <c r="Y241" i="51"/>
  <c r="Y242" i="51"/>
  <c r="Y243" i="51"/>
  <c r="Y244" i="51"/>
  <c r="Y245" i="51"/>
  <c r="Y246" i="51"/>
  <c r="Y247" i="51"/>
  <c r="Y248" i="51"/>
  <c r="Y249" i="51"/>
  <c r="Y250" i="51"/>
  <c r="Y251" i="51"/>
  <c r="Y252" i="51"/>
  <c r="Y253" i="51"/>
  <c r="Y254" i="51"/>
  <c r="Y255" i="51"/>
  <c r="Y256" i="51"/>
  <c r="Y257" i="51"/>
  <c r="Y258" i="51"/>
  <c r="Y259" i="51"/>
  <c r="Y260" i="51"/>
  <c r="Y261" i="51"/>
  <c r="Y262" i="51"/>
  <c r="Y263" i="51"/>
  <c r="Y264" i="51"/>
  <c r="Y265" i="51"/>
  <c r="Y266" i="51"/>
  <c r="Y267" i="51"/>
  <c r="Y268" i="51"/>
  <c r="Y269" i="51"/>
  <c r="Y270" i="51"/>
  <c r="Y271" i="51"/>
  <c r="Y272" i="51"/>
  <c r="Y273" i="51"/>
  <c r="Y274" i="51"/>
  <c r="Y275" i="51"/>
  <c r="Y276" i="51"/>
  <c r="Y277" i="51"/>
  <c r="Y278" i="51"/>
  <c r="Y279" i="51"/>
  <c r="Y280" i="51"/>
  <c r="Y281" i="51"/>
  <c r="Y282" i="51"/>
  <c r="Y283" i="51"/>
  <c r="Y284" i="51"/>
  <c r="Y285" i="51"/>
  <c r="Y286" i="51"/>
  <c r="Y287" i="51"/>
  <c r="Y288" i="51"/>
  <c r="Y289" i="51"/>
  <c r="Y290" i="51"/>
  <c r="Y291" i="51"/>
  <c r="Y292" i="51"/>
  <c r="Y293" i="51"/>
  <c r="Y294" i="51"/>
  <c r="Y295" i="51"/>
  <c r="Y296" i="51"/>
  <c r="Y297" i="51"/>
  <c r="Y298" i="51"/>
  <c r="Y299" i="51"/>
  <c r="Y300" i="51"/>
  <c r="Y301" i="51"/>
  <c r="Y302" i="51"/>
  <c r="Y303" i="51"/>
  <c r="Y304" i="51"/>
  <c r="Y305" i="51"/>
  <c r="Y306" i="51"/>
  <c r="Y307" i="51"/>
  <c r="Y308" i="51"/>
  <c r="Y309" i="51"/>
  <c r="Y310" i="51"/>
  <c r="Y311" i="51"/>
  <c r="Y312" i="51"/>
  <c r="Y313" i="51"/>
  <c r="Y314" i="51"/>
  <c r="Y315" i="51"/>
  <c r="Y316" i="51"/>
  <c r="Y317" i="51"/>
  <c r="Y318" i="51"/>
  <c r="Y319" i="51"/>
  <c r="Y320" i="51"/>
  <c r="Y321" i="51"/>
  <c r="Y322" i="51"/>
  <c r="Y323" i="51"/>
  <c r="Y324" i="51"/>
  <c r="Y325" i="51"/>
  <c r="Y326" i="51"/>
  <c r="Y327" i="51"/>
  <c r="Y328" i="51"/>
  <c r="Y329" i="51"/>
  <c r="Y330" i="51"/>
  <c r="Y331" i="51"/>
  <c r="Y332" i="51"/>
  <c r="Y333" i="51"/>
  <c r="Y334" i="51"/>
  <c r="Y335" i="51"/>
  <c r="Y336" i="51"/>
  <c r="Y337" i="51"/>
  <c r="Y338" i="51"/>
  <c r="Y339" i="51"/>
  <c r="Y340" i="51"/>
  <c r="Y341" i="51"/>
  <c r="Y342" i="51"/>
  <c r="Y343" i="51"/>
  <c r="Y344" i="51"/>
  <c r="Y345" i="51"/>
  <c r="Y346" i="51"/>
  <c r="Y347" i="51"/>
  <c r="Y348" i="51"/>
  <c r="Y349" i="51"/>
  <c r="Y350" i="51"/>
  <c r="Y351" i="51"/>
  <c r="Y352" i="51"/>
  <c r="Y353" i="51"/>
  <c r="Y354" i="51"/>
  <c r="Y355" i="51"/>
  <c r="Y356" i="51"/>
  <c r="Y357" i="51"/>
  <c r="Y358" i="51"/>
  <c r="Y359" i="51"/>
  <c r="Y360" i="51"/>
  <c r="Y361" i="51"/>
  <c r="Y362" i="51"/>
  <c r="Y363" i="51"/>
  <c r="Y364" i="51"/>
  <c r="Y365" i="51"/>
  <c r="Y366" i="51"/>
  <c r="Y367" i="51"/>
  <c r="Y368" i="51"/>
  <c r="Y369" i="51"/>
  <c r="Y370" i="51"/>
  <c r="Y371" i="51"/>
  <c r="Y372" i="51"/>
  <c r="Y373" i="51"/>
  <c r="Y374" i="51"/>
  <c r="Y375" i="51"/>
  <c r="Y376" i="51"/>
  <c r="Y377" i="51"/>
  <c r="Y378" i="51"/>
  <c r="Y379" i="51"/>
  <c r="Y380" i="51"/>
  <c r="Y381" i="51"/>
  <c r="Y382" i="51"/>
  <c r="Y383" i="51"/>
  <c r="Y384" i="51"/>
  <c r="Y385" i="51"/>
  <c r="Y386" i="51"/>
  <c r="Y387" i="51"/>
  <c r="Y388" i="51"/>
  <c r="Y389" i="51"/>
  <c r="Y390" i="51"/>
  <c r="Y391" i="51"/>
  <c r="Y392" i="51"/>
  <c r="Y393" i="51"/>
  <c r="Y394" i="51"/>
  <c r="Y395" i="51"/>
  <c r="Y396" i="51"/>
  <c r="Y397" i="51"/>
  <c r="Y398" i="51"/>
  <c r="Y399" i="51"/>
  <c r="Y400" i="51"/>
  <c r="Y401" i="51"/>
  <c r="Y402" i="51"/>
  <c r="Y403" i="51"/>
  <c r="Y404" i="51"/>
  <c r="Y405" i="51"/>
  <c r="Y406" i="51"/>
  <c r="Y407" i="51"/>
  <c r="Y408" i="51"/>
  <c r="Y409" i="51"/>
  <c r="Y410" i="51"/>
  <c r="Y411" i="51"/>
  <c r="Y412" i="51"/>
  <c r="Y413" i="51"/>
  <c r="Y414" i="51"/>
  <c r="Y415" i="51"/>
  <c r="Y416" i="51"/>
  <c r="Y417" i="51"/>
  <c r="Y418" i="51"/>
  <c r="Y419" i="51"/>
  <c r="Y420" i="51"/>
  <c r="Y421" i="51"/>
  <c r="Y422" i="51"/>
  <c r="Y423" i="51"/>
  <c r="Y424" i="51"/>
  <c r="Y425" i="51"/>
  <c r="Y426" i="51"/>
  <c r="Y427" i="51"/>
  <c r="Y428" i="51"/>
  <c r="Y429" i="51"/>
  <c r="Y430" i="51"/>
  <c r="Y431" i="51"/>
  <c r="Y432" i="51"/>
  <c r="Y433" i="51"/>
  <c r="Y434" i="51"/>
  <c r="Y435" i="51"/>
  <c r="Y436" i="51"/>
  <c r="Y437" i="51"/>
  <c r="Y438" i="51"/>
  <c r="Y439" i="51"/>
  <c r="Y440" i="51"/>
  <c r="Y441" i="51"/>
  <c r="Y442" i="51"/>
  <c r="Y443" i="51"/>
  <c r="Y444" i="51"/>
  <c r="Y445" i="51"/>
  <c r="Y446" i="51"/>
  <c r="Y447" i="51"/>
  <c r="Y448" i="51"/>
  <c r="Y449" i="51"/>
  <c r="Y450" i="51"/>
  <c r="Y451" i="51"/>
  <c r="Y452" i="51"/>
  <c r="Y453" i="51"/>
  <c r="Y454" i="51"/>
  <c r="Y455" i="51"/>
  <c r="Y456" i="51"/>
  <c r="Y457" i="51"/>
  <c r="Y458" i="51"/>
  <c r="Y459" i="51"/>
  <c r="Y460" i="51"/>
  <c r="Y461" i="51"/>
  <c r="Y462" i="51"/>
  <c r="Y463" i="51"/>
  <c r="Y464" i="51"/>
  <c r="Y465" i="51"/>
  <c r="Y466" i="51"/>
  <c r="Y467" i="51"/>
  <c r="Y468" i="51"/>
  <c r="Y469" i="51"/>
  <c r="Y470" i="51"/>
  <c r="Y471" i="51"/>
  <c r="Y472" i="51"/>
  <c r="Y473" i="51"/>
  <c r="Y474" i="51"/>
  <c r="Y475" i="51"/>
  <c r="Y476" i="51"/>
  <c r="Y477" i="51"/>
  <c r="Y478" i="51"/>
  <c r="Y479" i="51"/>
  <c r="Y480" i="51"/>
  <c r="Y481" i="51"/>
  <c r="Y482" i="51"/>
  <c r="Y483" i="51"/>
  <c r="Y484" i="51"/>
  <c r="Y485" i="51"/>
  <c r="Y486" i="51"/>
  <c r="Y487" i="51"/>
  <c r="Y488" i="51"/>
  <c r="Y489" i="51"/>
  <c r="Y490" i="51"/>
  <c r="Y491" i="51"/>
  <c r="Y492" i="51"/>
  <c r="Y493" i="51"/>
  <c r="Y494" i="51"/>
  <c r="Y495" i="51"/>
  <c r="Y496" i="51"/>
  <c r="Y497" i="51"/>
  <c r="Y498" i="51"/>
  <c r="Y499" i="51"/>
  <c r="Y500" i="51"/>
  <c r="Y501" i="51"/>
  <c r="Z22" i="51"/>
  <c r="Z23" i="51"/>
  <c r="Z24" i="51"/>
  <c r="Z25" i="51"/>
  <c r="Z26" i="51"/>
  <c r="Z27" i="51"/>
  <c r="Z28" i="51"/>
  <c r="Z29" i="51"/>
  <c r="Z30" i="51"/>
  <c r="Z31" i="51"/>
  <c r="Z32" i="51"/>
  <c r="Z33" i="51"/>
  <c r="Z34" i="51"/>
  <c r="Z35" i="51"/>
  <c r="Z36" i="51"/>
  <c r="Z37" i="51"/>
  <c r="Z38" i="51"/>
  <c r="Z39" i="51"/>
  <c r="Z40" i="51"/>
  <c r="Z41" i="51"/>
  <c r="Z42" i="51"/>
  <c r="Z43" i="51"/>
  <c r="Z44" i="51"/>
  <c r="Z45" i="51"/>
  <c r="Z46" i="51"/>
  <c r="Z47" i="51"/>
  <c r="Z48" i="51"/>
  <c r="Z49" i="51"/>
  <c r="Z50" i="51"/>
  <c r="Z51" i="51"/>
  <c r="Z52" i="51"/>
  <c r="Z53" i="51"/>
  <c r="Z54" i="51"/>
  <c r="Z55" i="51"/>
  <c r="Z56" i="51"/>
  <c r="Z57" i="51"/>
  <c r="Z58" i="51"/>
  <c r="Z59" i="51"/>
  <c r="Z60" i="51"/>
  <c r="Z61" i="51"/>
  <c r="Z62" i="51"/>
  <c r="Z63" i="51"/>
  <c r="Z64" i="51"/>
  <c r="Z65" i="51"/>
  <c r="Z66" i="51"/>
  <c r="Z67" i="51"/>
  <c r="Z68" i="51"/>
  <c r="Z69" i="51"/>
  <c r="Z70" i="51"/>
  <c r="Z71" i="51"/>
  <c r="Z72" i="51"/>
  <c r="Z73" i="51"/>
  <c r="Z74" i="51"/>
  <c r="Z75" i="51"/>
  <c r="Z76" i="51"/>
  <c r="Z77" i="51"/>
  <c r="Z78" i="51"/>
  <c r="Z79" i="51"/>
  <c r="Z80" i="51"/>
  <c r="Z81" i="51"/>
  <c r="Z82" i="51"/>
  <c r="Z83" i="51"/>
  <c r="Z84" i="51"/>
  <c r="Z85" i="51"/>
  <c r="Z86" i="51"/>
  <c r="Z87" i="51"/>
  <c r="Z88" i="51"/>
  <c r="Z89" i="51"/>
  <c r="Z90" i="51"/>
  <c r="Z91" i="51"/>
  <c r="Z92" i="51"/>
  <c r="Z93" i="51"/>
  <c r="Z94" i="51"/>
  <c r="Z95" i="51"/>
  <c r="Z96" i="51"/>
  <c r="Z97" i="51"/>
  <c r="Z98" i="51"/>
  <c r="Z99" i="51"/>
  <c r="Z100" i="51"/>
  <c r="Z101" i="51"/>
  <c r="Z102" i="51"/>
  <c r="Z103" i="51"/>
  <c r="Z104" i="51"/>
  <c r="Z105" i="51"/>
  <c r="Z106" i="51"/>
  <c r="Z107" i="51"/>
  <c r="Z108" i="51"/>
  <c r="Z109" i="51"/>
  <c r="Z110" i="51"/>
  <c r="Z111" i="51"/>
  <c r="Z112" i="51"/>
  <c r="Z113" i="51"/>
  <c r="Z114" i="51"/>
  <c r="Z115" i="51"/>
  <c r="Z116" i="51"/>
  <c r="Z117" i="51"/>
  <c r="Z118" i="51"/>
  <c r="Z119" i="51"/>
  <c r="Z120" i="51"/>
  <c r="Z121" i="51"/>
  <c r="Z122" i="51"/>
  <c r="Z123" i="51"/>
  <c r="Z124" i="51"/>
  <c r="Z125" i="51"/>
  <c r="Z126" i="51"/>
  <c r="Z127" i="51"/>
  <c r="Z128" i="51"/>
  <c r="Z129" i="51"/>
  <c r="Z130" i="51"/>
  <c r="Z131" i="51"/>
  <c r="Z132" i="51"/>
  <c r="Z133" i="51"/>
  <c r="Z134" i="51"/>
  <c r="Z135" i="51"/>
  <c r="Z136" i="51"/>
  <c r="Z137" i="51"/>
  <c r="Z138" i="51"/>
  <c r="Z139" i="51"/>
  <c r="Z140" i="51"/>
  <c r="Z141" i="51"/>
  <c r="Z142" i="51"/>
  <c r="Z143" i="51"/>
  <c r="Z144" i="51"/>
  <c r="Z145" i="51"/>
  <c r="Z146" i="51"/>
  <c r="Z147" i="51"/>
  <c r="Z148" i="51"/>
  <c r="Z149" i="51"/>
  <c r="Z150" i="51"/>
  <c r="Z151" i="51"/>
  <c r="Z152" i="51"/>
  <c r="Z153" i="51"/>
  <c r="Z154" i="51"/>
  <c r="Z155" i="51"/>
  <c r="Z156" i="51"/>
  <c r="Z157" i="51"/>
  <c r="Z158" i="51"/>
  <c r="Z159" i="51"/>
  <c r="Z160" i="51"/>
  <c r="Z161" i="51"/>
  <c r="Z162" i="51"/>
  <c r="Z163" i="51"/>
  <c r="Z164" i="51"/>
  <c r="Z165" i="51"/>
  <c r="Z166" i="51"/>
  <c r="Z167" i="51"/>
  <c r="Z168" i="51"/>
  <c r="Z169" i="51"/>
  <c r="Z170" i="51"/>
  <c r="Z171" i="51"/>
  <c r="Z172" i="51"/>
  <c r="Z173" i="51"/>
  <c r="Z174" i="51"/>
  <c r="Z175" i="51"/>
  <c r="Z176" i="51"/>
  <c r="Z177" i="51"/>
  <c r="Z178" i="51"/>
  <c r="Z179" i="51"/>
  <c r="Z180" i="51"/>
  <c r="Z181" i="51"/>
  <c r="Z182" i="51"/>
  <c r="Z183" i="51"/>
  <c r="Z184" i="51"/>
  <c r="Z185" i="51"/>
  <c r="Z186" i="51"/>
  <c r="Z187" i="51"/>
  <c r="Z188" i="51"/>
  <c r="Z189" i="51"/>
  <c r="Z190" i="51"/>
  <c r="Z191" i="51"/>
  <c r="Z192" i="51"/>
  <c r="Z193" i="51"/>
  <c r="Z194" i="51"/>
  <c r="Z195" i="51"/>
  <c r="Z196" i="51"/>
  <c r="Z197" i="51"/>
  <c r="Z198" i="51"/>
  <c r="Z199" i="51"/>
  <c r="Z200" i="51"/>
  <c r="Z201" i="51"/>
  <c r="Z202" i="51"/>
  <c r="Z203" i="51"/>
  <c r="Z204" i="51"/>
  <c r="Z205" i="51"/>
  <c r="Z206" i="51"/>
  <c r="Z207" i="51"/>
  <c r="Z208" i="51"/>
  <c r="Z209" i="51"/>
  <c r="Z210" i="51"/>
  <c r="Z211" i="51"/>
  <c r="Z212" i="51"/>
  <c r="Z213" i="51"/>
  <c r="Z214" i="51"/>
  <c r="Z215" i="51"/>
  <c r="Z216" i="51"/>
  <c r="Z217" i="51"/>
  <c r="Z218" i="51"/>
  <c r="Z219" i="51"/>
  <c r="Z220" i="51"/>
  <c r="Z221" i="51"/>
  <c r="Z222" i="51"/>
  <c r="Z223" i="51"/>
  <c r="Z224" i="51"/>
  <c r="Z225" i="51"/>
  <c r="Z226" i="51"/>
  <c r="Z227" i="51"/>
  <c r="Z228" i="51"/>
  <c r="Z229" i="51"/>
  <c r="Z230" i="51"/>
  <c r="Z231" i="51"/>
  <c r="Z232" i="51"/>
  <c r="Z233" i="51"/>
  <c r="Z234" i="51"/>
  <c r="Z235" i="51"/>
  <c r="Z236" i="51"/>
  <c r="Z237" i="51"/>
  <c r="Z238" i="51"/>
  <c r="Z239" i="51"/>
  <c r="Z240" i="51"/>
  <c r="Z241" i="51"/>
  <c r="Z242" i="51"/>
  <c r="Z243" i="51"/>
  <c r="Z244" i="51"/>
  <c r="Z245" i="51"/>
  <c r="Z246" i="51"/>
  <c r="Z247" i="51"/>
  <c r="Z248" i="51"/>
  <c r="Z249" i="51"/>
  <c r="Z250" i="51"/>
  <c r="Z251" i="51"/>
  <c r="Z252" i="51"/>
  <c r="Z253" i="51"/>
  <c r="Z254" i="51"/>
  <c r="Z255" i="51"/>
  <c r="Z256" i="51"/>
  <c r="Z257" i="51"/>
  <c r="Z258" i="51"/>
  <c r="Z259" i="51"/>
  <c r="Z260" i="51"/>
  <c r="Z261" i="51"/>
  <c r="Z262" i="51"/>
  <c r="Z263" i="51"/>
  <c r="Z264" i="51"/>
  <c r="Z265" i="51"/>
  <c r="Z266" i="51"/>
  <c r="Z267" i="51"/>
  <c r="Z268" i="51"/>
  <c r="Z269" i="51"/>
  <c r="Z270" i="51"/>
  <c r="Z271" i="51"/>
  <c r="Z272" i="51"/>
  <c r="Z273" i="51"/>
  <c r="Z274" i="51"/>
  <c r="Z275" i="51"/>
  <c r="Z276" i="51"/>
  <c r="Z277" i="51"/>
  <c r="Z278" i="51"/>
  <c r="Z279" i="51"/>
  <c r="Z280" i="51"/>
  <c r="Z281" i="51"/>
  <c r="Z282" i="51"/>
  <c r="Z283" i="51"/>
  <c r="Z284" i="51"/>
  <c r="Z285" i="51"/>
  <c r="Z286" i="51"/>
  <c r="Z287" i="51"/>
  <c r="Z288" i="51"/>
  <c r="Z289" i="51"/>
  <c r="Z290" i="51"/>
  <c r="Z291" i="51"/>
  <c r="Z292" i="51"/>
  <c r="Z293" i="51"/>
  <c r="Z294" i="51"/>
  <c r="Z295" i="51"/>
  <c r="Z296" i="51"/>
  <c r="Z297" i="51"/>
  <c r="Z298" i="51"/>
  <c r="Z299" i="51"/>
  <c r="Z300" i="51"/>
  <c r="Z301" i="51"/>
  <c r="Z302" i="51"/>
  <c r="Z303" i="51"/>
  <c r="Z304" i="51"/>
  <c r="Z305" i="51"/>
  <c r="Z306" i="51"/>
  <c r="Z307" i="51"/>
  <c r="Z308" i="51"/>
  <c r="Z309" i="51"/>
  <c r="Z310" i="51"/>
  <c r="Z311" i="51"/>
  <c r="Z312" i="51"/>
  <c r="Z313" i="51"/>
  <c r="Z314" i="51"/>
  <c r="Z315" i="51"/>
  <c r="Z316" i="51"/>
  <c r="Z317" i="51"/>
  <c r="Z318" i="51"/>
  <c r="Z319" i="51"/>
  <c r="Z320" i="51"/>
  <c r="Z321" i="51"/>
  <c r="Z322" i="51"/>
  <c r="Z323" i="51"/>
  <c r="Z324" i="51"/>
  <c r="Z325" i="51"/>
  <c r="Z326" i="51"/>
  <c r="Z327" i="51"/>
  <c r="Z328" i="51"/>
  <c r="Z329" i="51"/>
  <c r="Z330" i="51"/>
  <c r="Z331" i="51"/>
  <c r="Z332" i="51"/>
  <c r="Z333" i="51"/>
  <c r="Z334" i="51"/>
  <c r="Z335" i="51"/>
  <c r="Z336" i="51"/>
  <c r="Z337" i="51"/>
  <c r="Z338" i="51"/>
  <c r="Z339" i="51"/>
  <c r="Z340" i="51"/>
  <c r="Z341" i="51"/>
  <c r="Z342" i="51"/>
  <c r="Z343" i="51"/>
  <c r="Z344" i="51"/>
  <c r="Z345" i="51"/>
  <c r="Z346" i="51"/>
  <c r="Z347" i="51"/>
  <c r="Z348" i="51"/>
  <c r="Z349" i="51"/>
  <c r="Z350" i="51"/>
  <c r="Z351" i="51"/>
  <c r="Z352" i="51"/>
  <c r="Z353" i="51"/>
  <c r="Z354" i="51"/>
  <c r="Z355" i="51"/>
  <c r="Z356" i="51"/>
  <c r="Z357" i="51"/>
  <c r="Z358" i="51"/>
  <c r="Z359" i="51"/>
  <c r="Z360" i="51"/>
  <c r="Z361" i="51"/>
  <c r="Z362" i="51"/>
  <c r="Z363" i="51"/>
  <c r="Z364" i="51"/>
  <c r="Z365" i="51"/>
  <c r="Z366" i="51"/>
  <c r="Z367" i="51"/>
  <c r="Z368" i="51"/>
  <c r="Z369" i="51"/>
  <c r="Z370" i="51"/>
  <c r="Z371" i="51"/>
  <c r="Z372" i="51"/>
  <c r="Z373" i="51"/>
  <c r="Z374" i="51"/>
  <c r="Z375" i="51"/>
  <c r="Z376" i="51"/>
  <c r="Z377" i="51"/>
  <c r="Z378" i="51"/>
  <c r="Z379" i="51"/>
  <c r="Z380" i="51"/>
  <c r="Z381" i="51"/>
  <c r="Z382" i="51"/>
  <c r="Z383" i="51"/>
  <c r="Z384" i="51"/>
  <c r="Z385" i="51"/>
  <c r="Z386" i="51"/>
  <c r="Z387" i="51"/>
  <c r="Z388" i="51"/>
  <c r="Z389" i="51"/>
  <c r="Z390" i="51"/>
  <c r="Z391" i="51"/>
  <c r="Z392" i="51"/>
  <c r="Z393" i="51"/>
  <c r="Z394" i="51"/>
  <c r="Z395" i="51"/>
  <c r="Z396" i="51"/>
  <c r="Z397" i="51"/>
  <c r="Z398" i="51"/>
  <c r="Z399" i="51"/>
  <c r="Z400" i="51"/>
  <c r="Z401" i="51"/>
  <c r="Z402" i="51"/>
  <c r="Z403" i="51"/>
  <c r="Z404" i="51"/>
  <c r="Z405" i="51"/>
  <c r="Z406" i="51"/>
  <c r="Z407" i="51"/>
  <c r="Z408" i="51"/>
  <c r="Z409" i="51"/>
  <c r="Z410" i="51"/>
  <c r="Z411" i="51"/>
  <c r="Z412" i="51"/>
  <c r="Z413" i="51"/>
  <c r="Z414" i="51"/>
  <c r="Z415" i="51"/>
  <c r="Z416" i="51"/>
  <c r="Z417" i="51"/>
  <c r="Z418" i="51"/>
  <c r="Z419" i="51"/>
  <c r="Z420" i="51"/>
  <c r="Z421" i="51"/>
  <c r="Z422" i="51"/>
  <c r="Z423" i="51"/>
  <c r="Z424" i="51"/>
  <c r="Z425" i="51"/>
  <c r="Z426" i="51"/>
  <c r="Z427" i="51"/>
  <c r="Z428" i="51"/>
  <c r="Z429" i="51"/>
  <c r="Z430" i="51"/>
  <c r="Z431" i="51"/>
  <c r="Z432" i="51"/>
  <c r="Z433" i="51"/>
  <c r="Z434" i="51"/>
  <c r="Z435" i="51"/>
  <c r="Z436" i="51"/>
  <c r="Z437" i="51"/>
  <c r="Z438" i="51"/>
  <c r="Z439" i="51"/>
  <c r="Z440" i="51"/>
  <c r="Z441" i="51"/>
  <c r="Z442" i="51"/>
  <c r="Z443" i="51"/>
  <c r="Z444" i="51"/>
  <c r="Z445" i="51"/>
  <c r="Z446" i="51"/>
  <c r="Z447" i="51"/>
  <c r="Z448" i="51"/>
  <c r="Z449" i="51"/>
  <c r="Z450" i="51"/>
  <c r="Z451" i="51"/>
  <c r="Z452" i="51"/>
  <c r="Z453" i="51"/>
  <c r="Z454" i="51"/>
  <c r="Z455" i="51"/>
  <c r="Z456" i="51"/>
  <c r="Z457" i="51"/>
  <c r="Z458" i="51"/>
  <c r="Z459" i="51"/>
  <c r="Z460" i="51"/>
  <c r="Z461" i="51"/>
  <c r="Z462" i="51"/>
  <c r="Z463" i="51"/>
  <c r="Z464" i="51"/>
  <c r="Z465" i="51"/>
  <c r="Z466" i="51"/>
  <c r="Z467" i="51"/>
  <c r="Z468" i="51"/>
  <c r="Z469" i="51"/>
  <c r="Z470" i="51"/>
  <c r="Z471" i="51"/>
  <c r="Z472" i="51"/>
  <c r="Z473" i="51"/>
  <c r="Z474" i="51"/>
  <c r="Z475" i="51"/>
  <c r="Z476" i="51"/>
  <c r="Z477" i="51"/>
  <c r="Z478" i="51"/>
  <c r="Z479" i="51"/>
  <c r="Z480" i="51"/>
  <c r="Z481" i="51"/>
  <c r="Z482" i="51"/>
  <c r="Z483" i="51"/>
  <c r="Z484" i="51"/>
  <c r="Z485" i="51"/>
  <c r="Z486" i="51"/>
  <c r="Z487" i="51"/>
  <c r="Z488" i="51"/>
  <c r="Z489" i="51"/>
  <c r="Z490" i="51"/>
  <c r="Z491" i="51"/>
  <c r="Z492" i="51"/>
  <c r="Z493" i="51"/>
  <c r="Z494" i="51"/>
  <c r="Z495" i="51"/>
  <c r="Z496" i="51"/>
  <c r="Z497" i="51"/>
  <c r="Z498" i="51"/>
  <c r="Z499" i="51"/>
  <c r="Z500" i="51"/>
  <c r="Z501" i="51"/>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N63" i="43"/>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O22" i="43"/>
  <c r="O23" i="43"/>
  <c r="O24" i="43"/>
  <c r="O25" i="43"/>
  <c r="O26" i="43"/>
  <c r="O27" i="43"/>
  <c r="O28" i="43"/>
  <c r="O29" i="43"/>
  <c r="O30" i="43"/>
  <c r="O31" i="43"/>
  <c r="O32" i="43"/>
  <c r="O33" i="43"/>
  <c r="O34" i="43"/>
  <c r="O35" i="43"/>
  <c r="O36" i="43"/>
  <c r="O37" i="43"/>
  <c r="O38" i="43"/>
  <c r="O39" i="43"/>
  <c r="O40" i="43"/>
  <c r="O41" i="43"/>
  <c r="O42" i="43"/>
  <c r="O43" i="43"/>
  <c r="O44" i="43"/>
  <c r="O45" i="43"/>
  <c r="O46" i="43"/>
  <c r="O47" i="43"/>
  <c r="O48" i="43"/>
  <c r="O49" i="43"/>
  <c r="O50" i="43"/>
  <c r="O51" i="43"/>
  <c r="O52" i="43"/>
  <c r="O53" i="43"/>
  <c r="O54" i="43"/>
  <c r="O55" i="43"/>
  <c r="O56" i="43"/>
  <c r="O57" i="43"/>
  <c r="O58" i="43"/>
  <c r="O59" i="43"/>
  <c r="O60" i="43"/>
  <c r="O61" i="43"/>
  <c r="O62" i="43"/>
  <c r="O63" i="43"/>
  <c r="O64" i="43"/>
  <c r="O65" i="43"/>
  <c r="O66" i="43"/>
  <c r="O67" i="43"/>
  <c r="O68" i="43"/>
  <c r="O69" i="43"/>
  <c r="O70" i="43"/>
  <c r="O71" i="43"/>
  <c r="O72" i="43"/>
  <c r="O73" i="43"/>
  <c r="O74" i="43"/>
  <c r="O75" i="43"/>
  <c r="O76" i="43"/>
  <c r="O77" i="43"/>
  <c r="O78" i="43"/>
  <c r="O79" i="43"/>
  <c r="O80" i="43"/>
  <c r="O81" i="43"/>
  <c r="O82" i="43"/>
  <c r="O83" i="43"/>
  <c r="O84" i="43"/>
  <c r="O85" i="43"/>
  <c r="O86" i="43"/>
  <c r="O87" i="43"/>
  <c r="O88" i="43"/>
  <c r="O89" i="43"/>
  <c r="O90" i="43"/>
  <c r="O91" i="43"/>
  <c r="O92" i="43"/>
  <c r="O93" i="43"/>
  <c r="O94" i="43"/>
  <c r="O95" i="43"/>
  <c r="O96" i="43"/>
  <c r="O97" i="43"/>
  <c r="O98" i="43"/>
  <c r="O99" i="43"/>
  <c r="O100" i="43"/>
  <c r="O101" i="43"/>
  <c r="O102" i="43"/>
  <c r="O103" i="43"/>
  <c r="O104" i="43"/>
  <c r="O105" i="43"/>
  <c r="O106" i="43"/>
  <c r="O107" i="43"/>
  <c r="O108" i="43"/>
  <c r="O109" i="43"/>
  <c r="O110" i="43"/>
  <c r="O111" i="43"/>
  <c r="O112" i="43"/>
  <c r="O113" i="43"/>
  <c r="O114" i="43"/>
  <c r="O115" i="43"/>
  <c r="O116" i="43"/>
  <c r="O117" i="43"/>
  <c r="O118" i="43"/>
  <c r="O119" i="43"/>
  <c r="O120" i="43"/>
  <c r="O121" i="43"/>
  <c r="O122" i="43"/>
  <c r="O123" i="43"/>
  <c r="O124" i="43"/>
  <c r="O125" i="43"/>
  <c r="O126" i="43"/>
  <c r="O127" i="43"/>
  <c r="O128" i="43"/>
  <c r="O129" i="43"/>
  <c r="O130" i="43"/>
  <c r="O131" i="43"/>
  <c r="O132" i="43"/>
  <c r="O133" i="43"/>
  <c r="O134" i="43"/>
  <c r="O135" i="43"/>
  <c r="O136" i="43"/>
  <c r="O137" i="43"/>
  <c r="O138" i="43"/>
  <c r="O139" i="43"/>
  <c r="O140" i="43"/>
  <c r="O141" i="43"/>
  <c r="O142" i="43"/>
  <c r="O143" i="43"/>
  <c r="O144" i="43"/>
  <c r="O145" i="43"/>
  <c r="O146" i="43"/>
  <c r="O147" i="43"/>
  <c r="O148" i="43"/>
  <c r="O149" i="43"/>
  <c r="O150" i="43"/>
  <c r="O151" i="43"/>
  <c r="O152" i="43"/>
  <c r="O153" i="43"/>
  <c r="O154" i="43"/>
  <c r="O155" i="43"/>
  <c r="O156" i="43"/>
  <c r="O157" i="43"/>
  <c r="O158" i="43"/>
  <c r="O159" i="43"/>
  <c r="O160" i="43"/>
  <c r="O161" i="43"/>
  <c r="O162" i="43"/>
  <c r="O163" i="43"/>
  <c r="O164" i="43"/>
  <c r="O165" i="43"/>
  <c r="O166" i="43"/>
  <c r="O167" i="43"/>
  <c r="O168" i="43"/>
  <c r="O169" i="43"/>
  <c r="O170" i="43"/>
  <c r="O171" i="43"/>
  <c r="O172" i="43"/>
  <c r="O173" i="43"/>
  <c r="O174" i="43"/>
  <c r="O175" i="43"/>
  <c r="O176" i="43"/>
  <c r="O177" i="43"/>
  <c r="O178" i="43"/>
  <c r="O179" i="43"/>
  <c r="O180" i="43"/>
  <c r="O181" i="43"/>
  <c r="O182" i="43"/>
  <c r="O183" i="43"/>
  <c r="O184" i="43"/>
  <c r="O185" i="43"/>
  <c r="O186" i="43"/>
  <c r="O187" i="43"/>
  <c r="O188" i="43"/>
  <c r="O189" i="43"/>
  <c r="O190" i="43"/>
  <c r="O191" i="43"/>
  <c r="O192" i="43"/>
  <c r="O193" i="43"/>
  <c r="O194" i="43"/>
  <c r="O195" i="43"/>
  <c r="O196" i="43"/>
  <c r="O197" i="43"/>
  <c r="O198" i="43"/>
  <c r="O199" i="43"/>
  <c r="O200" i="43"/>
  <c r="O201" i="43"/>
  <c r="O202" i="43"/>
  <c r="O203" i="43"/>
  <c r="O204" i="43"/>
  <c r="O205" i="43"/>
  <c r="O206" i="43"/>
  <c r="O207" i="43"/>
  <c r="O208" i="43"/>
  <c r="O209" i="43"/>
  <c r="O210" i="43"/>
  <c r="O211" i="43"/>
  <c r="O212" i="43"/>
  <c r="O213" i="43"/>
  <c r="O214" i="43"/>
  <c r="O215" i="43"/>
  <c r="O216" i="43"/>
  <c r="O217" i="43"/>
  <c r="O218" i="43"/>
  <c r="O219" i="43"/>
  <c r="O220" i="43"/>
  <c r="O221" i="43"/>
  <c r="O222" i="43"/>
  <c r="O223" i="43"/>
  <c r="O224" i="43"/>
  <c r="O225" i="43"/>
  <c r="O226" i="43"/>
  <c r="O227" i="43"/>
  <c r="O228" i="43"/>
  <c r="O229" i="43"/>
  <c r="O230" i="43"/>
  <c r="O231" i="43"/>
  <c r="O232" i="43"/>
  <c r="O233" i="43"/>
  <c r="O234" i="43"/>
  <c r="O235" i="43"/>
  <c r="O236" i="43"/>
  <c r="O237" i="43"/>
  <c r="O238" i="43"/>
  <c r="O239" i="43"/>
  <c r="O240" i="43"/>
  <c r="O241" i="43"/>
  <c r="O242" i="43"/>
  <c r="O243" i="43"/>
  <c r="O244" i="43"/>
  <c r="O245" i="43"/>
  <c r="O246" i="43"/>
  <c r="O247" i="43"/>
  <c r="O248" i="43"/>
  <c r="O249" i="43"/>
  <c r="O250" i="43"/>
  <c r="O251" i="43"/>
  <c r="O252" i="43"/>
  <c r="O253" i="43"/>
  <c r="O254" i="43"/>
  <c r="O255" i="43"/>
  <c r="O256" i="43"/>
  <c r="O257" i="43"/>
  <c r="O258" i="43"/>
  <c r="O259" i="43"/>
  <c r="O260" i="43"/>
  <c r="O261" i="43"/>
  <c r="O262" i="43"/>
  <c r="O263" i="43"/>
  <c r="O264" i="43"/>
  <c r="O265" i="43"/>
  <c r="O266" i="43"/>
  <c r="O267" i="43"/>
  <c r="O268" i="43"/>
  <c r="O269" i="43"/>
  <c r="O270" i="43"/>
  <c r="O271" i="43"/>
  <c r="O272" i="43"/>
  <c r="O273" i="43"/>
  <c r="O274" i="43"/>
  <c r="O275" i="43"/>
  <c r="O276" i="43"/>
  <c r="O277" i="43"/>
  <c r="O278" i="43"/>
  <c r="O279" i="43"/>
  <c r="O280" i="43"/>
  <c r="O281" i="43"/>
  <c r="O282" i="43"/>
  <c r="O283" i="43"/>
  <c r="O284" i="43"/>
  <c r="O285" i="43"/>
  <c r="O286" i="43"/>
  <c r="O287" i="43"/>
  <c r="O288" i="43"/>
  <c r="O289" i="43"/>
  <c r="O290" i="43"/>
  <c r="O291" i="43"/>
  <c r="O292" i="43"/>
  <c r="O293" i="43"/>
  <c r="O294" i="43"/>
  <c r="O295" i="43"/>
  <c r="O296" i="43"/>
  <c r="O297" i="43"/>
  <c r="O298" i="43"/>
  <c r="O299" i="43"/>
  <c r="O300" i="43"/>
  <c r="O301" i="43"/>
  <c r="O302" i="43"/>
  <c r="O303" i="43"/>
  <c r="O304" i="43"/>
  <c r="O305" i="43"/>
  <c r="O306" i="43"/>
  <c r="O307" i="43"/>
  <c r="O308" i="43"/>
  <c r="O309" i="43"/>
  <c r="O310" i="43"/>
  <c r="O311" i="43"/>
  <c r="O312" i="43"/>
  <c r="O313" i="43"/>
  <c r="O314" i="43"/>
  <c r="O315" i="43"/>
  <c r="O316" i="43"/>
  <c r="O317" i="43"/>
  <c r="O318" i="43"/>
  <c r="O319" i="43"/>
  <c r="O320" i="43"/>
  <c r="O321" i="43"/>
  <c r="O322" i="43"/>
  <c r="O323" i="43"/>
  <c r="O324" i="43"/>
  <c r="O325" i="43"/>
  <c r="O326" i="43"/>
  <c r="O327" i="43"/>
  <c r="O328" i="43"/>
  <c r="O329" i="43"/>
  <c r="O330" i="43"/>
  <c r="O331" i="43"/>
  <c r="O332" i="43"/>
  <c r="O333" i="43"/>
  <c r="O334" i="43"/>
  <c r="O335" i="43"/>
  <c r="O336" i="43"/>
  <c r="O337" i="43"/>
  <c r="O338" i="43"/>
  <c r="O339" i="43"/>
  <c r="O340" i="43"/>
  <c r="O341" i="43"/>
  <c r="O342" i="43"/>
  <c r="O343" i="43"/>
  <c r="O344" i="43"/>
  <c r="O345" i="43"/>
  <c r="O346" i="43"/>
  <c r="O347" i="43"/>
  <c r="O348" i="43"/>
  <c r="O349" i="43"/>
  <c r="O350" i="43"/>
  <c r="O351" i="43"/>
  <c r="O352" i="43"/>
  <c r="O353" i="43"/>
  <c r="O354" i="43"/>
  <c r="O355" i="43"/>
  <c r="O356" i="43"/>
  <c r="O357" i="43"/>
  <c r="O358" i="43"/>
  <c r="O359" i="43"/>
  <c r="O360" i="43"/>
  <c r="O361" i="43"/>
  <c r="O362" i="43"/>
  <c r="O363" i="43"/>
  <c r="O364" i="43"/>
  <c r="O365" i="43"/>
  <c r="O366" i="43"/>
  <c r="O367" i="43"/>
  <c r="O368" i="43"/>
  <c r="O369" i="43"/>
  <c r="O370" i="43"/>
  <c r="O371" i="43"/>
  <c r="O372" i="43"/>
  <c r="O373" i="43"/>
  <c r="O374" i="43"/>
  <c r="O375" i="43"/>
  <c r="O376" i="43"/>
  <c r="O377" i="43"/>
  <c r="O378" i="43"/>
  <c r="O379" i="43"/>
  <c r="O380" i="43"/>
  <c r="O381" i="43"/>
  <c r="O382" i="43"/>
  <c r="O383" i="43"/>
  <c r="O384" i="43"/>
  <c r="O385" i="43"/>
  <c r="O386" i="43"/>
  <c r="O387" i="43"/>
  <c r="O388" i="43"/>
  <c r="O389" i="43"/>
  <c r="O390" i="43"/>
  <c r="O391" i="43"/>
  <c r="O392" i="43"/>
  <c r="O393" i="43"/>
  <c r="O394" i="43"/>
  <c r="O395" i="43"/>
  <c r="O396" i="43"/>
  <c r="O397" i="43"/>
  <c r="O398" i="43"/>
  <c r="O399" i="43"/>
  <c r="O400" i="43"/>
  <c r="O401" i="43"/>
  <c r="O402" i="43"/>
  <c r="O403" i="43"/>
  <c r="O404" i="43"/>
  <c r="O405" i="43"/>
  <c r="O406" i="43"/>
  <c r="O407" i="43"/>
  <c r="O408" i="43"/>
  <c r="O409" i="43"/>
  <c r="O410" i="43"/>
  <c r="O411" i="43"/>
  <c r="O412" i="43"/>
  <c r="O413" i="43"/>
  <c r="O414" i="43"/>
  <c r="O415" i="43"/>
  <c r="O416" i="43"/>
  <c r="O417" i="43"/>
  <c r="O418" i="43"/>
  <c r="O419" i="43"/>
  <c r="O420" i="43"/>
  <c r="O421" i="43"/>
  <c r="O422" i="43"/>
  <c r="O423" i="43"/>
  <c r="O424" i="43"/>
  <c r="O425" i="43"/>
  <c r="O426" i="43"/>
  <c r="O427" i="43"/>
  <c r="O428" i="43"/>
  <c r="O429" i="43"/>
  <c r="O430" i="43"/>
  <c r="O431" i="43"/>
  <c r="O432" i="43"/>
  <c r="O433" i="43"/>
  <c r="O434" i="43"/>
  <c r="O435" i="43"/>
  <c r="O436" i="43"/>
  <c r="O437" i="43"/>
  <c r="O438" i="43"/>
  <c r="O439" i="43"/>
  <c r="O440" i="43"/>
  <c r="O441" i="43"/>
  <c r="O442" i="43"/>
  <c r="O443" i="43"/>
  <c r="O444" i="43"/>
  <c r="O445" i="43"/>
  <c r="O446" i="43"/>
  <c r="O447" i="43"/>
  <c r="O448" i="43"/>
  <c r="O449" i="43"/>
  <c r="O450" i="43"/>
  <c r="O451" i="43"/>
  <c r="O452" i="43"/>
  <c r="O453" i="43"/>
  <c r="O454" i="43"/>
  <c r="O455" i="43"/>
  <c r="O456" i="43"/>
  <c r="O457" i="43"/>
  <c r="O458" i="43"/>
  <c r="O459" i="43"/>
  <c r="O460" i="43"/>
  <c r="O461" i="43"/>
  <c r="O462" i="43"/>
  <c r="O463" i="43"/>
  <c r="O464" i="43"/>
  <c r="O465" i="43"/>
  <c r="O466" i="43"/>
  <c r="O467" i="43"/>
  <c r="O468" i="43"/>
  <c r="O469" i="43"/>
  <c r="O470" i="43"/>
  <c r="O471" i="43"/>
  <c r="O472" i="43"/>
  <c r="O473" i="43"/>
  <c r="O474" i="43"/>
  <c r="O475" i="43"/>
  <c r="O476" i="43"/>
  <c r="O477" i="43"/>
  <c r="O478" i="43"/>
  <c r="O479" i="43"/>
  <c r="O480" i="43"/>
  <c r="O481" i="43"/>
  <c r="O482" i="43"/>
  <c r="O483" i="43"/>
  <c r="O484" i="43"/>
  <c r="O485" i="43"/>
  <c r="O486" i="43"/>
  <c r="O487" i="43"/>
  <c r="O488" i="43"/>
  <c r="O489" i="43"/>
  <c r="O490" i="43"/>
  <c r="O491" i="43"/>
  <c r="O492" i="43"/>
  <c r="O493" i="43"/>
  <c r="O494" i="43"/>
  <c r="O495" i="43"/>
  <c r="O496" i="43"/>
  <c r="O497" i="43"/>
  <c r="O498" i="43"/>
  <c r="O499" i="43"/>
  <c r="O500" i="43"/>
  <c r="O501" i="43"/>
  <c r="P22" i="43"/>
  <c r="P23" i="43"/>
  <c r="P24" i="43"/>
  <c r="P25" i="43"/>
  <c r="P26" i="43"/>
  <c r="P27" i="43"/>
  <c r="P28" i="43"/>
  <c r="P29" i="43"/>
  <c r="P30" i="43"/>
  <c r="P31" i="43"/>
  <c r="P32" i="43"/>
  <c r="P33" i="43"/>
  <c r="P34" i="43"/>
  <c r="P35" i="43"/>
  <c r="P36" i="43"/>
  <c r="P37" i="43"/>
  <c r="P38" i="43"/>
  <c r="P39" i="43"/>
  <c r="P40" i="43"/>
  <c r="P41" i="43"/>
  <c r="P42" i="43"/>
  <c r="P43" i="43"/>
  <c r="P44" i="43"/>
  <c r="P45" i="43"/>
  <c r="P46" i="43"/>
  <c r="P47" i="43"/>
  <c r="P48" i="43"/>
  <c r="P49" i="43"/>
  <c r="P50" i="43"/>
  <c r="P51" i="43"/>
  <c r="P52" i="43"/>
  <c r="P53" i="43"/>
  <c r="P54" i="43"/>
  <c r="P55" i="43"/>
  <c r="P56" i="43"/>
  <c r="P57" i="43"/>
  <c r="P58" i="43"/>
  <c r="P59" i="43"/>
  <c r="P60" i="43"/>
  <c r="P61" i="43"/>
  <c r="P62" i="43"/>
  <c r="P63" i="43"/>
  <c r="P64" i="43"/>
  <c r="P65" i="43"/>
  <c r="P66" i="43"/>
  <c r="P67" i="43"/>
  <c r="P68" i="43"/>
  <c r="P69" i="43"/>
  <c r="P70" i="43"/>
  <c r="P71" i="43"/>
  <c r="P72" i="43"/>
  <c r="P73" i="43"/>
  <c r="P74" i="43"/>
  <c r="P75" i="43"/>
  <c r="P76" i="43"/>
  <c r="P77" i="43"/>
  <c r="P78" i="43"/>
  <c r="P79" i="43"/>
  <c r="P80" i="43"/>
  <c r="P81" i="43"/>
  <c r="P82" i="43"/>
  <c r="P83" i="43"/>
  <c r="P84" i="43"/>
  <c r="P85" i="43"/>
  <c r="P86" i="43"/>
  <c r="P87" i="43"/>
  <c r="P88" i="43"/>
  <c r="P89" i="43"/>
  <c r="P90" i="43"/>
  <c r="P91" i="43"/>
  <c r="P92" i="43"/>
  <c r="P93" i="43"/>
  <c r="P94" i="43"/>
  <c r="P95" i="43"/>
  <c r="P96" i="43"/>
  <c r="P97" i="43"/>
  <c r="P98" i="43"/>
  <c r="P99" i="43"/>
  <c r="P100" i="43"/>
  <c r="P101" i="43"/>
  <c r="P102" i="43"/>
  <c r="P103" i="43"/>
  <c r="P104" i="43"/>
  <c r="P105" i="43"/>
  <c r="P106" i="43"/>
  <c r="P107" i="43"/>
  <c r="P108" i="43"/>
  <c r="P109" i="43"/>
  <c r="P110" i="43"/>
  <c r="P111" i="43"/>
  <c r="P112" i="43"/>
  <c r="P113" i="43"/>
  <c r="P114" i="43"/>
  <c r="P115" i="43"/>
  <c r="P116" i="43"/>
  <c r="P117" i="43"/>
  <c r="P118" i="43"/>
  <c r="P119" i="43"/>
  <c r="P120" i="43"/>
  <c r="P121" i="43"/>
  <c r="P122" i="43"/>
  <c r="P123" i="43"/>
  <c r="P124" i="43"/>
  <c r="P125" i="43"/>
  <c r="P126" i="43"/>
  <c r="P127" i="43"/>
  <c r="P128" i="43"/>
  <c r="P129" i="43"/>
  <c r="P130" i="43"/>
  <c r="P131" i="43"/>
  <c r="P132" i="43"/>
  <c r="P133" i="43"/>
  <c r="P134" i="43"/>
  <c r="P135" i="43"/>
  <c r="P136" i="43"/>
  <c r="P137" i="43"/>
  <c r="P138" i="43"/>
  <c r="P139" i="43"/>
  <c r="P140" i="43"/>
  <c r="P141" i="43"/>
  <c r="P142" i="43"/>
  <c r="P143" i="43"/>
  <c r="P144" i="43"/>
  <c r="P145" i="43"/>
  <c r="P146" i="43"/>
  <c r="P147" i="43"/>
  <c r="P148" i="43"/>
  <c r="P149" i="43"/>
  <c r="P150" i="43"/>
  <c r="P151" i="43"/>
  <c r="P152" i="43"/>
  <c r="P153" i="43"/>
  <c r="P154" i="43"/>
  <c r="P155" i="43"/>
  <c r="P156" i="43"/>
  <c r="P157" i="43"/>
  <c r="P158" i="43"/>
  <c r="P159" i="43"/>
  <c r="P160" i="43"/>
  <c r="P161" i="43"/>
  <c r="P162" i="43"/>
  <c r="P163" i="43"/>
  <c r="P164" i="43"/>
  <c r="P165" i="43"/>
  <c r="P166" i="43"/>
  <c r="P167" i="43"/>
  <c r="P168" i="43"/>
  <c r="P169" i="43"/>
  <c r="P170" i="43"/>
  <c r="P171" i="43"/>
  <c r="P172" i="43"/>
  <c r="P173" i="43"/>
  <c r="P174" i="43"/>
  <c r="P175" i="43"/>
  <c r="P176" i="43"/>
  <c r="P177" i="43"/>
  <c r="P178" i="43"/>
  <c r="P179" i="43"/>
  <c r="P180" i="43"/>
  <c r="P181" i="43"/>
  <c r="P182" i="43"/>
  <c r="P183" i="43"/>
  <c r="P184" i="43"/>
  <c r="P185" i="43"/>
  <c r="P186" i="43"/>
  <c r="P187" i="43"/>
  <c r="P188" i="43"/>
  <c r="P189" i="43"/>
  <c r="P190" i="43"/>
  <c r="P191" i="43"/>
  <c r="P192" i="43"/>
  <c r="P193" i="43"/>
  <c r="P194" i="43"/>
  <c r="P195" i="43"/>
  <c r="P196" i="43"/>
  <c r="P197" i="43"/>
  <c r="P198" i="43"/>
  <c r="P199" i="43"/>
  <c r="P200" i="43"/>
  <c r="P201" i="43"/>
  <c r="P202" i="43"/>
  <c r="P203" i="43"/>
  <c r="P204" i="43"/>
  <c r="P205" i="43"/>
  <c r="P206" i="43"/>
  <c r="P207" i="43"/>
  <c r="P208" i="43"/>
  <c r="P209" i="43"/>
  <c r="P210" i="43"/>
  <c r="P211" i="43"/>
  <c r="P212" i="43"/>
  <c r="P213" i="43"/>
  <c r="P214" i="43"/>
  <c r="P215" i="43"/>
  <c r="P216" i="43"/>
  <c r="P217" i="43"/>
  <c r="P218" i="43"/>
  <c r="P219" i="43"/>
  <c r="P220" i="43"/>
  <c r="P221" i="43"/>
  <c r="P222" i="43"/>
  <c r="P223" i="43"/>
  <c r="P224" i="43"/>
  <c r="P225" i="43"/>
  <c r="P226" i="43"/>
  <c r="P227" i="43"/>
  <c r="P228" i="43"/>
  <c r="P229" i="43"/>
  <c r="P230" i="43"/>
  <c r="P231" i="43"/>
  <c r="P232" i="43"/>
  <c r="P233" i="43"/>
  <c r="P234" i="43"/>
  <c r="P235" i="43"/>
  <c r="P236" i="43"/>
  <c r="P237" i="43"/>
  <c r="P238" i="43"/>
  <c r="P239" i="43"/>
  <c r="P240" i="43"/>
  <c r="P241" i="43"/>
  <c r="P242" i="43"/>
  <c r="P243" i="43"/>
  <c r="P244" i="43"/>
  <c r="P245" i="43"/>
  <c r="P246" i="43"/>
  <c r="P247" i="43"/>
  <c r="P248" i="43"/>
  <c r="P249" i="43"/>
  <c r="P250" i="43"/>
  <c r="P251" i="43"/>
  <c r="P252" i="43"/>
  <c r="P253" i="43"/>
  <c r="P254" i="43"/>
  <c r="P255" i="43"/>
  <c r="P256" i="43"/>
  <c r="P257" i="43"/>
  <c r="P258" i="43"/>
  <c r="P259" i="43"/>
  <c r="P260" i="43"/>
  <c r="P261" i="43"/>
  <c r="P262" i="43"/>
  <c r="P263" i="43"/>
  <c r="P264" i="43"/>
  <c r="P265" i="43"/>
  <c r="P266" i="43"/>
  <c r="P267" i="43"/>
  <c r="P268" i="43"/>
  <c r="P269" i="43"/>
  <c r="P270" i="43"/>
  <c r="P271" i="43"/>
  <c r="P272" i="43"/>
  <c r="P273" i="43"/>
  <c r="P274" i="43"/>
  <c r="P275" i="43"/>
  <c r="P276" i="43"/>
  <c r="P277" i="43"/>
  <c r="P278" i="43"/>
  <c r="P279" i="43"/>
  <c r="P280" i="43"/>
  <c r="P281" i="43"/>
  <c r="P282" i="43"/>
  <c r="P283" i="43"/>
  <c r="P284" i="43"/>
  <c r="P285" i="43"/>
  <c r="P286" i="43"/>
  <c r="P287" i="43"/>
  <c r="P288" i="43"/>
  <c r="P289" i="43"/>
  <c r="P290" i="43"/>
  <c r="P291" i="43"/>
  <c r="P292" i="43"/>
  <c r="P293" i="43"/>
  <c r="P294" i="43"/>
  <c r="P295" i="43"/>
  <c r="P296" i="43"/>
  <c r="P297" i="43"/>
  <c r="P298" i="43"/>
  <c r="P299" i="43"/>
  <c r="P300" i="43"/>
  <c r="P301" i="43"/>
  <c r="P302" i="43"/>
  <c r="P303" i="43"/>
  <c r="P304" i="43"/>
  <c r="P305" i="43"/>
  <c r="P306" i="43"/>
  <c r="P307" i="43"/>
  <c r="P308" i="43"/>
  <c r="P309" i="43"/>
  <c r="P310" i="43"/>
  <c r="P311" i="43"/>
  <c r="P312" i="43"/>
  <c r="P313" i="43"/>
  <c r="P314" i="43"/>
  <c r="P315" i="43"/>
  <c r="P316" i="43"/>
  <c r="P317" i="43"/>
  <c r="P318" i="43"/>
  <c r="P319" i="43"/>
  <c r="P320" i="43"/>
  <c r="P321" i="43"/>
  <c r="P322" i="43"/>
  <c r="P323" i="43"/>
  <c r="P324" i="43"/>
  <c r="P325" i="43"/>
  <c r="P326" i="43"/>
  <c r="P327" i="43"/>
  <c r="P328" i="43"/>
  <c r="P329" i="43"/>
  <c r="P330" i="43"/>
  <c r="P331" i="43"/>
  <c r="P332" i="43"/>
  <c r="P333" i="43"/>
  <c r="P334" i="43"/>
  <c r="P335" i="43"/>
  <c r="P336" i="43"/>
  <c r="P337" i="43"/>
  <c r="P338" i="43"/>
  <c r="P339" i="43"/>
  <c r="P340" i="43"/>
  <c r="P341" i="43"/>
  <c r="P342" i="43"/>
  <c r="P343" i="43"/>
  <c r="P344" i="43"/>
  <c r="P345" i="43"/>
  <c r="P346" i="43"/>
  <c r="P347" i="43"/>
  <c r="P348" i="43"/>
  <c r="P349" i="43"/>
  <c r="P350" i="43"/>
  <c r="P351" i="43"/>
  <c r="P352" i="43"/>
  <c r="P353" i="43"/>
  <c r="P354" i="43"/>
  <c r="P355" i="43"/>
  <c r="P356" i="43"/>
  <c r="P357" i="43"/>
  <c r="P358" i="43"/>
  <c r="P359" i="43"/>
  <c r="P360" i="43"/>
  <c r="P361" i="43"/>
  <c r="P362" i="43"/>
  <c r="P363" i="43"/>
  <c r="P364" i="43"/>
  <c r="P365" i="43"/>
  <c r="P366" i="43"/>
  <c r="P367" i="43"/>
  <c r="P368" i="43"/>
  <c r="P369" i="43"/>
  <c r="P370" i="43"/>
  <c r="P371" i="43"/>
  <c r="P372" i="43"/>
  <c r="P373" i="43"/>
  <c r="P374" i="43"/>
  <c r="P375" i="43"/>
  <c r="P376" i="43"/>
  <c r="P377" i="43"/>
  <c r="P378" i="43"/>
  <c r="P379" i="43"/>
  <c r="P380" i="43"/>
  <c r="P381" i="43"/>
  <c r="P382" i="43"/>
  <c r="P383" i="43"/>
  <c r="P384" i="43"/>
  <c r="P385" i="43"/>
  <c r="P386" i="43"/>
  <c r="P387" i="43"/>
  <c r="P388" i="43"/>
  <c r="P389" i="43"/>
  <c r="P390" i="43"/>
  <c r="P391" i="43"/>
  <c r="P392" i="43"/>
  <c r="P393" i="43"/>
  <c r="P394" i="43"/>
  <c r="P395" i="43"/>
  <c r="P396" i="43"/>
  <c r="P397" i="43"/>
  <c r="P398" i="43"/>
  <c r="P399" i="43"/>
  <c r="P400" i="43"/>
  <c r="P401" i="43"/>
  <c r="P402" i="43"/>
  <c r="P403" i="43"/>
  <c r="P404" i="43"/>
  <c r="P405" i="43"/>
  <c r="P406" i="43"/>
  <c r="P407" i="43"/>
  <c r="P408" i="43"/>
  <c r="P409" i="43"/>
  <c r="P410" i="43"/>
  <c r="P411" i="43"/>
  <c r="P412" i="43"/>
  <c r="P413" i="43"/>
  <c r="P414" i="43"/>
  <c r="P415" i="43"/>
  <c r="P416" i="43"/>
  <c r="P417" i="43"/>
  <c r="P418" i="43"/>
  <c r="P419" i="43"/>
  <c r="P420" i="43"/>
  <c r="P421" i="43"/>
  <c r="P422" i="43"/>
  <c r="P423" i="43"/>
  <c r="P424" i="43"/>
  <c r="P425" i="43"/>
  <c r="P426" i="43"/>
  <c r="P427" i="43"/>
  <c r="P428" i="43"/>
  <c r="P429" i="43"/>
  <c r="P430" i="43"/>
  <c r="P431" i="43"/>
  <c r="P432" i="43"/>
  <c r="P433" i="43"/>
  <c r="P434" i="43"/>
  <c r="P435" i="43"/>
  <c r="P436" i="43"/>
  <c r="P437" i="43"/>
  <c r="P438" i="43"/>
  <c r="P439" i="43"/>
  <c r="P440" i="43"/>
  <c r="P441" i="43"/>
  <c r="P442" i="43"/>
  <c r="P443" i="43"/>
  <c r="P444" i="43"/>
  <c r="P445" i="43"/>
  <c r="P446" i="43"/>
  <c r="P447" i="43"/>
  <c r="P448" i="43"/>
  <c r="P449" i="43"/>
  <c r="P450" i="43"/>
  <c r="P451" i="43"/>
  <c r="P452" i="43"/>
  <c r="P453" i="43"/>
  <c r="P454" i="43"/>
  <c r="P455" i="43"/>
  <c r="P456" i="43"/>
  <c r="P457" i="43"/>
  <c r="P458" i="43"/>
  <c r="P459" i="43"/>
  <c r="P460" i="43"/>
  <c r="P461" i="43"/>
  <c r="P462" i="43"/>
  <c r="P463" i="43"/>
  <c r="P464" i="43"/>
  <c r="P465" i="43"/>
  <c r="P466" i="43"/>
  <c r="P467" i="43"/>
  <c r="P468" i="43"/>
  <c r="P469" i="43"/>
  <c r="P470" i="43"/>
  <c r="P471" i="43"/>
  <c r="P472" i="43"/>
  <c r="P473" i="43"/>
  <c r="P474" i="43"/>
  <c r="P475" i="43"/>
  <c r="P476" i="43"/>
  <c r="P477" i="43"/>
  <c r="P478" i="43"/>
  <c r="P479" i="43"/>
  <c r="P480" i="43"/>
  <c r="P481" i="43"/>
  <c r="P482" i="43"/>
  <c r="P483" i="43"/>
  <c r="P484" i="43"/>
  <c r="P485" i="43"/>
  <c r="P486" i="43"/>
  <c r="P487" i="43"/>
  <c r="P488" i="43"/>
  <c r="P489" i="43"/>
  <c r="P490" i="43"/>
  <c r="P491" i="43"/>
  <c r="P492" i="43"/>
  <c r="P493" i="43"/>
  <c r="P494" i="43"/>
  <c r="P495" i="43"/>
  <c r="P496" i="43"/>
  <c r="P497" i="43"/>
  <c r="P498" i="43"/>
  <c r="P499" i="43"/>
  <c r="P500" i="43"/>
  <c r="P501" i="43"/>
  <c r="Q22" i="43"/>
  <c r="Q23" i="43"/>
  <c r="Q24" i="43"/>
  <c r="Q25" i="43"/>
  <c r="Q26" i="43"/>
  <c r="Q27" i="43"/>
  <c r="Q28" i="43"/>
  <c r="Q29" i="43"/>
  <c r="Q30" i="43"/>
  <c r="Q31" i="43"/>
  <c r="Q32" i="43"/>
  <c r="Q33" i="43"/>
  <c r="Q34" i="43"/>
  <c r="Q35" i="43"/>
  <c r="Q36" i="43"/>
  <c r="Q37" i="43"/>
  <c r="Q38" i="43"/>
  <c r="Q39" i="43"/>
  <c r="Q40" i="43"/>
  <c r="Q41" i="43"/>
  <c r="Q42" i="43"/>
  <c r="Q43" i="43"/>
  <c r="Q44" i="43"/>
  <c r="Q45" i="43"/>
  <c r="Q46" i="43"/>
  <c r="Q47" i="43"/>
  <c r="Q48" i="43"/>
  <c r="Q49" i="43"/>
  <c r="Q50" i="43"/>
  <c r="Q51" i="43"/>
  <c r="Q52" i="43"/>
  <c r="Q53" i="43"/>
  <c r="Q54" i="43"/>
  <c r="Q55" i="43"/>
  <c r="Q56" i="43"/>
  <c r="Q57" i="43"/>
  <c r="Q58" i="43"/>
  <c r="Q59" i="43"/>
  <c r="Q60" i="43"/>
  <c r="Q61" i="43"/>
  <c r="Q62" i="43"/>
  <c r="Q63" i="43"/>
  <c r="Q64" i="43"/>
  <c r="Q65" i="43"/>
  <c r="Q66" i="43"/>
  <c r="Q67" i="43"/>
  <c r="Q68" i="43"/>
  <c r="Q69" i="43"/>
  <c r="Q70" i="43"/>
  <c r="Q71" i="43"/>
  <c r="Q72" i="43"/>
  <c r="Q73" i="43"/>
  <c r="Q74" i="43"/>
  <c r="Q75" i="43"/>
  <c r="Q76" i="43"/>
  <c r="Q77" i="43"/>
  <c r="Q78" i="43"/>
  <c r="Q79" i="43"/>
  <c r="Q80" i="43"/>
  <c r="Q81" i="43"/>
  <c r="Q82" i="43"/>
  <c r="Q83" i="43"/>
  <c r="Q84" i="43"/>
  <c r="Q85" i="43"/>
  <c r="Q86" i="43"/>
  <c r="Q87" i="43"/>
  <c r="Q88" i="43"/>
  <c r="Q89" i="43"/>
  <c r="Q90" i="43"/>
  <c r="Q91" i="43"/>
  <c r="Q92" i="43"/>
  <c r="Q93" i="43"/>
  <c r="Q94" i="43"/>
  <c r="Q95" i="43"/>
  <c r="Q96" i="43"/>
  <c r="Q97" i="43"/>
  <c r="Q98" i="43"/>
  <c r="Q99" i="43"/>
  <c r="Q100" i="43"/>
  <c r="Q101" i="43"/>
  <c r="Q102" i="43"/>
  <c r="Q103" i="43"/>
  <c r="Q104" i="43"/>
  <c r="Q105" i="43"/>
  <c r="Q106" i="43"/>
  <c r="Q107" i="43"/>
  <c r="Q108" i="43"/>
  <c r="Q109" i="43"/>
  <c r="Q110" i="43"/>
  <c r="Q111" i="43"/>
  <c r="Q112" i="43"/>
  <c r="Q113" i="43"/>
  <c r="Q114" i="43"/>
  <c r="Q115" i="43"/>
  <c r="Q116" i="43"/>
  <c r="Q117" i="43"/>
  <c r="Q118" i="43"/>
  <c r="Q119" i="43"/>
  <c r="Q120" i="43"/>
  <c r="Q121" i="43"/>
  <c r="Q122" i="43"/>
  <c r="Q123" i="43"/>
  <c r="Q124" i="43"/>
  <c r="Q125" i="43"/>
  <c r="Q126" i="43"/>
  <c r="Q127" i="43"/>
  <c r="Q128" i="43"/>
  <c r="Q129" i="43"/>
  <c r="Q130" i="43"/>
  <c r="Q131" i="43"/>
  <c r="Q132" i="43"/>
  <c r="Q133" i="43"/>
  <c r="Q134" i="43"/>
  <c r="Q135" i="43"/>
  <c r="Q136" i="43"/>
  <c r="Q137" i="43"/>
  <c r="Q138" i="43"/>
  <c r="Q139" i="43"/>
  <c r="Q140" i="43"/>
  <c r="Q141" i="43"/>
  <c r="Q142" i="43"/>
  <c r="Q143" i="43"/>
  <c r="Q144" i="43"/>
  <c r="Q145" i="43"/>
  <c r="Q146" i="43"/>
  <c r="Q147" i="43"/>
  <c r="Q148" i="43"/>
  <c r="Q149" i="43"/>
  <c r="Q150" i="43"/>
  <c r="Q151" i="43"/>
  <c r="Q152" i="43"/>
  <c r="Q153" i="43"/>
  <c r="Q154" i="43"/>
  <c r="Q155" i="43"/>
  <c r="Q156" i="43"/>
  <c r="Q157" i="43"/>
  <c r="Q158" i="43"/>
  <c r="Q159" i="43"/>
  <c r="Q160" i="43"/>
  <c r="Q161" i="43"/>
  <c r="Q162" i="43"/>
  <c r="Q163" i="43"/>
  <c r="Q164" i="43"/>
  <c r="Q165" i="43"/>
  <c r="Q166" i="43"/>
  <c r="Q167" i="43"/>
  <c r="Q168" i="43"/>
  <c r="Q169" i="43"/>
  <c r="Q170" i="43"/>
  <c r="Q171" i="43"/>
  <c r="Q172" i="43"/>
  <c r="Q173" i="43"/>
  <c r="Q174" i="43"/>
  <c r="Q175" i="43"/>
  <c r="Q176" i="43"/>
  <c r="Q177" i="43"/>
  <c r="Q178" i="43"/>
  <c r="Q179" i="43"/>
  <c r="Q180" i="43"/>
  <c r="Q181" i="43"/>
  <c r="Q182" i="43"/>
  <c r="Q183" i="43"/>
  <c r="Q184" i="43"/>
  <c r="Q185" i="43"/>
  <c r="Q186" i="43"/>
  <c r="Q187" i="43"/>
  <c r="Q188" i="43"/>
  <c r="Q189" i="43"/>
  <c r="Q190" i="43"/>
  <c r="Q191" i="43"/>
  <c r="Q192" i="43"/>
  <c r="Q193" i="43"/>
  <c r="Q194" i="43"/>
  <c r="Q195" i="43"/>
  <c r="Q196" i="43"/>
  <c r="Q197" i="43"/>
  <c r="Q198" i="43"/>
  <c r="Q199" i="43"/>
  <c r="Q200" i="43"/>
  <c r="Q201" i="43"/>
  <c r="Q202" i="43"/>
  <c r="Q203" i="43"/>
  <c r="Q204" i="43"/>
  <c r="Q205" i="43"/>
  <c r="Q206" i="43"/>
  <c r="Q207" i="43"/>
  <c r="Q208" i="43"/>
  <c r="Q209" i="43"/>
  <c r="Q210" i="43"/>
  <c r="Q211" i="43"/>
  <c r="Q212" i="43"/>
  <c r="Q213" i="43"/>
  <c r="Q214" i="43"/>
  <c r="Q215" i="43"/>
  <c r="Q216" i="43"/>
  <c r="Q217" i="43"/>
  <c r="Q218" i="43"/>
  <c r="Q219" i="43"/>
  <c r="Q220" i="43"/>
  <c r="Q221" i="43"/>
  <c r="Q222" i="43"/>
  <c r="Q223" i="43"/>
  <c r="Q224" i="43"/>
  <c r="Q225" i="43"/>
  <c r="Q226" i="43"/>
  <c r="Q227" i="43"/>
  <c r="Q228" i="43"/>
  <c r="Q229" i="43"/>
  <c r="Q230" i="43"/>
  <c r="Q231" i="43"/>
  <c r="Q232" i="43"/>
  <c r="Q233" i="43"/>
  <c r="Q234" i="43"/>
  <c r="Q235" i="43"/>
  <c r="Q236" i="43"/>
  <c r="Q237" i="43"/>
  <c r="Q238" i="43"/>
  <c r="Q239" i="43"/>
  <c r="Q240" i="43"/>
  <c r="Q241" i="43"/>
  <c r="Q242" i="43"/>
  <c r="Q243" i="43"/>
  <c r="Q244" i="43"/>
  <c r="Q245" i="43"/>
  <c r="Q246" i="43"/>
  <c r="Q247" i="43"/>
  <c r="Q248" i="43"/>
  <c r="Q249" i="43"/>
  <c r="Q250" i="43"/>
  <c r="Q251" i="43"/>
  <c r="Q252" i="43"/>
  <c r="Q253" i="43"/>
  <c r="Q254" i="43"/>
  <c r="Q255" i="43"/>
  <c r="Q256" i="43"/>
  <c r="Q257" i="43"/>
  <c r="Q258" i="43"/>
  <c r="Q259" i="43"/>
  <c r="Q260" i="43"/>
  <c r="Q261" i="43"/>
  <c r="Q262" i="43"/>
  <c r="Q263" i="43"/>
  <c r="Q264" i="43"/>
  <c r="Q265" i="43"/>
  <c r="Q266" i="43"/>
  <c r="Q267" i="43"/>
  <c r="Q268" i="43"/>
  <c r="Q269" i="43"/>
  <c r="Q270" i="43"/>
  <c r="Q271" i="43"/>
  <c r="Q272" i="43"/>
  <c r="Q273" i="43"/>
  <c r="Q274" i="43"/>
  <c r="Q275" i="43"/>
  <c r="Q276" i="43"/>
  <c r="Q277" i="43"/>
  <c r="Q278" i="43"/>
  <c r="Q279" i="43"/>
  <c r="Q280" i="43"/>
  <c r="Q281" i="43"/>
  <c r="Q282" i="43"/>
  <c r="Q283" i="43"/>
  <c r="Q284" i="43"/>
  <c r="Q285" i="43"/>
  <c r="Q286" i="43"/>
  <c r="Q287" i="43"/>
  <c r="Q288" i="43"/>
  <c r="Q289" i="43"/>
  <c r="Q290" i="43"/>
  <c r="Q291" i="43"/>
  <c r="Q292" i="43"/>
  <c r="Q293" i="43"/>
  <c r="Q294" i="43"/>
  <c r="Q295" i="43"/>
  <c r="Q296" i="43"/>
  <c r="Q297" i="43"/>
  <c r="Q298" i="43"/>
  <c r="Q299" i="43"/>
  <c r="Q300" i="43"/>
  <c r="Q301" i="43"/>
  <c r="Q302" i="43"/>
  <c r="Q303" i="43"/>
  <c r="Q304" i="43"/>
  <c r="Q305" i="43"/>
  <c r="Q306" i="43"/>
  <c r="Q307" i="43"/>
  <c r="Q308" i="43"/>
  <c r="Q309" i="43"/>
  <c r="Q310" i="43"/>
  <c r="Q311" i="43"/>
  <c r="Q312" i="43"/>
  <c r="Q313" i="43"/>
  <c r="Q314" i="43"/>
  <c r="Q315" i="43"/>
  <c r="Q316" i="43"/>
  <c r="Q317" i="43"/>
  <c r="Q318" i="43"/>
  <c r="Q319" i="43"/>
  <c r="Q320" i="43"/>
  <c r="Q321" i="43"/>
  <c r="Q322" i="43"/>
  <c r="Q323" i="43"/>
  <c r="Q324" i="43"/>
  <c r="Q325" i="43"/>
  <c r="Q326" i="43"/>
  <c r="Q327" i="43"/>
  <c r="Q328" i="43"/>
  <c r="Q329" i="43"/>
  <c r="Q330" i="43"/>
  <c r="Q331" i="43"/>
  <c r="Q332" i="43"/>
  <c r="Q333" i="43"/>
  <c r="Q334" i="43"/>
  <c r="Q335" i="43"/>
  <c r="Q336" i="43"/>
  <c r="Q337" i="43"/>
  <c r="Q338" i="43"/>
  <c r="Q339" i="43"/>
  <c r="Q340" i="43"/>
  <c r="Q341" i="43"/>
  <c r="Q342" i="43"/>
  <c r="Q343" i="43"/>
  <c r="Q344" i="43"/>
  <c r="Q345" i="43"/>
  <c r="Q346" i="43"/>
  <c r="Q347" i="43"/>
  <c r="Q348" i="43"/>
  <c r="Q349" i="43"/>
  <c r="Q350" i="43"/>
  <c r="Q351" i="43"/>
  <c r="Q352" i="43"/>
  <c r="Q353" i="43"/>
  <c r="Q354" i="43"/>
  <c r="Q355" i="43"/>
  <c r="Q356" i="43"/>
  <c r="Q357" i="43"/>
  <c r="Q358" i="43"/>
  <c r="Q359" i="43"/>
  <c r="Q360" i="43"/>
  <c r="Q361" i="43"/>
  <c r="Q362" i="43"/>
  <c r="Q363" i="43"/>
  <c r="Q364" i="43"/>
  <c r="Q365" i="43"/>
  <c r="Q366" i="43"/>
  <c r="Q367" i="43"/>
  <c r="Q368" i="43"/>
  <c r="Q369" i="43"/>
  <c r="Q370" i="43"/>
  <c r="Q371" i="43"/>
  <c r="Q372" i="43"/>
  <c r="Q373" i="43"/>
  <c r="Q374" i="43"/>
  <c r="Q375" i="43"/>
  <c r="Q376" i="43"/>
  <c r="Q377" i="43"/>
  <c r="Q378" i="43"/>
  <c r="Q379" i="43"/>
  <c r="Q380" i="43"/>
  <c r="Q381" i="43"/>
  <c r="Q382" i="43"/>
  <c r="Q383" i="43"/>
  <c r="Q384" i="43"/>
  <c r="Q385" i="43"/>
  <c r="Q386" i="43"/>
  <c r="Q387" i="43"/>
  <c r="Q388" i="43"/>
  <c r="Q389" i="43"/>
  <c r="Q390" i="43"/>
  <c r="Q391" i="43"/>
  <c r="Q392" i="43"/>
  <c r="Q393" i="43"/>
  <c r="Q394" i="43"/>
  <c r="Q395" i="43"/>
  <c r="Q396" i="43"/>
  <c r="Q397" i="43"/>
  <c r="Q398" i="43"/>
  <c r="Q399" i="43"/>
  <c r="Q400" i="43"/>
  <c r="Q401" i="43"/>
  <c r="Q402" i="43"/>
  <c r="Q403" i="43"/>
  <c r="Q404" i="43"/>
  <c r="Q405" i="43"/>
  <c r="Q406" i="43"/>
  <c r="Q407" i="43"/>
  <c r="Q408" i="43"/>
  <c r="Q409" i="43"/>
  <c r="Q410" i="43"/>
  <c r="Q411" i="43"/>
  <c r="Q412" i="43"/>
  <c r="Q413" i="43"/>
  <c r="Q414" i="43"/>
  <c r="Q415" i="43"/>
  <c r="Q416" i="43"/>
  <c r="Q417" i="43"/>
  <c r="Q418" i="43"/>
  <c r="Q419" i="43"/>
  <c r="Q420" i="43"/>
  <c r="Q421" i="43"/>
  <c r="Q422" i="43"/>
  <c r="Q423" i="43"/>
  <c r="Q424" i="43"/>
  <c r="Q425" i="43"/>
  <c r="Q426" i="43"/>
  <c r="Q427" i="43"/>
  <c r="Q428" i="43"/>
  <c r="Q429" i="43"/>
  <c r="Q430" i="43"/>
  <c r="Q431" i="43"/>
  <c r="Q432" i="43"/>
  <c r="Q433" i="43"/>
  <c r="Q434" i="43"/>
  <c r="Q435" i="43"/>
  <c r="Q436" i="43"/>
  <c r="Q437" i="43"/>
  <c r="Q438" i="43"/>
  <c r="Q439" i="43"/>
  <c r="Q440" i="43"/>
  <c r="Q441" i="43"/>
  <c r="Q442" i="43"/>
  <c r="Q443" i="43"/>
  <c r="Q444" i="43"/>
  <c r="Q445" i="43"/>
  <c r="Q446" i="43"/>
  <c r="Q447" i="43"/>
  <c r="Q448" i="43"/>
  <c r="Q449" i="43"/>
  <c r="Q450" i="43"/>
  <c r="Q451" i="43"/>
  <c r="Q452" i="43"/>
  <c r="Q453" i="43"/>
  <c r="Q454" i="43"/>
  <c r="Q455" i="43"/>
  <c r="Q456" i="43"/>
  <c r="Q457" i="43"/>
  <c r="Q458" i="43"/>
  <c r="Q459" i="43"/>
  <c r="Q460" i="43"/>
  <c r="Q461" i="43"/>
  <c r="Q462" i="43"/>
  <c r="Q463" i="43"/>
  <c r="Q464" i="43"/>
  <c r="Q465" i="43"/>
  <c r="Q466" i="43"/>
  <c r="Q467" i="43"/>
  <c r="Q468" i="43"/>
  <c r="Q469" i="43"/>
  <c r="Q470" i="43"/>
  <c r="Q471" i="43"/>
  <c r="Q472" i="43"/>
  <c r="Q473" i="43"/>
  <c r="Q474" i="43"/>
  <c r="Q475" i="43"/>
  <c r="Q476" i="43"/>
  <c r="Q477" i="43"/>
  <c r="Q478" i="43"/>
  <c r="Q479" i="43"/>
  <c r="Q480" i="43"/>
  <c r="Q481" i="43"/>
  <c r="Q482" i="43"/>
  <c r="Q483" i="43"/>
  <c r="Q484" i="43"/>
  <c r="Q485" i="43"/>
  <c r="Q486" i="43"/>
  <c r="Q487" i="43"/>
  <c r="Q488" i="43"/>
  <c r="Q489" i="43"/>
  <c r="Q490" i="43"/>
  <c r="Q491" i="43"/>
  <c r="Q492" i="43"/>
  <c r="Q493" i="43"/>
  <c r="Q494" i="43"/>
  <c r="Q495" i="43"/>
  <c r="Q496" i="43"/>
  <c r="Q497" i="43"/>
  <c r="Q498" i="43"/>
  <c r="Q499" i="43"/>
  <c r="Q500" i="43"/>
  <c r="Q501" i="43"/>
  <c r="R22" i="43"/>
  <c r="R23" i="43"/>
  <c r="R24" i="43"/>
  <c r="R25" i="43"/>
  <c r="R26" i="43"/>
  <c r="R27" i="43"/>
  <c r="R28" i="43"/>
  <c r="R29" i="43"/>
  <c r="R30" i="43"/>
  <c r="R31" i="43"/>
  <c r="R32" i="43"/>
  <c r="R33" i="43"/>
  <c r="R34" i="43"/>
  <c r="R35" i="43"/>
  <c r="R36" i="43"/>
  <c r="R37" i="43"/>
  <c r="R38" i="43"/>
  <c r="R39" i="43"/>
  <c r="R40" i="43"/>
  <c r="R41" i="43"/>
  <c r="R42" i="43"/>
  <c r="R43" i="43"/>
  <c r="R44" i="43"/>
  <c r="R45" i="43"/>
  <c r="R46" i="43"/>
  <c r="R47" i="43"/>
  <c r="R48" i="43"/>
  <c r="R49" i="43"/>
  <c r="R50" i="43"/>
  <c r="R51" i="43"/>
  <c r="R52" i="43"/>
  <c r="R53" i="43"/>
  <c r="R54" i="43"/>
  <c r="R55" i="43"/>
  <c r="R56" i="43"/>
  <c r="R57" i="43"/>
  <c r="R58" i="43"/>
  <c r="R59" i="43"/>
  <c r="R60" i="43"/>
  <c r="R61" i="43"/>
  <c r="R62" i="43"/>
  <c r="R63" i="43"/>
  <c r="R64" i="43"/>
  <c r="R65" i="43"/>
  <c r="R66" i="43"/>
  <c r="R67" i="43"/>
  <c r="R68" i="43"/>
  <c r="R69" i="43"/>
  <c r="R70" i="43"/>
  <c r="R71" i="43"/>
  <c r="R72" i="43"/>
  <c r="R73" i="43"/>
  <c r="R74" i="43"/>
  <c r="R75" i="43"/>
  <c r="R76" i="43"/>
  <c r="R77" i="43"/>
  <c r="R78" i="43"/>
  <c r="R79" i="43"/>
  <c r="R80" i="43"/>
  <c r="R81" i="43"/>
  <c r="R82" i="43"/>
  <c r="R83" i="43"/>
  <c r="R84" i="43"/>
  <c r="R85" i="43"/>
  <c r="R86" i="43"/>
  <c r="R87" i="43"/>
  <c r="R88" i="43"/>
  <c r="R89" i="43"/>
  <c r="R90" i="43"/>
  <c r="R91" i="43"/>
  <c r="R92" i="43"/>
  <c r="R93" i="43"/>
  <c r="R94" i="43"/>
  <c r="R95" i="43"/>
  <c r="R96" i="43"/>
  <c r="R97" i="43"/>
  <c r="R98" i="43"/>
  <c r="R99" i="43"/>
  <c r="R100" i="43"/>
  <c r="R101" i="43"/>
  <c r="R102" i="43"/>
  <c r="R103" i="43"/>
  <c r="R104" i="43"/>
  <c r="R105" i="43"/>
  <c r="R106" i="43"/>
  <c r="R107" i="43"/>
  <c r="R108" i="43"/>
  <c r="R109" i="43"/>
  <c r="R110" i="43"/>
  <c r="R111" i="43"/>
  <c r="R112" i="43"/>
  <c r="R113" i="43"/>
  <c r="R114" i="43"/>
  <c r="R115" i="43"/>
  <c r="R116" i="43"/>
  <c r="R117" i="43"/>
  <c r="R118" i="43"/>
  <c r="R119" i="43"/>
  <c r="R120" i="43"/>
  <c r="R121" i="43"/>
  <c r="R122" i="43"/>
  <c r="R123" i="43"/>
  <c r="R124" i="43"/>
  <c r="R125" i="43"/>
  <c r="R126" i="43"/>
  <c r="R127" i="43"/>
  <c r="R128" i="43"/>
  <c r="R129" i="43"/>
  <c r="R130" i="43"/>
  <c r="R131" i="43"/>
  <c r="R132" i="43"/>
  <c r="R133" i="43"/>
  <c r="R134" i="43"/>
  <c r="R135" i="43"/>
  <c r="R136" i="43"/>
  <c r="R137" i="43"/>
  <c r="R138" i="43"/>
  <c r="R139" i="43"/>
  <c r="R140" i="43"/>
  <c r="R141" i="43"/>
  <c r="R142" i="43"/>
  <c r="R143" i="43"/>
  <c r="R144" i="43"/>
  <c r="R145" i="43"/>
  <c r="R146" i="43"/>
  <c r="R147" i="43"/>
  <c r="R148" i="43"/>
  <c r="R149" i="43"/>
  <c r="R150" i="43"/>
  <c r="R151" i="43"/>
  <c r="R152" i="43"/>
  <c r="R153" i="43"/>
  <c r="R154" i="43"/>
  <c r="R155" i="43"/>
  <c r="R156" i="43"/>
  <c r="R157" i="43"/>
  <c r="R158" i="43"/>
  <c r="R159" i="43"/>
  <c r="R160" i="43"/>
  <c r="R161" i="43"/>
  <c r="R162" i="43"/>
  <c r="R163" i="43"/>
  <c r="R164" i="43"/>
  <c r="R165" i="43"/>
  <c r="R166" i="43"/>
  <c r="R167" i="43"/>
  <c r="R168" i="43"/>
  <c r="R169" i="43"/>
  <c r="R170" i="43"/>
  <c r="R171" i="43"/>
  <c r="R172" i="43"/>
  <c r="R173" i="43"/>
  <c r="R174" i="43"/>
  <c r="R175" i="43"/>
  <c r="R176" i="43"/>
  <c r="R177" i="43"/>
  <c r="R178" i="43"/>
  <c r="R179" i="43"/>
  <c r="R180" i="43"/>
  <c r="R181" i="43"/>
  <c r="R182" i="43"/>
  <c r="R183" i="43"/>
  <c r="R184" i="43"/>
  <c r="R185" i="43"/>
  <c r="R186" i="43"/>
  <c r="R187" i="43"/>
  <c r="R188" i="43"/>
  <c r="R189" i="43"/>
  <c r="R190" i="43"/>
  <c r="R191" i="43"/>
  <c r="R192" i="43"/>
  <c r="R193" i="43"/>
  <c r="R194" i="43"/>
  <c r="R195" i="43"/>
  <c r="R196" i="43"/>
  <c r="R197" i="43"/>
  <c r="R198" i="43"/>
  <c r="R199" i="43"/>
  <c r="R200" i="43"/>
  <c r="R201" i="43"/>
  <c r="R202" i="43"/>
  <c r="R203" i="43"/>
  <c r="R204" i="43"/>
  <c r="R205" i="43"/>
  <c r="R206" i="43"/>
  <c r="R207" i="43"/>
  <c r="R208" i="43"/>
  <c r="R209" i="43"/>
  <c r="R210" i="43"/>
  <c r="R211" i="43"/>
  <c r="R212" i="43"/>
  <c r="R213" i="43"/>
  <c r="R214" i="43"/>
  <c r="R215" i="43"/>
  <c r="R216" i="43"/>
  <c r="R217" i="43"/>
  <c r="R218" i="43"/>
  <c r="R219" i="43"/>
  <c r="R220" i="43"/>
  <c r="R221" i="43"/>
  <c r="R222" i="43"/>
  <c r="R223" i="43"/>
  <c r="R224" i="43"/>
  <c r="R225" i="43"/>
  <c r="R226" i="43"/>
  <c r="R227" i="43"/>
  <c r="R228" i="43"/>
  <c r="R229" i="43"/>
  <c r="R230" i="43"/>
  <c r="R231" i="43"/>
  <c r="R232" i="43"/>
  <c r="R233" i="43"/>
  <c r="R234" i="43"/>
  <c r="R235" i="43"/>
  <c r="R236" i="43"/>
  <c r="R237" i="43"/>
  <c r="R238" i="43"/>
  <c r="R239" i="43"/>
  <c r="R240" i="43"/>
  <c r="R241" i="43"/>
  <c r="R242" i="43"/>
  <c r="R243" i="43"/>
  <c r="R244" i="43"/>
  <c r="R245" i="43"/>
  <c r="R246" i="43"/>
  <c r="R247" i="43"/>
  <c r="R248" i="43"/>
  <c r="R249" i="43"/>
  <c r="R250" i="43"/>
  <c r="R251" i="43"/>
  <c r="R252" i="43"/>
  <c r="R253" i="43"/>
  <c r="R254" i="43"/>
  <c r="R255" i="43"/>
  <c r="R256" i="43"/>
  <c r="R257" i="43"/>
  <c r="R258" i="43"/>
  <c r="R259" i="43"/>
  <c r="R260" i="43"/>
  <c r="R261" i="43"/>
  <c r="R262" i="43"/>
  <c r="R263" i="43"/>
  <c r="R264" i="43"/>
  <c r="R265" i="43"/>
  <c r="R266" i="43"/>
  <c r="R267" i="43"/>
  <c r="R268" i="43"/>
  <c r="R269" i="43"/>
  <c r="R270" i="43"/>
  <c r="R271" i="43"/>
  <c r="R272" i="43"/>
  <c r="R273" i="43"/>
  <c r="R274" i="43"/>
  <c r="R275" i="43"/>
  <c r="R276" i="43"/>
  <c r="R277" i="43"/>
  <c r="R278" i="43"/>
  <c r="R279" i="43"/>
  <c r="R280" i="43"/>
  <c r="R281" i="43"/>
  <c r="R282" i="43"/>
  <c r="R283" i="43"/>
  <c r="R284" i="43"/>
  <c r="R285" i="43"/>
  <c r="R286" i="43"/>
  <c r="R287" i="43"/>
  <c r="R288" i="43"/>
  <c r="R289" i="43"/>
  <c r="R290" i="43"/>
  <c r="R291" i="43"/>
  <c r="R292" i="43"/>
  <c r="R293" i="43"/>
  <c r="R294" i="43"/>
  <c r="R295" i="43"/>
  <c r="R296" i="43"/>
  <c r="R297" i="43"/>
  <c r="R298" i="43"/>
  <c r="R299" i="43"/>
  <c r="R300" i="43"/>
  <c r="R301" i="43"/>
  <c r="R302" i="43"/>
  <c r="R303" i="43"/>
  <c r="R304" i="43"/>
  <c r="R305" i="43"/>
  <c r="R306" i="43"/>
  <c r="R307" i="43"/>
  <c r="R308" i="43"/>
  <c r="R309" i="43"/>
  <c r="R310" i="43"/>
  <c r="R311" i="43"/>
  <c r="R312" i="43"/>
  <c r="R313" i="43"/>
  <c r="R314" i="43"/>
  <c r="R315" i="43"/>
  <c r="R316" i="43"/>
  <c r="R317" i="43"/>
  <c r="R318" i="43"/>
  <c r="R319" i="43"/>
  <c r="R320" i="43"/>
  <c r="R321" i="43"/>
  <c r="R322" i="43"/>
  <c r="R323" i="43"/>
  <c r="R324" i="43"/>
  <c r="R325" i="43"/>
  <c r="R326" i="43"/>
  <c r="R327" i="43"/>
  <c r="R328" i="43"/>
  <c r="R329" i="43"/>
  <c r="R330" i="43"/>
  <c r="R331" i="43"/>
  <c r="R332" i="43"/>
  <c r="R333" i="43"/>
  <c r="R334" i="43"/>
  <c r="R335" i="43"/>
  <c r="R336" i="43"/>
  <c r="R337" i="43"/>
  <c r="R338" i="43"/>
  <c r="R339" i="43"/>
  <c r="R340" i="43"/>
  <c r="R341" i="43"/>
  <c r="R342" i="43"/>
  <c r="R343" i="43"/>
  <c r="R344" i="43"/>
  <c r="R345" i="43"/>
  <c r="R346" i="43"/>
  <c r="R347" i="43"/>
  <c r="R348" i="43"/>
  <c r="R349" i="43"/>
  <c r="R350" i="43"/>
  <c r="R351" i="43"/>
  <c r="R352" i="43"/>
  <c r="R353" i="43"/>
  <c r="R354" i="43"/>
  <c r="R355" i="43"/>
  <c r="R356" i="43"/>
  <c r="R357" i="43"/>
  <c r="R358" i="43"/>
  <c r="R359" i="43"/>
  <c r="R360" i="43"/>
  <c r="R361" i="43"/>
  <c r="R362" i="43"/>
  <c r="R363" i="43"/>
  <c r="R364" i="43"/>
  <c r="R365" i="43"/>
  <c r="R366" i="43"/>
  <c r="R367" i="43"/>
  <c r="R368" i="43"/>
  <c r="R369" i="43"/>
  <c r="R370" i="43"/>
  <c r="R371" i="43"/>
  <c r="R372" i="43"/>
  <c r="R373" i="43"/>
  <c r="R374" i="43"/>
  <c r="R375" i="43"/>
  <c r="R376" i="43"/>
  <c r="R377" i="43"/>
  <c r="R378" i="43"/>
  <c r="R379" i="43"/>
  <c r="R380" i="43"/>
  <c r="R381" i="43"/>
  <c r="R382" i="43"/>
  <c r="R383" i="43"/>
  <c r="R384" i="43"/>
  <c r="R385" i="43"/>
  <c r="R386" i="43"/>
  <c r="R387" i="43"/>
  <c r="R388" i="43"/>
  <c r="R389" i="43"/>
  <c r="R390" i="43"/>
  <c r="R391" i="43"/>
  <c r="R392" i="43"/>
  <c r="R393" i="43"/>
  <c r="R394" i="43"/>
  <c r="R395" i="43"/>
  <c r="R396" i="43"/>
  <c r="R397" i="43"/>
  <c r="R398" i="43"/>
  <c r="R399" i="43"/>
  <c r="R400" i="43"/>
  <c r="R401" i="43"/>
  <c r="R402" i="43"/>
  <c r="R403" i="43"/>
  <c r="R404" i="43"/>
  <c r="R405" i="43"/>
  <c r="R406" i="43"/>
  <c r="R407" i="43"/>
  <c r="R408" i="43"/>
  <c r="R409" i="43"/>
  <c r="R410" i="43"/>
  <c r="R411" i="43"/>
  <c r="R412" i="43"/>
  <c r="R413" i="43"/>
  <c r="R414" i="43"/>
  <c r="R415" i="43"/>
  <c r="R416" i="43"/>
  <c r="R417" i="43"/>
  <c r="R418" i="43"/>
  <c r="R419" i="43"/>
  <c r="R420" i="43"/>
  <c r="R421" i="43"/>
  <c r="R422" i="43"/>
  <c r="R423" i="43"/>
  <c r="R424" i="43"/>
  <c r="R425" i="43"/>
  <c r="R426" i="43"/>
  <c r="R427" i="43"/>
  <c r="R428" i="43"/>
  <c r="R429" i="43"/>
  <c r="R430" i="43"/>
  <c r="R431" i="43"/>
  <c r="R432" i="43"/>
  <c r="R433" i="43"/>
  <c r="R434" i="43"/>
  <c r="R435" i="43"/>
  <c r="R436" i="43"/>
  <c r="R437" i="43"/>
  <c r="R438" i="43"/>
  <c r="R439" i="43"/>
  <c r="R440" i="43"/>
  <c r="R441" i="43"/>
  <c r="R442" i="43"/>
  <c r="R443" i="43"/>
  <c r="R444" i="43"/>
  <c r="R445" i="43"/>
  <c r="R446" i="43"/>
  <c r="R447" i="43"/>
  <c r="R448" i="43"/>
  <c r="R449" i="43"/>
  <c r="R450" i="43"/>
  <c r="R451" i="43"/>
  <c r="R452" i="43"/>
  <c r="R453" i="43"/>
  <c r="R454" i="43"/>
  <c r="R455" i="43"/>
  <c r="R456" i="43"/>
  <c r="R457" i="43"/>
  <c r="R458" i="43"/>
  <c r="R459" i="43"/>
  <c r="R460" i="43"/>
  <c r="R461" i="43"/>
  <c r="R462" i="43"/>
  <c r="R463" i="43"/>
  <c r="R464" i="43"/>
  <c r="R465" i="43"/>
  <c r="R466" i="43"/>
  <c r="R467" i="43"/>
  <c r="R468" i="43"/>
  <c r="R469" i="43"/>
  <c r="R470" i="43"/>
  <c r="R471" i="43"/>
  <c r="R472" i="43"/>
  <c r="R473" i="43"/>
  <c r="R474" i="43"/>
  <c r="R475" i="43"/>
  <c r="R476" i="43"/>
  <c r="R477" i="43"/>
  <c r="R478" i="43"/>
  <c r="R479" i="43"/>
  <c r="R480" i="43"/>
  <c r="R481" i="43"/>
  <c r="R482" i="43"/>
  <c r="R483" i="43"/>
  <c r="R484" i="43"/>
  <c r="R485" i="43"/>
  <c r="R486" i="43"/>
  <c r="R487" i="43"/>
  <c r="R488" i="43"/>
  <c r="R489" i="43"/>
  <c r="R490" i="43"/>
  <c r="R491" i="43"/>
  <c r="R492" i="43"/>
  <c r="R493" i="43"/>
  <c r="R494" i="43"/>
  <c r="R495" i="43"/>
  <c r="R496" i="43"/>
  <c r="R497" i="43"/>
  <c r="R498" i="43"/>
  <c r="R499" i="43"/>
  <c r="R500" i="43"/>
  <c r="R501" i="43"/>
  <c r="S22" i="43"/>
  <c r="S23" i="43"/>
  <c r="S24" i="43"/>
  <c r="S25" i="43"/>
  <c r="S26" i="43"/>
  <c r="S27" i="43"/>
  <c r="S28" i="43"/>
  <c r="S29" i="43"/>
  <c r="S30" i="43"/>
  <c r="S31" i="43"/>
  <c r="S32" i="43"/>
  <c r="S33" i="43"/>
  <c r="S34" i="43"/>
  <c r="S35" i="43"/>
  <c r="S36" i="43"/>
  <c r="S37" i="43"/>
  <c r="S38" i="43"/>
  <c r="S39" i="43"/>
  <c r="S40" i="43"/>
  <c r="S41" i="43"/>
  <c r="S42" i="43"/>
  <c r="S43" i="43"/>
  <c r="S44" i="43"/>
  <c r="S45" i="43"/>
  <c r="S46" i="43"/>
  <c r="S47" i="43"/>
  <c r="S48" i="43"/>
  <c r="S49" i="43"/>
  <c r="S50" i="43"/>
  <c r="S51" i="43"/>
  <c r="S52" i="43"/>
  <c r="S53" i="43"/>
  <c r="S54" i="43"/>
  <c r="S55" i="43"/>
  <c r="S56" i="43"/>
  <c r="S57" i="43"/>
  <c r="S58" i="43"/>
  <c r="S59" i="43"/>
  <c r="S60" i="43"/>
  <c r="S61" i="43"/>
  <c r="S62" i="43"/>
  <c r="S63" i="43"/>
  <c r="S64" i="43"/>
  <c r="S65" i="43"/>
  <c r="S66" i="43"/>
  <c r="S67" i="43"/>
  <c r="S68" i="43"/>
  <c r="S69" i="43"/>
  <c r="S70" i="43"/>
  <c r="S71" i="43"/>
  <c r="S72" i="43"/>
  <c r="S73" i="43"/>
  <c r="S74" i="43"/>
  <c r="S75" i="43"/>
  <c r="S76" i="43"/>
  <c r="S77" i="43"/>
  <c r="S78" i="43"/>
  <c r="S79" i="43"/>
  <c r="S80" i="43"/>
  <c r="S81" i="43"/>
  <c r="S82" i="43"/>
  <c r="S83" i="43"/>
  <c r="S84" i="43"/>
  <c r="S85" i="43"/>
  <c r="S86" i="43"/>
  <c r="S87" i="43"/>
  <c r="S88" i="43"/>
  <c r="S89" i="43"/>
  <c r="S90" i="43"/>
  <c r="S91" i="43"/>
  <c r="S92" i="43"/>
  <c r="S93" i="43"/>
  <c r="S94" i="43"/>
  <c r="S95" i="43"/>
  <c r="S96" i="43"/>
  <c r="S97" i="43"/>
  <c r="S98" i="43"/>
  <c r="S99" i="43"/>
  <c r="S100" i="43"/>
  <c r="S101" i="43"/>
  <c r="S102" i="43"/>
  <c r="S103" i="43"/>
  <c r="S104" i="43"/>
  <c r="S105" i="43"/>
  <c r="S106" i="43"/>
  <c r="S107" i="43"/>
  <c r="S108" i="43"/>
  <c r="S109" i="43"/>
  <c r="S110" i="43"/>
  <c r="S111" i="43"/>
  <c r="S112" i="43"/>
  <c r="S113" i="43"/>
  <c r="S114" i="43"/>
  <c r="S115" i="43"/>
  <c r="S116" i="43"/>
  <c r="S117" i="43"/>
  <c r="S118" i="43"/>
  <c r="S119" i="43"/>
  <c r="S120" i="43"/>
  <c r="S121" i="43"/>
  <c r="S122" i="43"/>
  <c r="S123" i="43"/>
  <c r="S124" i="43"/>
  <c r="S125" i="43"/>
  <c r="S126" i="43"/>
  <c r="S127" i="43"/>
  <c r="S128" i="43"/>
  <c r="S129" i="43"/>
  <c r="S130" i="43"/>
  <c r="S131" i="43"/>
  <c r="S132" i="43"/>
  <c r="S133" i="43"/>
  <c r="S134" i="43"/>
  <c r="S135" i="43"/>
  <c r="S136" i="43"/>
  <c r="S137" i="43"/>
  <c r="S138" i="43"/>
  <c r="S139" i="43"/>
  <c r="S140" i="43"/>
  <c r="S141" i="43"/>
  <c r="S142" i="43"/>
  <c r="S143" i="43"/>
  <c r="S144" i="43"/>
  <c r="S145" i="43"/>
  <c r="S146" i="43"/>
  <c r="S147" i="43"/>
  <c r="S148" i="43"/>
  <c r="S149" i="43"/>
  <c r="S150" i="43"/>
  <c r="S151" i="43"/>
  <c r="S152" i="43"/>
  <c r="S153" i="43"/>
  <c r="S154" i="43"/>
  <c r="S155" i="43"/>
  <c r="S156" i="43"/>
  <c r="S157" i="43"/>
  <c r="S158" i="43"/>
  <c r="S159" i="43"/>
  <c r="S160" i="43"/>
  <c r="S161" i="43"/>
  <c r="S162" i="43"/>
  <c r="S163" i="43"/>
  <c r="S164" i="43"/>
  <c r="S165" i="43"/>
  <c r="S166" i="43"/>
  <c r="S167" i="43"/>
  <c r="S168" i="43"/>
  <c r="S169" i="43"/>
  <c r="S170" i="43"/>
  <c r="S171" i="43"/>
  <c r="S172" i="43"/>
  <c r="S173" i="43"/>
  <c r="S174" i="43"/>
  <c r="S175" i="43"/>
  <c r="S176" i="43"/>
  <c r="S177" i="43"/>
  <c r="S178" i="43"/>
  <c r="S179" i="43"/>
  <c r="S180" i="43"/>
  <c r="S181" i="43"/>
  <c r="S182" i="43"/>
  <c r="S183" i="43"/>
  <c r="S184" i="43"/>
  <c r="S185" i="43"/>
  <c r="S186" i="43"/>
  <c r="S187" i="43"/>
  <c r="S188" i="43"/>
  <c r="S189" i="43"/>
  <c r="S190" i="43"/>
  <c r="S191" i="43"/>
  <c r="S192" i="43"/>
  <c r="S193" i="43"/>
  <c r="S194" i="43"/>
  <c r="S195" i="43"/>
  <c r="S196" i="43"/>
  <c r="S197" i="43"/>
  <c r="S198" i="43"/>
  <c r="S199" i="43"/>
  <c r="S200" i="43"/>
  <c r="S201" i="43"/>
  <c r="S202" i="43"/>
  <c r="S203" i="43"/>
  <c r="S204" i="43"/>
  <c r="S205" i="43"/>
  <c r="S206" i="43"/>
  <c r="S207" i="43"/>
  <c r="S208" i="43"/>
  <c r="S209" i="43"/>
  <c r="S210" i="43"/>
  <c r="S211" i="43"/>
  <c r="S212" i="43"/>
  <c r="S213" i="43"/>
  <c r="S214" i="43"/>
  <c r="S215" i="43"/>
  <c r="S216" i="43"/>
  <c r="S217" i="43"/>
  <c r="S218" i="43"/>
  <c r="S219" i="43"/>
  <c r="S220" i="43"/>
  <c r="S221" i="43"/>
  <c r="S222" i="43"/>
  <c r="S223" i="43"/>
  <c r="S224" i="43"/>
  <c r="S225" i="43"/>
  <c r="S226" i="43"/>
  <c r="S227" i="43"/>
  <c r="S228" i="43"/>
  <c r="S229" i="43"/>
  <c r="S230" i="43"/>
  <c r="S231" i="43"/>
  <c r="S232" i="43"/>
  <c r="S233" i="43"/>
  <c r="S234" i="43"/>
  <c r="S235" i="43"/>
  <c r="S236" i="43"/>
  <c r="S237" i="43"/>
  <c r="S238" i="43"/>
  <c r="S239" i="43"/>
  <c r="S240" i="43"/>
  <c r="S241" i="43"/>
  <c r="S242" i="43"/>
  <c r="S243" i="43"/>
  <c r="S244" i="43"/>
  <c r="S245" i="43"/>
  <c r="S246" i="43"/>
  <c r="S247" i="43"/>
  <c r="S248" i="43"/>
  <c r="S249" i="43"/>
  <c r="S250" i="43"/>
  <c r="S251" i="43"/>
  <c r="S252" i="43"/>
  <c r="S253" i="43"/>
  <c r="S254" i="43"/>
  <c r="S255" i="43"/>
  <c r="S256" i="43"/>
  <c r="S257" i="43"/>
  <c r="S258" i="43"/>
  <c r="S259" i="43"/>
  <c r="S260" i="43"/>
  <c r="S261" i="43"/>
  <c r="S262" i="43"/>
  <c r="S263" i="43"/>
  <c r="S264" i="43"/>
  <c r="S265" i="43"/>
  <c r="S266" i="43"/>
  <c r="S267" i="43"/>
  <c r="S268" i="43"/>
  <c r="S269" i="43"/>
  <c r="S270" i="43"/>
  <c r="S271" i="43"/>
  <c r="S272" i="43"/>
  <c r="S273" i="43"/>
  <c r="S274" i="43"/>
  <c r="S275" i="43"/>
  <c r="S276" i="43"/>
  <c r="S277" i="43"/>
  <c r="S278" i="43"/>
  <c r="S279" i="43"/>
  <c r="S280" i="43"/>
  <c r="S281" i="43"/>
  <c r="S282" i="43"/>
  <c r="S283" i="43"/>
  <c r="S284" i="43"/>
  <c r="S285" i="43"/>
  <c r="S286" i="43"/>
  <c r="S287" i="43"/>
  <c r="S288" i="43"/>
  <c r="S289" i="43"/>
  <c r="S290" i="43"/>
  <c r="S291" i="43"/>
  <c r="S292" i="43"/>
  <c r="S293" i="43"/>
  <c r="S294" i="43"/>
  <c r="S295" i="43"/>
  <c r="S296" i="43"/>
  <c r="S297" i="43"/>
  <c r="S298" i="43"/>
  <c r="S299" i="43"/>
  <c r="S300" i="43"/>
  <c r="S301" i="43"/>
  <c r="S302" i="43"/>
  <c r="S303" i="43"/>
  <c r="S304" i="43"/>
  <c r="S305" i="43"/>
  <c r="S306" i="43"/>
  <c r="S307" i="43"/>
  <c r="S308" i="43"/>
  <c r="S309" i="43"/>
  <c r="S310" i="43"/>
  <c r="S311" i="43"/>
  <c r="S312" i="43"/>
  <c r="S313" i="43"/>
  <c r="S314" i="43"/>
  <c r="S315" i="43"/>
  <c r="S316" i="43"/>
  <c r="S317" i="43"/>
  <c r="S318" i="43"/>
  <c r="S319" i="43"/>
  <c r="S320" i="43"/>
  <c r="S321" i="43"/>
  <c r="S322" i="43"/>
  <c r="S323" i="43"/>
  <c r="S324" i="43"/>
  <c r="S325" i="43"/>
  <c r="S326" i="43"/>
  <c r="S327" i="43"/>
  <c r="S328" i="43"/>
  <c r="S329" i="43"/>
  <c r="S330" i="43"/>
  <c r="S331" i="43"/>
  <c r="S332" i="43"/>
  <c r="S333" i="43"/>
  <c r="S334" i="43"/>
  <c r="S335" i="43"/>
  <c r="S336" i="43"/>
  <c r="S337" i="43"/>
  <c r="S338" i="43"/>
  <c r="S339" i="43"/>
  <c r="S340" i="43"/>
  <c r="S341" i="43"/>
  <c r="S342" i="43"/>
  <c r="S343" i="43"/>
  <c r="S344" i="43"/>
  <c r="S345" i="43"/>
  <c r="S346" i="43"/>
  <c r="S347" i="43"/>
  <c r="S348" i="43"/>
  <c r="S349" i="43"/>
  <c r="S350" i="43"/>
  <c r="S351" i="43"/>
  <c r="S352" i="43"/>
  <c r="S353" i="43"/>
  <c r="S354" i="43"/>
  <c r="S355" i="43"/>
  <c r="S356" i="43"/>
  <c r="S357" i="43"/>
  <c r="S358" i="43"/>
  <c r="S359" i="43"/>
  <c r="S360" i="43"/>
  <c r="S361" i="43"/>
  <c r="S362" i="43"/>
  <c r="S363" i="43"/>
  <c r="S364" i="43"/>
  <c r="S365" i="43"/>
  <c r="S366" i="43"/>
  <c r="S367" i="43"/>
  <c r="S368" i="43"/>
  <c r="S369" i="43"/>
  <c r="S370" i="43"/>
  <c r="S371" i="43"/>
  <c r="S372" i="43"/>
  <c r="S373" i="43"/>
  <c r="S374" i="43"/>
  <c r="S375" i="43"/>
  <c r="S376" i="43"/>
  <c r="S377" i="43"/>
  <c r="S378" i="43"/>
  <c r="S379" i="43"/>
  <c r="S380" i="43"/>
  <c r="S381" i="43"/>
  <c r="S382" i="43"/>
  <c r="S383" i="43"/>
  <c r="S384" i="43"/>
  <c r="S385" i="43"/>
  <c r="S386" i="43"/>
  <c r="S387" i="43"/>
  <c r="S388" i="43"/>
  <c r="S389" i="43"/>
  <c r="S390" i="43"/>
  <c r="S391" i="43"/>
  <c r="S392" i="43"/>
  <c r="S393" i="43"/>
  <c r="S394" i="43"/>
  <c r="S395" i="43"/>
  <c r="S396" i="43"/>
  <c r="S397" i="43"/>
  <c r="S398" i="43"/>
  <c r="S399" i="43"/>
  <c r="S400" i="43"/>
  <c r="S401" i="43"/>
  <c r="S402" i="43"/>
  <c r="S403" i="43"/>
  <c r="S404" i="43"/>
  <c r="S405" i="43"/>
  <c r="S406" i="43"/>
  <c r="S407" i="43"/>
  <c r="S408" i="43"/>
  <c r="S409" i="43"/>
  <c r="S410" i="43"/>
  <c r="S411" i="43"/>
  <c r="S412" i="43"/>
  <c r="S413" i="43"/>
  <c r="S414" i="43"/>
  <c r="S415" i="43"/>
  <c r="S416" i="43"/>
  <c r="S417" i="43"/>
  <c r="S418" i="43"/>
  <c r="S419" i="43"/>
  <c r="S420" i="43"/>
  <c r="S421" i="43"/>
  <c r="S422" i="43"/>
  <c r="S423" i="43"/>
  <c r="S424" i="43"/>
  <c r="S425" i="43"/>
  <c r="S426" i="43"/>
  <c r="S427" i="43"/>
  <c r="S428" i="43"/>
  <c r="S429" i="43"/>
  <c r="S430" i="43"/>
  <c r="S431" i="43"/>
  <c r="S432" i="43"/>
  <c r="S433" i="43"/>
  <c r="S434" i="43"/>
  <c r="S435" i="43"/>
  <c r="S436" i="43"/>
  <c r="S437" i="43"/>
  <c r="S438" i="43"/>
  <c r="S439" i="43"/>
  <c r="S440" i="43"/>
  <c r="S441" i="43"/>
  <c r="S442" i="43"/>
  <c r="S443" i="43"/>
  <c r="S444" i="43"/>
  <c r="S445" i="43"/>
  <c r="S446" i="43"/>
  <c r="S447" i="43"/>
  <c r="S448" i="43"/>
  <c r="S449" i="43"/>
  <c r="S450" i="43"/>
  <c r="S451" i="43"/>
  <c r="S452" i="43"/>
  <c r="S453" i="43"/>
  <c r="S454" i="43"/>
  <c r="S455" i="43"/>
  <c r="S456" i="43"/>
  <c r="S457" i="43"/>
  <c r="S458" i="43"/>
  <c r="S459" i="43"/>
  <c r="S460" i="43"/>
  <c r="S461" i="43"/>
  <c r="S462" i="43"/>
  <c r="S463" i="43"/>
  <c r="S464" i="43"/>
  <c r="S465" i="43"/>
  <c r="S466" i="43"/>
  <c r="S467" i="43"/>
  <c r="S468" i="43"/>
  <c r="S469" i="43"/>
  <c r="S470" i="43"/>
  <c r="S471" i="43"/>
  <c r="S472" i="43"/>
  <c r="S473" i="43"/>
  <c r="S474" i="43"/>
  <c r="S475" i="43"/>
  <c r="S476" i="43"/>
  <c r="S477" i="43"/>
  <c r="S478" i="43"/>
  <c r="S479" i="43"/>
  <c r="S480" i="43"/>
  <c r="S481" i="43"/>
  <c r="S482" i="43"/>
  <c r="S483" i="43"/>
  <c r="S484" i="43"/>
  <c r="S485" i="43"/>
  <c r="S486" i="43"/>
  <c r="S487" i="43"/>
  <c r="S488" i="43"/>
  <c r="S489" i="43"/>
  <c r="S490" i="43"/>
  <c r="S491" i="43"/>
  <c r="S492" i="43"/>
  <c r="S493" i="43"/>
  <c r="S494" i="43"/>
  <c r="S495" i="43"/>
  <c r="S496" i="43"/>
  <c r="S497" i="43"/>
  <c r="S498" i="43"/>
  <c r="S499" i="43"/>
  <c r="S500" i="43"/>
  <c r="S501" i="43"/>
  <c r="T22" i="43"/>
  <c r="T23" i="43"/>
  <c r="T24" i="43"/>
  <c r="T25" i="43"/>
  <c r="T26" i="43"/>
  <c r="T27" i="43"/>
  <c r="T28" i="43"/>
  <c r="T29" i="43"/>
  <c r="T30" i="43"/>
  <c r="T31" i="43"/>
  <c r="T32" i="43"/>
  <c r="T33" i="43"/>
  <c r="T34" i="43"/>
  <c r="T35" i="43"/>
  <c r="T36" i="43"/>
  <c r="T37" i="43"/>
  <c r="T38" i="43"/>
  <c r="T39" i="43"/>
  <c r="T40" i="43"/>
  <c r="T41" i="43"/>
  <c r="T42" i="43"/>
  <c r="T43" i="43"/>
  <c r="T44" i="43"/>
  <c r="T45" i="43"/>
  <c r="T46" i="43"/>
  <c r="T47" i="43"/>
  <c r="T48" i="43"/>
  <c r="T49" i="43"/>
  <c r="T50" i="43"/>
  <c r="T51" i="43"/>
  <c r="T52" i="43"/>
  <c r="T53" i="43"/>
  <c r="T54" i="43"/>
  <c r="T55" i="43"/>
  <c r="T56" i="43"/>
  <c r="T57" i="43"/>
  <c r="T58" i="43"/>
  <c r="T59" i="43"/>
  <c r="T60" i="43"/>
  <c r="T61" i="43"/>
  <c r="T62" i="43"/>
  <c r="T63" i="43"/>
  <c r="T64" i="43"/>
  <c r="T65" i="43"/>
  <c r="T66" i="43"/>
  <c r="T67" i="43"/>
  <c r="T68" i="43"/>
  <c r="T69" i="43"/>
  <c r="T70" i="43"/>
  <c r="T71" i="43"/>
  <c r="T72" i="43"/>
  <c r="T73" i="43"/>
  <c r="T74" i="43"/>
  <c r="T75" i="43"/>
  <c r="T76" i="43"/>
  <c r="T77" i="43"/>
  <c r="T78" i="43"/>
  <c r="T79" i="43"/>
  <c r="T80" i="43"/>
  <c r="T81" i="43"/>
  <c r="T82" i="43"/>
  <c r="T83" i="43"/>
  <c r="T84" i="43"/>
  <c r="T85" i="43"/>
  <c r="T86" i="43"/>
  <c r="T87" i="43"/>
  <c r="T88" i="43"/>
  <c r="T89" i="43"/>
  <c r="T90" i="43"/>
  <c r="T91" i="43"/>
  <c r="T92" i="43"/>
  <c r="T93" i="43"/>
  <c r="T94" i="43"/>
  <c r="T95" i="43"/>
  <c r="T96" i="43"/>
  <c r="T97" i="43"/>
  <c r="T98" i="43"/>
  <c r="T99" i="43"/>
  <c r="T100" i="43"/>
  <c r="T101" i="43"/>
  <c r="T102" i="43"/>
  <c r="T103" i="43"/>
  <c r="T104" i="43"/>
  <c r="T105" i="43"/>
  <c r="T106" i="43"/>
  <c r="T107" i="43"/>
  <c r="T108" i="43"/>
  <c r="T109" i="43"/>
  <c r="T110" i="43"/>
  <c r="T111" i="43"/>
  <c r="T112" i="43"/>
  <c r="T113" i="43"/>
  <c r="T114" i="43"/>
  <c r="T115" i="43"/>
  <c r="T116" i="43"/>
  <c r="T117" i="43"/>
  <c r="T118" i="43"/>
  <c r="T119" i="43"/>
  <c r="T120" i="43"/>
  <c r="T121" i="43"/>
  <c r="T122" i="43"/>
  <c r="T123" i="43"/>
  <c r="T124" i="43"/>
  <c r="T125" i="43"/>
  <c r="T126" i="43"/>
  <c r="T127" i="43"/>
  <c r="T128" i="43"/>
  <c r="T129" i="43"/>
  <c r="T130" i="43"/>
  <c r="T131" i="43"/>
  <c r="T132" i="43"/>
  <c r="T133" i="43"/>
  <c r="T134" i="43"/>
  <c r="T135" i="43"/>
  <c r="T136" i="43"/>
  <c r="T137" i="43"/>
  <c r="T138" i="43"/>
  <c r="T139" i="43"/>
  <c r="T140" i="43"/>
  <c r="T141" i="43"/>
  <c r="T142" i="43"/>
  <c r="T143" i="43"/>
  <c r="T144" i="43"/>
  <c r="T145" i="43"/>
  <c r="T146" i="43"/>
  <c r="T147" i="43"/>
  <c r="T148" i="43"/>
  <c r="T149" i="43"/>
  <c r="T150" i="43"/>
  <c r="T151" i="43"/>
  <c r="T152" i="43"/>
  <c r="T153" i="43"/>
  <c r="T154" i="43"/>
  <c r="T155" i="43"/>
  <c r="T156" i="43"/>
  <c r="T157" i="43"/>
  <c r="T158" i="43"/>
  <c r="T159" i="43"/>
  <c r="T160" i="43"/>
  <c r="T161" i="43"/>
  <c r="T162" i="43"/>
  <c r="T163" i="43"/>
  <c r="T164" i="43"/>
  <c r="T165" i="43"/>
  <c r="T166" i="43"/>
  <c r="T167" i="43"/>
  <c r="T168" i="43"/>
  <c r="T169" i="43"/>
  <c r="T170" i="43"/>
  <c r="T171" i="43"/>
  <c r="T172" i="43"/>
  <c r="T173" i="43"/>
  <c r="T174" i="43"/>
  <c r="T175" i="43"/>
  <c r="T176" i="43"/>
  <c r="T177" i="43"/>
  <c r="T178" i="43"/>
  <c r="T179" i="43"/>
  <c r="T180" i="43"/>
  <c r="T181" i="43"/>
  <c r="T182" i="43"/>
  <c r="T183" i="43"/>
  <c r="T184" i="43"/>
  <c r="T185" i="43"/>
  <c r="T186" i="43"/>
  <c r="T187" i="43"/>
  <c r="T188" i="43"/>
  <c r="T189" i="43"/>
  <c r="T190" i="43"/>
  <c r="T191" i="43"/>
  <c r="T192" i="43"/>
  <c r="T193" i="43"/>
  <c r="T194" i="43"/>
  <c r="T195" i="43"/>
  <c r="T196" i="43"/>
  <c r="T197" i="43"/>
  <c r="T198" i="43"/>
  <c r="T199" i="43"/>
  <c r="T200" i="43"/>
  <c r="T201" i="43"/>
  <c r="T202" i="43"/>
  <c r="T203" i="43"/>
  <c r="T204" i="43"/>
  <c r="T205" i="43"/>
  <c r="T206" i="43"/>
  <c r="T207" i="43"/>
  <c r="T208" i="43"/>
  <c r="T209" i="43"/>
  <c r="T210" i="43"/>
  <c r="T211" i="43"/>
  <c r="T212" i="43"/>
  <c r="T213" i="43"/>
  <c r="T214" i="43"/>
  <c r="T215" i="43"/>
  <c r="T216" i="43"/>
  <c r="T217" i="43"/>
  <c r="T218" i="43"/>
  <c r="T219" i="43"/>
  <c r="T220" i="43"/>
  <c r="T221" i="43"/>
  <c r="T222" i="43"/>
  <c r="T223" i="43"/>
  <c r="T224" i="43"/>
  <c r="T225" i="43"/>
  <c r="T226" i="43"/>
  <c r="T227" i="43"/>
  <c r="T228" i="43"/>
  <c r="T229" i="43"/>
  <c r="T230" i="43"/>
  <c r="T231" i="43"/>
  <c r="T232" i="43"/>
  <c r="T233" i="43"/>
  <c r="T234" i="43"/>
  <c r="T235" i="43"/>
  <c r="T236" i="43"/>
  <c r="T237" i="43"/>
  <c r="T238" i="43"/>
  <c r="T239" i="43"/>
  <c r="T240" i="43"/>
  <c r="T241" i="43"/>
  <c r="T242" i="43"/>
  <c r="T243" i="43"/>
  <c r="T244" i="43"/>
  <c r="T245" i="43"/>
  <c r="T246" i="43"/>
  <c r="T247" i="43"/>
  <c r="T248" i="43"/>
  <c r="T249" i="43"/>
  <c r="T250" i="43"/>
  <c r="T251" i="43"/>
  <c r="T252" i="43"/>
  <c r="T253" i="43"/>
  <c r="T254" i="43"/>
  <c r="T255" i="43"/>
  <c r="T256" i="43"/>
  <c r="T257" i="43"/>
  <c r="T258" i="43"/>
  <c r="T259" i="43"/>
  <c r="T260" i="43"/>
  <c r="T261" i="43"/>
  <c r="T262" i="43"/>
  <c r="T263" i="43"/>
  <c r="T264" i="43"/>
  <c r="T265" i="43"/>
  <c r="T266" i="43"/>
  <c r="T267" i="43"/>
  <c r="T268" i="43"/>
  <c r="T269" i="43"/>
  <c r="T270" i="43"/>
  <c r="T271" i="43"/>
  <c r="T272" i="43"/>
  <c r="T273" i="43"/>
  <c r="T274" i="43"/>
  <c r="T275" i="43"/>
  <c r="T276" i="43"/>
  <c r="T277" i="43"/>
  <c r="T278" i="43"/>
  <c r="T279" i="43"/>
  <c r="T280" i="43"/>
  <c r="T281" i="43"/>
  <c r="T282" i="43"/>
  <c r="T283" i="43"/>
  <c r="T284" i="43"/>
  <c r="T285" i="43"/>
  <c r="T286" i="43"/>
  <c r="T287" i="43"/>
  <c r="T288" i="43"/>
  <c r="T289" i="43"/>
  <c r="T290" i="43"/>
  <c r="T291" i="43"/>
  <c r="T292" i="43"/>
  <c r="T293" i="43"/>
  <c r="T294" i="43"/>
  <c r="T295" i="43"/>
  <c r="T296" i="43"/>
  <c r="T297" i="43"/>
  <c r="T298" i="43"/>
  <c r="T299" i="43"/>
  <c r="T300" i="43"/>
  <c r="T301" i="43"/>
  <c r="T302" i="43"/>
  <c r="T303" i="43"/>
  <c r="T304" i="43"/>
  <c r="T305" i="43"/>
  <c r="T306" i="43"/>
  <c r="T307" i="43"/>
  <c r="T308" i="43"/>
  <c r="T309" i="43"/>
  <c r="T310" i="43"/>
  <c r="T311" i="43"/>
  <c r="T312" i="43"/>
  <c r="T313" i="43"/>
  <c r="T314" i="43"/>
  <c r="T315" i="43"/>
  <c r="T316" i="43"/>
  <c r="T317" i="43"/>
  <c r="T318" i="43"/>
  <c r="T319" i="43"/>
  <c r="T320" i="43"/>
  <c r="T321" i="43"/>
  <c r="T322" i="43"/>
  <c r="T323" i="43"/>
  <c r="T324" i="43"/>
  <c r="T325" i="43"/>
  <c r="T326" i="43"/>
  <c r="T327" i="43"/>
  <c r="T328" i="43"/>
  <c r="T329" i="43"/>
  <c r="T330" i="43"/>
  <c r="T331" i="43"/>
  <c r="T332" i="43"/>
  <c r="T333" i="43"/>
  <c r="T334" i="43"/>
  <c r="T335" i="43"/>
  <c r="T336" i="43"/>
  <c r="T337" i="43"/>
  <c r="T338" i="43"/>
  <c r="T339" i="43"/>
  <c r="T340" i="43"/>
  <c r="T341" i="43"/>
  <c r="T342" i="43"/>
  <c r="T343" i="43"/>
  <c r="T344" i="43"/>
  <c r="T345" i="43"/>
  <c r="T346" i="43"/>
  <c r="T347" i="43"/>
  <c r="T348" i="43"/>
  <c r="T349" i="43"/>
  <c r="T350" i="43"/>
  <c r="T351" i="43"/>
  <c r="T352" i="43"/>
  <c r="T353" i="43"/>
  <c r="T354" i="43"/>
  <c r="T355" i="43"/>
  <c r="T356" i="43"/>
  <c r="T357" i="43"/>
  <c r="T358" i="43"/>
  <c r="T359" i="43"/>
  <c r="T360" i="43"/>
  <c r="T361" i="43"/>
  <c r="T362" i="43"/>
  <c r="T363" i="43"/>
  <c r="T364" i="43"/>
  <c r="T365" i="43"/>
  <c r="T366" i="43"/>
  <c r="T367" i="43"/>
  <c r="T368" i="43"/>
  <c r="T369" i="43"/>
  <c r="T370" i="43"/>
  <c r="T371" i="43"/>
  <c r="T372" i="43"/>
  <c r="T373" i="43"/>
  <c r="T374" i="43"/>
  <c r="T375" i="43"/>
  <c r="T376" i="43"/>
  <c r="T377" i="43"/>
  <c r="T378" i="43"/>
  <c r="T379" i="43"/>
  <c r="T380" i="43"/>
  <c r="T381" i="43"/>
  <c r="T382" i="43"/>
  <c r="T383" i="43"/>
  <c r="T384" i="43"/>
  <c r="T385" i="43"/>
  <c r="T386" i="43"/>
  <c r="T387" i="43"/>
  <c r="T388" i="43"/>
  <c r="T389" i="43"/>
  <c r="T390" i="43"/>
  <c r="T391" i="43"/>
  <c r="T392" i="43"/>
  <c r="T393" i="43"/>
  <c r="T394" i="43"/>
  <c r="T395" i="43"/>
  <c r="T396" i="43"/>
  <c r="T397" i="43"/>
  <c r="T398" i="43"/>
  <c r="T399" i="43"/>
  <c r="T400" i="43"/>
  <c r="T401" i="43"/>
  <c r="T402" i="43"/>
  <c r="T403" i="43"/>
  <c r="T404" i="43"/>
  <c r="T405" i="43"/>
  <c r="T406" i="43"/>
  <c r="T407" i="43"/>
  <c r="T408" i="43"/>
  <c r="T409" i="43"/>
  <c r="T410" i="43"/>
  <c r="T411" i="43"/>
  <c r="T412" i="43"/>
  <c r="T413" i="43"/>
  <c r="T414" i="43"/>
  <c r="T415" i="43"/>
  <c r="T416" i="43"/>
  <c r="T417" i="43"/>
  <c r="T418" i="43"/>
  <c r="T419" i="43"/>
  <c r="T420" i="43"/>
  <c r="T421" i="43"/>
  <c r="T422" i="43"/>
  <c r="T423" i="43"/>
  <c r="T424" i="43"/>
  <c r="T425" i="43"/>
  <c r="T426" i="43"/>
  <c r="T427" i="43"/>
  <c r="T428" i="43"/>
  <c r="T429" i="43"/>
  <c r="T430" i="43"/>
  <c r="T431" i="43"/>
  <c r="T432" i="43"/>
  <c r="T433" i="43"/>
  <c r="T434" i="43"/>
  <c r="T435" i="43"/>
  <c r="T436" i="43"/>
  <c r="T437" i="43"/>
  <c r="T438" i="43"/>
  <c r="T439" i="43"/>
  <c r="T440" i="43"/>
  <c r="T441" i="43"/>
  <c r="T442" i="43"/>
  <c r="T443" i="43"/>
  <c r="T444" i="43"/>
  <c r="T445" i="43"/>
  <c r="T446" i="43"/>
  <c r="T447" i="43"/>
  <c r="T448" i="43"/>
  <c r="T449" i="43"/>
  <c r="T450" i="43"/>
  <c r="T451" i="43"/>
  <c r="T452" i="43"/>
  <c r="T453" i="43"/>
  <c r="T454" i="43"/>
  <c r="T455" i="43"/>
  <c r="T456" i="43"/>
  <c r="T457" i="43"/>
  <c r="T458" i="43"/>
  <c r="T459" i="43"/>
  <c r="T460" i="43"/>
  <c r="T461" i="43"/>
  <c r="T462" i="43"/>
  <c r="T463" i="43"/>
  <c r="T464" i="43"/>
  <c r="T465" i="43"/>
  <c r="T466" i="43"/>
  <c r="T467" i="43"/>
  <c r="T468" i="43"/>
  <c r="T469" i="43"/>
  <c r="T470" i="43"/>
  <c r="T471" i="43"/>
  <c r="T472" i="43"/>
  <c r="T473" i="43"/>
  <c r="T474" i="43"/>
  <c r="T475" i="43"/>
  <c r="T476" i="43"/>
  <c r="T477" i="43"/>
  <c r="T478" i="43"/>
  <c r="T479" i="43"/>
  <c r="T480" i="43"/>
  <c r="T481" i="43"/>
  <c r="T482" i="43"/>
  <c r="T483" i="43"/>
  <c r="T484" i="43"/>
  <c r="T485" i="43"/>
  <c r="T486" i="43"/>
  <c r="T487" i="43"/>
  <c r="T488" i="43"/>
  <c r="T489" i="43"/>
  <c r="T490" i="43"/>
  <c r="T491" i="43"/>
  <c r="T492" i="43"/>
  <c r="T493" i="43"/>
  <c r="T494" i="43"/>
  <c r="T495" i="43"/>
  <c r="T496" i="43"/>
  <c r="T497" i="43"/>
  <c r="T498" i="43"/>
  <c r="T499" i="43"/>
  <c r="T500" i="43"/>
  <c r="T50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59" i="43"/>
  <c r="U60" i="43"/>
  <c r="U61" i="43"/>
  <c r="U62" i="43"/>
  <c r="U63" i="43"/>
  <c r="U64" i="43"/>
  <c r="U65" i="43"/>
  <c r="U66" i="43"/>
  <c r="U67" i="43"/>
  <c r="U68" i="43"/>
  <c r="U69" i="43"/>
  <c r="U70" i="43"/>
  <c r="U71" i="43"/>
  <c r="U72" i="43"/>
  <c r="U73" i="43"/>
  <c r="U74" i="43"/>
  <c r="U75" i="43"/>
  <c r="U76" i="43"/>
  <c r="U77" i="43"/>
  <c r="U78" i="43"/>
  <c r="U79" i="43"/>
  <c r="U80" i="43"/>
  <c r="U81" i="43"/>
  <c r="U82" i="43"/>
  <c r="U83" i="43"/>
  <c r="U84" i="43"/>
  <c r="U85" i="43"/>
  <c r="U86" i="43"/>
  <c r="U87" i="43"/>
  <c r="U88" i="43"/>
  <c r="U89" i="43"/>
  <c r="U90" i="43"/>
  <c r="U91" i="43"/>
  <c r="U92" i="43"/>
  <c r="U93" i="43"/>
  <c r="U94" i="43"/>
  <c r="U95" i="43"/>
  <c r="U96" i="43"/>
  <c r="U97" i="43"/>
  <c r="U98" i="43"/>
  <c r="U99" i="43"/>
  <c r="U100" i="43"/>
  <c r="U101" i="43"/>
  <c r="U102" i="43"/>
  <c r="U103" i="43"/>
  <c r="U104" i="43"/>
  <c r="U105" i="43"/>
  <c r="U106" i="43"/>
  <c r="U107" i="43"/>
  <c r="U108" i="43"/>
  <c r="U109" i="43"/>
  <c r="U110" i="43"/>
  <c r="U111" i="43"/>
  <c r="U112" i="43"/>
  <c r="U113" i="43"/>
  <c r="U114" i="43"/>
  <c r="U115" i="43"/>
  <c r="U116" i="43"/>
  <c r="U117" i="43"/>
  <c r="U118" i="43"/>
  <c r="U119" i="43"/>
  <c r="U120" i="43"/>
  <c r="U121" i="43"/>
  <c r="U122" i="43"/>
  <c r="U123" i="43"/>
  <c r="U124" i="43"/>
  <c r="U125" i="43"/>
  <c r="U126" i="43"/>
  <c r="U127" i="43"/>
  <c r="U128" i="43"/>
  <c r="U129" i="43"/>
  <c r="U130" i="43"/>
  <c r="U131" i="43"/>
  <c r="U132" i="43"/>
  <c r="U133" i="43"/>
  <c r="U134" i="43"/>
  <c r="U135" i="43"/>
  <c r="U136" i="43"/>
  <c r="U137" i="43"/>
  <c r="U138" i="43"/>
  <c r="U139" i="43"/>
  <c r="U140" i="43"/>
  <c r="U141" i="43"/>
  <c r="U142" i="43"/>
  <c r="U143" i="43"/>
  <c r="U144" i="43"/>
  <c r="U145" i="43"/>
  <c r="U146" i="43"/>
  <c r="U147" i="43"/>
  <c r="U148" i="43"/>
  <c r="U149" i="43"/>
  <c r="U150" i="43"/>
  <c r="U151" i="43"/>
  <c r="U152" i="43"/>
  <c r="U153" i="43"/>
  <c r="U154" i="43"/>
  <c r="U155" i="43"/>
  <c r="U156" i="43"/>
  <c r="U157" i="43"/>
  <c r="U158" i="43"/>
  <c r="U159" i="43"/>
  <c r="U160" i="43"/>
  <c r="U161" i="43"/>
  <c r="U162" i="43"/>
  <c r="U163" i="43"/>
  <c r="U164" i="43"/>
  <c r="U165" i="43"/>
  <c r="U166" i="43"/>
  <c r="U167" i="43"/>
  <c r="U168" i="43"/>
  <c r="U169" i="43"/>
  <c r="U170" i="43"/>
  <c r="U171" i="43"/>
  <c r="U172" i="43"/>
  <c r="U173" i="43"/>
  <c r="U174" i="43"/>
  <c r="U175" i="43"/>
  <c r="U176" i="43"/>
  <c r="U177" i="43"/>
  <c r="U178" i="43"/>
  <c r="U179" i="43"/>
  <c r="U180" i="43"/>
  <c r="U181" i="43"/>
  <c r="U182" i="43"/>
  <c r="U183" i="43"/>
  <c r="U184" i="43"/>
  <c r="U185" i="43"/>
  <c r="U186" i="43"/>
  <c r="U187" i="43"/>
  <c r="U188" i="43"/>
  <c r="U189" i="43"/>
  <c r="U190" i="43"/>
  <c r="U191" i="43"/>
  <c r="U192" i="43"/>
  <c r="U193" i="43"/>
  <c r="U194" i="43"/>
  <c r="U195" i="43"/>
  <c r="U196" i="43"/>
  <c r="U197" i="43"/>
  <c r="U198" i="43"/>
  <c r="U199" i="43"/>
  <c r="U200" i="43"/>
  <c r="U201" i="43"/>
  <c r="U202" i="43"/>
  <c r="U203" i="43"/>
  <c r="U204" i="43"/>
  <c r="U205" i="43"/>
  <c r="U206" i="43"/>
  <c r="U207" i="43"/>
  <c r="U208" i="43"/>
  <c r="U209" i="43"/>
  <c r="U210" i="43"/>
  <c r="U211" i="43"/>
  <c r="U212" i="43"/>
  <c r="U213" i="43"/>
  <c r="U214" i="43"/>
  <c r="U215" i="43"/>
  <c r="U216" i="43"/>
  <c r="U217" i="43"/>
  <c r="U218" i="43"/>
  <c r="U219" i="43"/>
  <c r="U220" i="43"/>
  <c r="U221" i="43"/>
  <c r="U222" i="43"/>
  <c r="U223" i="43"/>
  <c r="U224" i="43"/>
  <c r="U225" i="43"/>
  <c r="U226" i="43"/>
  <c r="U227" i="43"/>
  <c r="U228" i="43"/>
  <c r="U229" i="43"/>
  <c r="U230" i="43"/>
  <c r="U231" i="43"/>
  <c r="U232" i="43"/>
  <c r="U233" i="43"/>
  <c r="U234" i="43"/>
  <c r="U235" i="43"/>
  <c r="U236" i="43"/>
  <c r="U237" i="43"/>
  <c r="U238" i="43"/>
  <c r="U239" i="43"/>
  <c r="U240" i="43"/>
  <c r="U241" i="43"/>
  <c r="U242" i="43"/>
  <c r="U243" i="43"/>
  <c r="U244" i="43"/>
  <c r="U245" i="43"/>
  <c r="U246" i="43"/>
  <c r="U247" i="43"/>
  <c r="U248" i="43"/>
  <c r="U249" i="43"/>
  <c r="U250" i="43"/>
  <c r="U251" i="43"/>
  <c r="U252" i="43"/>
  <c r="U253" i="43"/>
  <c r="U254" i="43"/>
  <c r="U255" i="43"/>
  <c r="U256" i="43"/>
  <c r="U257" i="43"/>
  <c r="U258" i="43"/>
  <c r="U259" i="43"/>
  <c r="U260" i="43"/>
  <c r="U261" i="43"/>
  <c r="U262" i="43"/>
  <c r="U263" i="43"/>
  <c r="U264" i="43"/>
  <c r="U265" i="43"/>
  <c r="U266" i="43"/>
  <c r="U267" i="43"/>
  <c r="U268" i="43"/>
  <c r="U269" i="43"/>
  <c r="U270" i="43"/>
  <c r="U271" i="43"/>
  <c r="U272" i="43"/>
  <c r="U273" i="43"/>
  <c r="U274" i="43"/>
  <c r="U275" i="43"/>
  <c r="U276" i="43"/>
  <c r="U277" i="43"/>
  <c r="U278" i="43"/>
  <c r="U279" i="43"/>
  <c r="U280" i="43"/>
  <c r="U281" i="43"/>
  <c r="U282" i="43"/>
  <c r="U283" i="43"/>
  <c r="U284" i="43"/>
  <c r="U285" i="43"/>
  <c r="U286" i="43"/>
  <c r="U287" i="43"/>
  <c r="U288" i="43"/>
  <c r="U289" i="43"/>
  <c r="U290" i="43"/>
  <c r="U291" i="43"/>
  <c r="U292" i="43"/>
  <c r="U293" i="43"/>
  <c r="U294" i="43"/>
  <c r="U295" i="43"/>
  <c r="U296" i="43"/>
  <c r="U297" i="43"/>
  <c r="U298" i="43"/>
  <c r="U299" i="43"/>
  <c r="U300" i="43"/>
  <c r="U301" i="43"/>
  <c r="U302" i="43"/>
  <c r="U303" i="43"/>
  <c r="U304" i="43"/>
  <c r="U305" i="43"/>
  <c r="U306" i="43"/>
  <c r="U307" i="43"/>
  <c r="U308" i="43"/>
  <c r="U309" i="43"/>
  <c r="U310" i="43"/>
  <c r="U311" i="43"/>
  <c r="U312" i="43"/>
  <c r="U313" i="43"/>
  <c r="U314" i="43"/>
  <c r="U315" i="43"/>
  <c r="U316" i="43"/>
  <c r="U317" i="43"/>
  <c r="U318" i="43"/>
  <c r="U319" i="43"/>
  <c r="U320" i="43"/>
  <c r="U321" i="43"/>
  <c r="U322" i="43"/>
  <c r="U323" i="43"/>
  <c r="U324" i="43"/>
  <c r="U325" i="43"/>
  <c r="U326" i="43"/>
  <c r="U327" i="43"/>
  <c r="U328" i="43"/>
  <c r="U329" i="43"/>
  <c r="U330" i="43"/>
  <c r="U331" i="43"/>
  <c r="U332" i="43"/>
  <c r="U333" i="43"/>
  <c r="U334" i="43"/>
  <c r="U335" i="43"/>
  <c r="U336" i="43"/>
  <c r="U337" i="43"/>
  <c r="U338" i="43"/>
  <c r="U339" i="43"/>
  <c r="U340" i="43"/>
  <c r="U341" i="43"/>
  <c r="U342" i="43"/>
  <c r="U343" i="43"/>
  <c r="U344" i="43"/>
  <c r="U345" i="43"/>
  <c r="U346" i="43"/>
  <c r="U347" i="43"/>
  <c r="U348" i="43"/>
  <c r="U349" i="43"/>
  <c r="U350" i="43"/>
  <c r="U351" i="43"/>
  <c r="U352" i="43"/>
  <c r="U353" i="43"/>
  <c r="U354" i="43"/>
  <c r="U355" i="43"/>
  <c r="U356" i="43"/>
  <c r="U357" i="43"/>
  <c r="U358" i="43"/>
  <c r="U359" i="43"/>
  <c r="U360" i="43"/>
  <c r="U361" i="43"/>
  <c r="U362" i="43"/>
  <c r="U363" i="43"/>
  <c r="U364" i="43"/>
  <c r="U365" i="43"/>
  <c r="U366" i="43"/>
  <c r="U367" i="43"/>
  <c r="U368" i="43"/>
  <c r="U369" i="43"/>
  <c r="U370" i="43"/>
  <c r="U371" i="43"/>
  <c r="U372" i="43"/>
  <c r="U373" i="43"/>
  <c r="U374" i="43"/>
  <c r="U375" i="43"/>
  <c r="U376" i="43"/>
  <c r="U377" i="43"/>
  <c r="U378" i="43"/>
  <c r="U379" i="43"/>
  <c r="U380" i="43"/>
  <c r="U381" i="43"/>
  <c r="U382" i="43"/>
  <c r="U383" i="43"/>
  <c r="U384" i="43"/>
  <c r="U385" i="43"/>
  <c r="U386" i="43"/>
  <c r="U387" i="43"/>
  <c r="U388" i="43"/>
  <c r="U389" i="43"/>
  <c r="U390" i="43"/>
  <c r="U391" i="43"/>
  <c r="U392" i="43"/>
  <c r="U393" i="43"/>
  <c r="U394" i="43"/>
  <c r="U395" i="43"/>
  <c r="U396" i="43"/>
  <c r="U397" i="43"/>
  <c r="U398" i="43"/>
  <c r="U399" i="43"/>
  <c r="U400" i="43"/>
  <c r="U401" i="43"/>
  <c r="U402" i="43"/>
  <c r="U403" i="43"/>
  <c r="U404" i="43"/>
  <c r="U405" i="43"/>
  <c r="U406" i="43"/>
  <c r="U407" i="43"/>
  <c r="U408" i="43"/>
  <c r="U409" i="43"/>
  <c r="U410" i="43"/>
  <c r="U411" i="43"/>
  <c r="U412" i="43"/>
  <c r="U413" i="43"/>
  <c r="U414" i="43"/>
  <c r="U415" i="43"/>
  <c r="U416" i="43"/>
  <c r="U417" i="43"/>
  <c r="U418" i="43"/>
  <c r="U419" i="43"/>
  <c r="U420" i="43"/>
  <c r="U421" i="43"/>
  <c r="U422" i="43"/>
  <c r="U423" i="43"/>
  <c r="U424" i="43"/>
  <c r="U425" i="43"/>
  <c r="U426" i="43"/>
  <c r="U427" i="43"/>
  <c r="U428" i="43"/>
  <c r="U429" i="43"/>
  <c r="U430" i="43"/>
  <c r="U431" i="43"/>
  <c r="U432" i="43"/>
  <c r="U433" i="43"/>
  <c r="U434" i="43"/>
  <c r="U435" i="43"/>
  <c r="U436" i="43"/>
  <c r="U437" i="43"/>
  <c r="U438" i="43"/>
  <c r="U439" i="43"/>
  <c r="U440" i="43"/>
  <c r="U441" i="43"/>
  <c r="U442" i="43"/>
  <c r="U443" i="43"/>
  <c r="U444" i="43"/>
  <c r="U445" i="43"/>
  <c r="U446" i="43"/>
  <c r="U447" i="43"/>
  <c r="U448" i="43"/>
  <c r="U449" i="43"/>
  <c r="U450" i="43"/>
  <c r="U451" i="43"/>
  <c r="U452" i="43"/>
  <c r="U453" i="43"/>
  <c r="U454" i="43"/>
  <c r="U455" i="43"/>
  <c r="U456" i="43"/>
  <c r="U457" i="43"/>
  <c r="U458" i="43"/>
  <c r="U459" i="43"/>
  <c r="U460" i="43"/>
  <c r="U461" i="43"/>
  <c r="U462" i="43"/>
  <c r="U463" i="43"/>
  <c r="U464" i="43"/>
  <c r="U465" i="43"/>
  <c r="U466" i="43"/>
  <c r="U467" i="43"/>
  <c r="U468" i="43"/>
  <c r="U469" i="43"/>
  <c r="U470" i="43"/>
  <c r="U471" i="43"/>
  <c r="U472" i="43"/>
  <c r="U473" i="43"/>
  <c r="U474" i="43"/>
  <c r="U475" i="43"/>
  <c r="U476" i="43"/>
  <c r="U477" i="43"/>
  <c r="U478" i="43"/>
  <c r="U479" i="43"/>
  <c r="U480" i="43"/>
  <c r="U481" i="43"/>
  <c r="U482" i="43"/>
  <c r="U483" i="43"/>
  <c r="U484" i="43"/>
  <c r="U485" i="43"/>
  <c r="U486" i="43"/>
  <c r="U487" i="43"/>
  <c r="U488" i="43"/>
  <c r="U489" i="43"/>
  <c r="U490" i="43"/>
  <c r="U491" i="43"/>
  <c r="U492" i="43"/>
  <c r="U493" i="43"/>
  <c r="U494" i="43"/>
  <c r="U495" i="43"/>
  <c r="U496" i="43"/>
  <c r="U497" i="43"/>
  <c r="U498" i="43"/>
  <c r="U499" i="43"/>
  <c r="U500" i="43"/>
  <c r="U501" i="43"/>
  <c r="V22" i="43"/>
  <c r="V23" i="43"/>
  <c r="V24" i="43"/>
  <c r="V25" i="43"/>
  <c r="V26" i="43"/>
  <c r="V27" i="43"/>
  <c r="V28" i="43"/>
  <c r="V29" i="43"/>
  <c r="V30" i="43"/>
  <c r="V31" i="43"/>
  <c r="V32" i="43"/>
  <c r="V33" i="43"/>
  <c r="V34" i="43"/>
  <c r="V35" i="43"/>
  <c r="V36" i="43"/>
  <c r="V37" i="43"/>
  <c r="V38" i="43"/>
  <c r="V39" i="43"/>
  <c r="V40" i="43"/>
  <c r="V41" i="43"/>
  <c r="V42" i="43"/>
  <c r="V43" i="43"/>
  <c r="V44" i="43"/>
  <c r="V45" i="43"/>
  <c r="V46" i="43"/>
  <c r="V47" i="43"/>
  <c r="V48" i="43"/>
  <c r="V49" i="43"/>
  <c r="V50" i="43"/>
  <c r="V51" i="43"/>
  <c r="V52" i="43"/>
  <c r="V53" i="43"/>
  <c r="V54" i="43"/>
  <c r="V55" i="43"/>
  <c r="V56" i="43"/>
  <c r="V57" i="43"/>
  <c r="V58" i="43"/>
  <c r="V59" i="43"/>
  <c r="V60" i="43"/>
  <c r="V61" i="43"/>
  <c r="V62" i="43"/>
  <c r="V63" i="43"/>
  <c r="V64" i="43"/>
  <c r="V65" i="43"/>
  <c r="V66" i="43"/>
  <c r="V67" i="43"/>
  <c r="V68" i="43"/>
  <c r="V69" i="43"/>
  <c r="V70" i="43"/>
  <c r="V71" i="43"/>
  <c r="V72" i="43"/>
  <c r="V73" i="43"/>
  <c r="V74" i="43"/>
  <c r="V75" i="43"/>
  <c r="V76" i="43"/>
  <c r="V77" i="43"/>
  <c r="V78" i="43"/>
  <c r="V79" i="43"/>
  <c r="V80" i="43"/>
  <c r="V81" i="43"/>
  <c r="V82" i="43"/>
  <c r="V83" i="43"/>
  <c r="V84" i="43"/>
  <c r="V85" i="43"/>
  <c r="V86" i="43"/>
  <c r="V87" i="43"/>
  <c r="V88" i="43"/>
  <c r="V89" i="43"/>
  <c r="V90" i="43"/>
  <c r="V91" i="43"/>
  <c r="V92" i="43"/>
  <c r="V93" i="43"/>
  <c r="V94" i="43"/>
  <c r="V95" i="43"/>
  <c r="V96" i="43"/>
  <c r="V97" i="43"/>
  <c r="V98" i="43"/>
  <c r="V99" i="43"/>
  <c r="V100" i="43"/>
  <c r="V101" i="43"/>
  <c r="V102" i="43"/>
  <c r="V103" i="43"/>
  <c r="V104" i="43"/>
  <c r="V105" i="43"/>
  <c r="V106" i="43"/>
  <c r="V107" i="43"/>
  <c r="V108" i="43"/>
  <c r="V109" i="43"/>
  <c r="V110" i="43"/>
  <c r="V111" i="43"/>
  <c r="V112" i="43"/>
  <c r="V113" i="43"/>
  <c r="V114" i="43"/>
  <c r="V115" i="43"/>
  <c r="V116" i="43"/>
  <c r="V117" i="43"/>
  <c r="V118" i="43"/>
  <c r="V119" i="43"/>
  <c r="V120" i="43"/>
  <c r="V121" i="43"/>
  <c r="V122" i="43"/>
  <c r="V123" i="43"/>
  <c r="V124" i="43"/>
  <c r="V125" i="43"/>
  <c r="V126" i="43"/>
  <c r="V127" i="43"/>
  <c r="V128" i="43"/>
  <c r="V129" i="43"/>
  <c r="V130" i="43"/>
  <c r="V131" i="43"/>
  <c r="V132" i="43"/>
  <c r="V133" i="43"/>
  <c r="V134" i="43"/>
  <c r="V135" i="43"/>
  <c r="V136" i="43"/>
  <c r="V137" i="43"/>
  <c r="V138" i="43"/>
  <c r="V139" i="43"/>
  <c r="V140" i="43"/>
  <c r="V141" i="43"/>
  <c r="V142" i="43"/>
  <c r="V143" i="43"/>
  <c r="V144" i="43"/>
  <c r="V145" i="43"/>
  <c r="V146" i="43"/>
  <c r="V147" i="43"/>
  <c r="V148" i="43"/>
  <c r="V149" i="43"/>
  <c r="V150" i="43"/>
  <c r="V151" i="43"/>
  <c r="V152" i="43"/>
  <c r="V153" i="43"/>
  <c r="V154" i="43"/>
  <c r="V155" i="43"/>
  <c r="V156" i="43"/>
  <c r="V157" i="43"/>
  <c r="V158" i="43"/>
  <c r="V159" i="43"/>
  <c r="V160" i="43"/>
  <c r="V161" i="43"/>
  <c r="V162" i="43"/>
  <c r="V163" i="43"/>
  <c r="V164" i="43"/>
  <c r="V165" i="43"/>
  <c r="V166" i="43"/>
  <c r="V167" i="43"/>
  <c r="V168" i="43"/>
  <c r="V169" i="43"/>
  <c r="V170" i="43"/>
  <c r="V171" i="43"/>
  <c r="V172" i="43"/>
  <c r="V173" i="43"/>
  <c r="V174" i="43"/>
  <c r="V175" i="43"/>
  <c r="V176" i="43"/>
  <c r="V177" i="43"/>
  <c r="V178" i="43"/>
  <c r="V179" i="43"/>
  <c r="V180" i="43"/>
  <c r="V181" i="43"/>
  <c r="V182" i="43"/>
  <c r="V183" i="43"/>
  <c r="V184" i="43"/>
  <c r="V185" i="43"/>
  <c r="V186" i="43"/>
  <c r="V187" i="43"/>
  <c r="V188" i="43"/>
  <c r="V189" i="43"/>
  <c r="V190" i="43"/>
  <c r="V191" i="43"/>
  <c r="V192" i="43"/>
  <c r="V193" i="43"/>
  <c r="V194" i="43"/>
  <c r="V195" i="43"/>
  <c r="V196" i="43"/>
  <c r="V197" i="43"/>
  <c r="V198" i="43"/>
  <c r="V199" i="43"/>
  <c r="V200" i="43"/>
  <c r="V201" i="43"/>
  <c r="V202" i="43"/>
  <c r="V203" i="43"/>
  <c r="V204" i="43"/>
  <c r="V205" i="43"/>
  <c r="V206" i="43"/>
  <c r="V207" i="43"/>
  <c r="V208" i="43"/>
  <c r="V209" i="43"/>
  <c r="V210" i="43"/>
  <c r="V211" i="43"/>
  <c r="V212" i="43"/>
  <c r="V213" i="43"/>
  <c r="V214" i="43"/>
  <c r="V215" i="43"/>
  <c r="V216" i="43"/>
  <c r="V217" i="43"/>
  <c r="V218" i="43"/>
  <c r="V219" i="43"/>
  <c r="V220" i="43"/>
  <c r="V221" i="43"/>
  <c r="V222" i="43"/>
  <c r="V223" i="43"/>
  <c r="V224" i="43"/>
  <c r="V225" i="43"/>
  <c r="V226" i="43"/>
  <c r="V227" i="43"/>
  <c r="V228" i="43"/>
  <c r="V229" i="43"/>
  <c r="V230" i="43"/>
  <c r="V231" i="43"/>
  <c r="V232" i="43"/>
  <c r="V233" i="43"/>
  <c r="V234" i="43"/>
  <c r="V235" i="43"/>
  <c r="V236" i="43"/>
  <c r="V237" i="43"/>
  <c r="V238" i="43"/>
  <c r="V239" i="43"/>
  <c r="V240" i="43"/>
  <c r="V241" i="43"/>
  <c r="V242" i="43"/>
  <c r="V243" i="43"/>
  <c r="V244" i="43"/>
  <c r="V245" i="43"/>
  <c r="V246" i="43"/>
  <c r="V247" i="43"/>
  <c r="V248" i="43"/>
  <c r="V249" i="43"/>
  <c r="V250" i="43"/>
  <c r="V251" i="43"/>
  <c r="V252" i="43"/>
  <c r="V253" i="43"/>
  <c r="V254" i="43"/>
  <c r="V255" i="43"/>
  <c r="V256" i="43"/>
  <c r="V257" i="43"/>
  <c r="V258" i="43"/>
  <c r="V259" i="43"/>
  <c r="V260" i="43"/>
  <c r="V261" i="43"/>
  <c r="V262" i="43"/>
  <c r="V263" i="43"/>
  <c r="V264" i="43"/>
  <c r="V265" i="43"/>
  <c r="V266" i="43"/>
  <c r="V267" i="43"/>
  <c r="V268" i="43"/>
  <c r="V269" i="43"/>
  <c r="V270" i="43"/>
  <c r="V271" i="43"/>
  <c r="V272" i="43"/>
  <c r="V273" i="43"/>
  <c r="V274" i="43"/>
  <c r="V275" i="43"/>
  <c r="V276" i="43"/>
  <c r="V277" i="43"/>
  <c r="V278" i="43"/>
  <c r="V279" i="43"/>
  <c r="V280" i="43"/>
  <c r="V281" i="43"/>
  <c r="V282" i="43"/>
  <c r="V283" i="43"/>
  <c r="V284" i="43"/>
  <c r="V285" i="43"/>
  <c r="V286" i="43"/>
  <c r="V287" i="43"/>
  <c r="V288" i="43"/>
  <c r="V289" i="43"/>
  <c r="V290" i="43"/>
  <c r="V291" i="43"/>
  <c r="V292" i="43"/>
  <c r="V293" i="43"/>
  <c r="V294" i="43"/>
  <c r="V295" i="43"/>
  <c r="V296" i="43"/>
  <c r="V297" i="43"/>
  <c r="V298" i="43"/>
  <c r="V299" i="43"/>
  <c r="V300" i="43"/>
  <c r="V301" i="43"/>
  <c r="V302" i="43"/>
  <c r="V303" i="43"/>
  <c r="V304" i="43"/>
  <c r="V305" i="43"/>
  <c r="V306" i="43"/>
  <c r="V307" i="43"/>
  <c r="V308" i="43"/>
  <c r="V309" i="43"/>
  <c r="V310" i="43"/>
  <c r="V311" i="43"/>
  <c r="V312" i="43"/>
  <c r="V313" i="43"/>
  <c r="V314" i="43"/>
  <c r="V315" i="43"/>
  <c r="V316" i="43"/>
  <c r="V317" i="43"/>
  <c r="V318" i="43"/>
  <c r="V319" i="43"/>
  <c r="V320" i="43"/>
  <c r="V321" i="43"/>
  <c r="V322" i="43"/>
  <c r="V323" i="43"/>
  <c r="V324" i="43"/>
  <c r="V325" i="43"/>
  <c r="V326" i="43"/>
  <c r="V327" i="43"/>
  <c r="V328" i="43"/>
  <c r="V329" i="43"/>
  <c r="V330" i="43"/>
  <c r="V331" i="43"/>
  <c r="V332" i="43"/>
  <c r="V333" i="43"/>
  <c r="V334" i="43"/>
  <c r="V335" i="43"/>
  <c r="V336" i="43"/>
  <c r="V337" i="43"/>
  <c r="V338" i="43"/>
  <c r="V339" i="43"/>
  <c r="V340" i="43"/>
  <c r="V341" i="43"/>
  <c r="V342" i="43"/>
  <c r="V343" i="43"/>
  <c r="V344" i="43"/>
  <c r="V345" i="43"/>
  <c r="V346" i="43"/>
  <c r="V347" i="43"/>
  <c r="V348" i="43"/>
  <c r="V349" i="43"/>
  <c r="V350" i="43"/>
  <c r="V351" i="43"/>
  <c r="V352" i="43"/>
  <c r="V353" i="43"/>
  <c r="V354" i="43"/>
  <c r="V355" i="43"/>
  <c r="V356" i="43"/>
  <c r="V357" i="43"/>
  <c r="V358" i="43"/>
  <c r="V359" i="43"/>
  <c r="V360" i="43"/>
  <c r="V361" i="43"/>
  <c r="V362" i="43"/>
  <c r="V363" i="43"/>
  <c r="V364" i="43"/>
  <c r="V365" i="43"/>
  <c r="V366" i="43"/>
  <c r="V367" i="43"/>
  <c r="V368" i="43"/>
  <c r="V369" i="43"/>
  <c r="V370" i="43"/>
  <c r="V371" i="43"/>
  <c r="V372" i="43"/>
  <c r="V373" i="43"/>
  <c r="V374" i="43"/>
  <c r="V375" i="43"/>
  <c r="V376" i="43"/>
  <c r="V377" i="43"/>
  <c r="V378" i="43"/>
  <c r="V379" i="43"/>
  <c r="V380" i="43"/>
  <c r="V381" i="43"/>
  <c r="V382" i="43"/>
  <c r="V383" i="43"/>
  <c r="V384" i="43"/>
  <c r="V385" i="43"/>
  <c r="V386" i="43"/>
  <c r="V387" i="43"/>
  <c r="V388" i="43"/>
  <c r="V389" i="43"/>
  <c r="V390" i="43"/>
  <c r="V391" i="43"/>
  <c r="V392" i="43"/>
  <c r="V393" i="43"/>
  <c r="V394" i="43"/>
  <c r="V395" i="43"/>
  <c r="V396" i="43"/>
  <c r="V397" i="43"/>
  <c r="V398" i="43"/>
  <c r="V399" i="43"/>
  <c r="V400" i="43"/>
  <c r="V401" i="43"/>
  <c r="V402" i="43"/>
  <c r="V403" i="43"/>
  <c r="V404" i="43"/>
  <c r="V405" i="43"/>
  <c r="V406" i="43"/>
  <c r="V407" i="43"/>
  <c r="V408" i="43"/>
  <c r="V409" i="43"/>
  <c r="V410" i="43"/>
  <c r="V411" i="43"/>
  <c r="V412" i="43"/>
  <c r="V413" i="43"/>
  <c r="V414" i="43"/>
  <c r="V415" i="43"/>
  <c r="V416" i="43"/>
  <c r="V417" i="43"/>
  <c r="V418" i="43"/>
  <c r="V419" i="43"/>
  <c r="V420" i="43"/>
  <c r="V421" i="43"/>
  <c r="V422" i="43"/>
  <c r="V423" i="43"/>
  <c r="V424" i="43"/>
  <c r="V425" i="43"/>
  <c r="V426" i="43"/>
  <c r="V427" i="43"/>
  <c r="V428" i="43"/>
  <c r="V429" i="43"/>
  <c r="V430" i="43"/>
  <c r="V431" i="43"/>
  <c r="V432" i="43"/>
  <c r="V433" i="43"/>
  <c r="V434" i="43"/>
  <c r="V435" i="43"/>
  <c r="V436" i="43"/>
  <c r="V437" i="43"/>
  <c r="V438" i="43"/>
  <c r="V439" i="43"/>
  <c r="V440" i="43"/>
  <c r="V441" i="43"/>
  <c r="V442" i="43"/>
  <c r="V443" i="43"/>
  <c r="V444" i="43"/>
  <c r="V445" i="43"/>
  <c r="V446" i="43"/>
  <c r="V447" i="43"/>
  <c r="V448" i="43"/>
  <c r="V449" i="43"/>
  <c r="V450" i="43"/>
  <c r="V451" i="43"/>
  <c r="V452" i="43"/>
  <c r="V453" i="43"/>
  <c r="V454" i="43"/>
  <c r="V455" i="43"/>
  <c r="V456" i="43"/>
  <c r="V457" i="43"/>
  <c r="V458" i="43"/>
  <c r="V459" i="43"/>
  <c r="V460" i="43"/>
  <c r="V461" i="43"/>
  <c r="V462" i="43"/>
  <c r="V463" i="43"/>
  <c r="V464" i="43"/>
  <c r="V465" i="43"/>
  <c r="V466" i="43"/>
  <c r="V467" i="43"/>
  <c r="V468" i="43"/>
  <c r="V469" i="43"/>
  <c r="V470" i="43"/>
  <c r="V471" i="43"/>
  <c r="V472" i="43"/>
  <c r="V473" i="43"/>
  <c r="V474" i="43"/>
  <c r="V475" i="43"/>
  <c r="V476" i="43"/>
  <c r="V477" i="43"/>
  <c r="V478" i="43"/>
  <c r="V479" i="43"/>
  <c r="V480" i="43"/>
  <c r="V481" i="43"/>
  <c r="V482" i="43"/>
  <c r="V483" i="43"/>
  <c r="V484" i="43"/>
  <c r="V485" i="43"/>
  <c r="V486" i="43"/>
  <c r="V487" i="43"/>
  <c r="V488" i="43"/>
  <c r="V489" i="43"/>
  <c r="V490" i="43"/>
  <c r="V491" i="43"/>
  <c r="V492" i="43"/>
  <c r="V493" i="43"/>
  <c r="V494" i="43"/>
  <c r="V495" i="43"/>
  <c r="V496" i="43"/>
  <c r="V497" i="43"/>
  <c r="V498" i="43"/>
  <c r="V499" i="43"/>
  <c r="V500" i="43"/>
  <c r="V501" i="43"/>
  <c r="W22" i="43"/>
  <c r="W23" i="43"/>
  <c r="W24" i="43"/>
  <c r="W25" i="43"/>
  <c r="W26" i="43"/>
  <c r="W27" i="43"/>
  <c r="W28" i="43"/>
  <c r="W29" i="43"/>
  <c r="W30" i="43"/>
  <c r="W31" i="43"/>
  <c r="W32" i="43"/>
  <c r="W33" i="43"/>
  <c r="W34" i="43"/>
  <c r="W35" i="43"/>
  <c r="W36" i="43"/>
  <c r="W37" i="43"/>
  <c r="W38" i="43"/>
  <c r="W39" i="43"/>
  <c r="W40" i="43"/>
  <c r="W41" i="43"/>
  <c r="W42" i="43"/>
  <c r="W43" i="43"/>
  <c r="W44" i="43"/>
  <c r="W45" i="43"/>
  <c r="W46" i="43"/>
  <c r="W47" i="43"/>
  <c r="W48" i="43"/>
  <c r="W49" i="43"/>
  <c r="W50" i="43"/>
  <c r="W51" i="43"/>
  <c r="W52" i="43"/>
  <c r="W53" i="43"/>
  <c r="W54" i="43"/>
  <c r="W55" i="43"/>
  <c r="W56" i="43"/>
  <c r="W57" i="43"/>
  <c r="W58" i="43"/>
  <c r="W59" i="43"/>
  <c r="W60" i="43"/>
  <c r="W61" i="43"/>
  <c r="W62" i="43"/>
  <c r="W63" i="43"/>
  <c r="W64" i="43"/>
  <c r="W65" i="43"/>
  <c r="W66" i="43"/>
  <c r="W67" i="43"/>
  <c r="W68" i="43"/>
  <c r="W69" i="43"/>
  <c r="W70" i="43"/>
  <c r="W71" i="43"/>
  <c r="W72" i="43"/>
  <c r="W73" i="43"/>
  <c r="W74" i="43"/>
  <c r="W75" i="43"/>
  <c r="W76" i="43"/>
  <c r="W77" i="43"/>
  <c r="W78" i="43"/>
  <c r="W79" i="43"/>
  <c r="W80" i="43"/>
  <c r="W81" i="43"/>
  <c r="W82" i="43"/>
  <c r="W83" i="43"/>
  <c r="W84" i="43"/>
  <c r="W85" i="43"/>
  <c r="W86" i="43"/>
  <c r="W87" i="43"/>
  <c r="W88" i="43"/>
  <c r="W89" i="43"/>
  <c r="W90" i="43"/>
  <c r="W91" i="43"/>
  <c r="W92" i="43"/>
  <c r="W93" i="43"/>
  <c r="W94" i="43"/>
  <c r="W95" i="43"/>
  <c r="W96" i="43"/>
  <c r="W97" i="43"/>
  <c r="W98" i="43"/>
  <c r="W99" i="43"/>
  <c r="W100" i="43"/>
  <c r="W101" i="43"/>
  <c r="W102" i="43"/>
  <c r="W103" i="43"/>
  <c r="W104" i="43"/>
  <c r="W105" i="43"/>
  <c r="W106" i="43"/>
  <c r="W107" i="43"/>
  <c r="W108" i="43"/>
  <c r="W109" i="43"/>
  <c r="W110" i="43"/>
  <c r="W111" i="43"/>
  <c r="W112" i="43"/>
  <c r="W113" i="43"/>
  <c r="W114" i="43"/>
  <c r="W115" i="43"/>
  <c r="W116" i="43"/>
  <c r="W117" i="43"/>
  <c r="W118" i="43"/>
  <c r="W119" i="43"/>
  <c r="W120" i="43"/>
  <c r="W121" i="43"/>
  <c r="W122" i="43"/>
  <c r="W123" i="43"/>
  <c r="W124" i="43"/>
  <c r="W125" i="43"/>
  <c r="W126" i="43"/>
  <c r="W127" i="43"/>
  <c r="W128" i="43"/>
  <c r="W129" i="43"/>
  <c r="W130" i="43"/>
  <c r="W131" i="43"/>
  <c r="W132" i="43"/>
  <c r="W133" i="43"/>
  <c r="W134" i="43"/>
  <c r="W135" i="43"/>
  <c r="W136" i="43"/>
  <c r="W137" i="43"/>
  <c r="W138" i="43"/>
  <c r="W139" i="43"/>
  <c r="W140" i="43"/>
  <c r="W141" i="43"/>
  <c r="W142" i="43"/>
  <c r="W143" i="43"/>
  <c r="W144" i="43"/>
  <c r="W145" i="43"/>
  <c r="W146" i="43"/>
  <c r="W147" i="43"/>
  <c r="W148" i="43"/>
  <c r="W149" i="43"/>
  <c r="W150" i="43"/>
  <c r="W151" i="43"/>
  <c r="W152" i="43"/>
  <c r="W153" i="43"/>
  <c r="W154" i="43"/>
  <c r="W155" i="43"/>
  <c r="W156" i="43"/>
  <c r="W157" i="43"/>
  <c r="W158" i="43"/>
  <c r="W159" i="43"/>
  <c r="W160" i="43"/>
  <c r="W161" i="43"/>
  <c r="W162" i="43"/>
  <c r="W163" i="43"/>
  <c r="W164" i="43"/>
  <c r="W165" i="43"/>
  <c r="W166" i="43"/>
  <c r="W167" i="43"/>
  <c r="W168" i="43"/>
  <c r="W169" i="43"/>
  <c r="W170" i="43"/>
  <c r="W171" i="43"/>
  <c r="W172" i="43"/>
  <c r="W173" i="43"/>
  <c r="W174" i="43"/>
  <c r="W175" i="43"/>
  <c r="W176" i="43"/>
  <c r="W177" i="43"/>
  <c r="W178" i="43"/>
  <c r="W179" i="43"/>
  <c r="W180" i="43"/>
  <c r="W181" i="43"/>
  <c r="W182" i="43"/>
  <c r="W183" i="43"/>
  <c r="W184" i="43"/>
  <c r="W185" i="43"/>
  <c r="W186" i="43"/>
  <c r="W187" i="43"/>
  <c r="W188" i="43"/>
  <c r="W189" i="43"/>
  <c r="W190" i="43"/>
  <c r="W191" i="43"/>
  <c r="W192" i="43"/>
  <c r="W193" i="43"/>
  <c r="W194" i="43"/>
  <c r="W195" i="43"/>
  <c r="W196" i="43"/>
  <c r="W197" i="43"/>
  <c r="W198" i="43"/>
  <c r="W199" i="43"/>
  <c r="W200" i="43"/>
  <c r="W201" i="43"/>
  <c r="W202" i="43"/>
  <c r="W203" i="43"/>
  <c r="W204" i="43"/>
  <c r="W205" i="43"/>
  <c r="W206" i="43"/>
  <c r="W207" i="43"/>
  <c r="W208" i="43"/>
  <c r="W209" i="43"/>
  <c r="W210" i="43"/>
  <c r="W211" i="43"/>
  <c r="W212" i="43"/>
  <c r="W213" i="43"/>
  <c r="W214" i="43"/>
  <c r="W215" i="43"/>
  <c r="W216" i="43"/>
  <c r="W217" i="43"/>
  <c r="W218" i="43"/>
  <c r="W219" i="43"/>
  <c r="W220" i="43"/>
  <c r="W221" i="43"/>
  <c r="W222" i="43"/>
  <c r="W223" i="43"/>
  <c r="W224" i="43"/>
  <c r="W225" i="43"/>
  <c r="W226" i="43"/>
  <c r="W227" i="43"/>
  <c r="W228" i="43"/>
  <c r="W229" i="43"/>
  <c r="W230" i="43"/>
  <c r="W231" i="43"/>
  <c r="W232" i="43"/>
  <c r="W233" i="43"/>
  <c r="W234" i="43"/>
  <c r="W235" i="43"/>
  <c r="W236" i="43"/>
  <c r="W237" i="43"/>
  <c r="W238" i="43"/>
  <c r="W239" i="43"/>
  <c r="W240" i="43"/>
  <c r="W241" i="43"/>
  <c r="W242" i="43"/>
  <c r="W243" i="43"/>
  <c r="W244" i="43"/>
  <c r="W245" i="43"/>
  <c r="W246" i="43"/>
  <c r="W247" i="43"/>
  <c r="W248" i="43"/>
  <c r="W249" i="43"/>
  <c r="W250" i="43"/>
  <c r="W251" i="43"/>
  <c r="W252" i="43"/>
  <c r="W253" i="43"/>
  <c r="W254" i="43"/>
  <c r="W255" i="43"/>
  <c r="W256" i="43"/>
  <c r="W257" i="43"/>
  <c r="W258" i="43"/>
  <c r="W259" i="43"/>
  <c r="W260" i="43"/>
  <c r="W261" i="43"/>
  <c r="W262" i="43"/>
  <c r="W263" i="43"/>
  <c r="W264" i="43"/>
  <c r="W265" i="43"/>
  <c r="W266" i="43"/>
  <c r="W267" i="43"/>
  <c r="W268" i="43"/>
  <c r="W269" i="43"/>
  <c r="W270" i="43"/>
  <c r="W271" i="43"/>
  <c r="W272" i="43"/>
  <c r="W273" i="43"/>
  <c r="W274" i="43"/>
  <c r="W275" i="43"/>
  <c r="W276" i="43"/>
  <c r="W277" i="43"/>
  <c r="W278" i="43"/>
  <c r="W279" i="43"/>
  <c r="W280" i="43"/>
  <c r="W281" i="43"/>
  <c r="W282" i="43"/>
  <c r="W283" i="43"/>
  <c r="W284" i="43"/>
  <c r="W285" i="43"/>
  <c r="W286" i="43"/>
  <c r="W287" i="43"/>
  <c r="W288" i="43"/>
  <c r="W289" i="43"/>
  <c r="W290" i="43"/>
  <c r="W291" i="43"/>
  <c r="W292" i="43"/>
  <c r="W293" i="43"/>
  <c r="W294" i="43"/>
  <c r="W295" i="43"/>
  <c r="W296" i="43"/>
  <c r="W297" i="43"/>
  <c r="W298" i="43"/>
  <c r="W299" i="43"/>
  <c r="W300" i="43"/>
  <c r="W301" i="43"/>
  <c r="W302" i="43"/>
  <c r="W303" i="43"/>
  <c r="W304" i="43"/>
  <c r="W305" i="43"/>
  <c r="W306" i="43"/>
  <c r="W307" i="43"/>
  <c r="W308" i="43"/>
  <c r="W309" i="43"/>
  <c r="W310" i="43"/>
  <c r="W311" i="43"/>
  <c r="W312" i="43"/>
  <c r="W313" i="43"/>
  <c r="W314" i="43"/>
  <c r="W315" i="43"/>
  <c r="W316" i="43"/>
  <c r="W317" i="43"/>
  <c r="W318" i="43"/>
  <c r="W319" i="43"/>
  <c r="W320" i="43"/>
  <c r="W321" i="43"/>
  <c r="W322" i="43"/>
  <c r="W323" i="43"/>
  <c r="W324" i="43"/>
  <c r="W325" i="43"/>
  <c r="W326" i="43"/>
  <c r="W327" i="43"/>
  <c r="W328" i="43"/>
  <c r="W329" i="43"/>
  <c r="W330" i="43"/>
  <c r="W331" i="43"/>
  <c r="W332" i="43"/>
  <c r="W333" i="43"/>
  <c r="W334" i="43"/>
  <c r="W335" i="43"/>
  <c r="W336" i="43"/>
  <c r="W337" i="43"/>
  <c r="W338" i="43"/>
  <c r="W339" i="43"/>
  <c r="W340" i="43"/>
  <c r="W341" i="43"/>
  <c r="W342" i="43"/>
  <c r="W343" i="43"/>
  <c r="W344" i="43"/>
  <c r="W345" i="43"/>
  <c r="W346" i="43"/>
  <c r="W347" i="43"/>
  <c r="W348" i="43"/>
  <c r="W349" i="43"/>
  <c r="W350" i="43"/>
  <c r="W351" i="43"/>
  <c r="W352" i="43"/>
  <c r="W353" i="43"/>
  <c r="W354" i="43"/>
  <c r="W355" i="43"/>
  <c r="W356" i="43"/>
  <c r="W357" i="43"/>
  <c r="W358" i="43"/>
  <c r="W359" i="43"/>
  <c r="W360" i="43"/>
  <c r="W361" i="43"/>
  <c r="W362" i="43"/>
  <c r="W363" i="43"/>
  <c r="W364" i="43"/>
  <c r="W365" i="43"/>
  <c r="W366" i="43"/>
  <c r="W367" i="43"/>
  <c r="W368" i="43"/>
  <c r="W369" i="43"/>
  <c r="W370" i="43"/>
  <c r="W371" i="43"/>
  <c r="W372" i="43"/>
  <c r="W373" i="43"/>
  <c r="W374" i="43"/>
  <c r="W375" i="43"/>
  <c r="W376" i="43"/>
  <c r="W377" i="43"/>
  <c r="W378" i="43"/>
  <c r="W379" i="43"/>
  <c r="W380" i="43"/>
  <c r="W381" i="43"/>
  <c r="W382" i="43"/>
  <c r="W383" i="43"/>
  <c r="W384" i="43"/>
  <c r="W385" i="43"/>
  <c r="W386" i="43"/>
  <c r="W387" i="43"/>
  <c r="W388" i="43"/>
  <c r="W389" i="43"/>
  <c r="W390" i="43"/>
  <c r="W391" i="43"/>
  <c r="W392" i="43"/>
  <c r="W393" i="43"/>
  <c r="W394" i="43"/>
  <c r="W395" i="43"/>
  <c r="W396" i="43"/>
  <c r="W397" i="43"/>
  <c r="W398" i="43"/>
  <c r="W399" i="43"/>
  <c r="W400" i="43"/>
  <c r="W401" i="43"/>
  <c r="W402" i="43"/>
  <c r="W403" i="43"/>
  <c r="W404" i="43"/>
  <c r="W405" i="43"/>
  <c r="W406" i="43"/>
  <c r="W407" i="43"/>
  <c r="W408" i="43"/>
  <c r="W409" i="43"/>
  <c r="W410" i="43"/>
  <c r="W411" i="43"/>
  <c r="W412" i="43"/>
  <c r="W413" i="43"/>
  <c r="W414" i="43"/>
  <c r="W415" i="43"/>
  <c r="W416" i="43"/>
  <c r="W417" i="43"/>
  <c r="W418" i="43"/>
  <c r="W419" i="43"/>
  <c r="W420" i="43"/>
  <c r="W421" i="43"/>
  <c r="W422" i="43"/>
  <c r="W423" i="43"/>
  <c r="W424" i="43"/>
  <c r="W425" i="43"/>
  <c r="W426" i="43"/>
  <c r="W427" i="43"/>
  <c r="W428" i="43"/>
  <c r="W429" i="43"/>
  <c r="W430" i="43"/>
  <c r="W431" i="43"/>
  <c r="W432" i="43"/>
  <c r="W433" i="43"/>
  <c r="W434" i="43"/>
  <c r="W435" i="43"/>
  <c r="W436" i="43"/>
  <c r="W437" i="43"/>
  <c r="W438" i="43"/>
  <c r="W439" i="43"/>
  <c r="W440" i="43"/>
  <c r="W441" i="43"/>
  <c r="W442" i="43"/>
  <c r="W443" i="43"/>
  <c r="W444" i="43"/>
  <c r="W445" i="43"/>
  <c r="W446" i="43"/>
  <c r="W447" i="43"/>
  <c r="W448" i="43"/>
  <c r="W449" i="43"/>
  <c r="W450" i="43"/>
  <c r="W451" i="43"/>
  <c r="W452" i="43"/>
  <c r="W453" i="43"/>
  <c r="W454" i="43"/>
  <c r="W455" i="43"/>
  <c r="W456" i="43"/>
  <c r="W457" i="43"/>
  <c r="W458" i="43"/>
  <c r="W459" i="43"/>
  <c r="W460" i="43"/>
  <c r="W461" i="43"/>
  <c r="W462" i="43"/>
  <c r="W463" i="43"/>
  <c r="W464" i="43"/>
  <c r="W465" i="43"/>
  <c r="W466" i="43"/>
  <c r="W467" i="43"/>
  <c r="W468" i="43"/>
  <c r="W469" i="43"/>
  <c r="W470" i="43"/>
  <c r="W471" i="43"/>
  <c r="W472" i="43"/>
  <c r="W473" i="43"/>
  <c r="W474" i="43"/>
  <c r="W475" i="43"/>
  <c r="W476" i="43"/>
  <c r="W477" i="43"/>
  <c r="W478" i="43"/>
  <c r="W479" i="43"/>
  <c r="W480" i="43"/>
  <c r="W481" i="43"/>
  <c r="W482" i="43"/>
  <c r="W483" i="43"/>
  <c r="W484" i="43"/>
  <c r="W485" i="43"/>
  <c r="W486" i="43"/>
  <c r="W487" i="43"/>
  <c r="W488" i="43"/>
  <c r="W489" i="43"/>
  <c r="W490" i="43"/>
  <c r="W491" i="43"/>
  <c r="W492" i="43"/>
  <c r="W493" i="43"/>
  <c r="W494" i="43"/>
  <c r="W495" i="43"/>
  <c r="W496" i="43"/>
  <c r="W497" i="43"/>
  <c r="W498" i="43"/>
  <c r="W499" i="43"/>
  <c r="W500" i="43"/>
  <c r="W501" i="43"/>
  <c r="X22" i="43"/>
  <c r="X23" i="43"/>
  <c r="X24" i="43"/>
  <c r="X25" i="43"/>
  <c r="X26" i="43"/>
  <c r="X27" i="43"/>
  <c r="X28" i="43"/>
  <c r="X29" i="43"/>
  <c r="X30" i="43"/>
  <c r="X31" i="43"/>
  <c r="X32" i="43"/>
  <c r="X33" i="43"/>
  <c r="X34" i="43"/>
  <c r="X35" i="43"/>
  <c r="X36" i="43"/>
  <c r="X37" i="43"/>
  <c r="X38" i="43"/>
  <c r="X39" i="43"/>
  <c r="X40" i="43"/>
  <c r="X41" i="43"/>
  <c r="X42" i="43"/>
  <c r="X43" i="43"/>
  <c r="X44" i="43"/>
  <c r="X45" i="43"/>
  <c r="X46" i="43"/>
  <c r="X47" i="43"/>
  <c r="X48" i="43"/>
  <c r="X49" i="43"/>
  <c r="X50" i="43"/>
  <c r="X51" i="43"/>
  <c r="X52" i="43"/>
  <c r="X53" i="43"/>
  <c r="X54" i="43"/>
  <c r="X55" i="43"/>
  <c r="X56" i="43"/>
  <c r="X57" i="43"/>
  <c r="X58" i="43"/>
  <c r="X59" i="43"/>
  <c r="X60" i="43"/>
  <c r="X61" i="43"/>
  <c r="X62" i="43"/>
  <c r="X63" i="43"/>
  <c r="X64" i="43"/>
  <c r="X65" i="43"/>
  <c r="X66" i="43"/>
  <c r="X67" i="43"/>
  <c r="X68" i="43"/>
  <c r="X69" i="43"/>
  <c r="X70" i="43"/>
  <c r="X71" i="43"/>
  <c r="X72" i="43"/>
  <c r="X73" i="43"/>
  <c r="X74" i="43"/>
  <c r="X75" i="43"/>
  <c r="X76" i="43"/>
  <c r="X77" i="43"/>
  <c r="X78" i="43"/>
  <c r="X79" i="43"/>
  <c r="X80" i="43"/>
  <c r="X81" i="43"/>
  <c r="X82" i="43"/>
  <c r="X83" i="43"/>
  <c r="X84" i="43"/>
  <c r="X85" i="43"/>
  <c r="X86" i="43"/>
  <c r="X87" i="43"/>
  <c r="X88" i="43"/>
  <c r="X89" i="43"/>
  <c r="X90" i="43"/>
  <c r="X91" i="43"/>
  <c r="X92" i="43"/>
  <c r="X93" i="43"/>
  <c r="X94" i="43"/>
  <c r="X95" i="43"/>
  <c r="X96" i="43"/>
  <c r="X97" i="43"/>
  <c r="X98" i="43"/>
  <c r="X99" i="43"/>
  <c r="X100" i="43"/>
  <c r="X101" i="43"/>
  <c r="X102" i="43"/>
  <c r="X103" i="43"/>
  <c r="X104" i="43"/>
  <c r="X105" i="43"/>
  <c r="X106" i="43"/>
  <c r="X107" i="43"/>
  <c r="X108" i="43"/>
  <c r="X109" i="43"/>
  <c r="X110" i="43"/>
  <c r="X111" i="43"/>
  <c r="X112" i="43"/>
  <c r="X113" i="43"/>
  <c r="X114" i="43"/>
  <c r="X115" i="43"/>
  <c r="X116" i="43"/>
  <c r="X117" i="43"/>
  <c r="X118" i="43"/>
  <c r="X119" i="43"/>
  <c r="X120" i="43"/>
  <c r="X121" i="43"/>
  <c r="X122" i="43"/>
  <c r="X123" i="43"/>
  <c r="X124" i="43"/>
  <c r="X125" i="43"/>
  <c r="X126" i="43"/>
  <c r="X127" i="43"/>
  <c r="X128" i="43"/>
  <c r="X129" i="43"/>
  <c r="X130" i="43"/>
  <c r="X131" i="43"/>
  <c r="X132" i="43"/>
  <c r="X133" i="43"/>
  <c r="X134" i="43"/>
  <c r="X135" i="43"/>
  <c r="X136" i="43"/>
  <c r="X137" i="43"/>
  <c r="X138" i="43"/>
  <c r="X139" i="43"/>
  <c r="X140" i="43"/>
  <c r="X141" i="43"/>
  <c r="X142" i="43"/>
  <c r="X143" i="43"/>
  <c r="X144" i="43"/>
  <c r="X145" i="43"/>
  <c r="X146" i="43"/>
  <c r="X147" i="43"/>
  <c r="X148" i="43"/>
  <c r="X149" i="43"/>
  <c r="X150" i="43"/>
  <c r="X151" i="43"/>
  <c r="X152" i="43"/>
  <c r="X153" i="43"/>
  <c r="X154" i="43"/>
  <c r="X155" i="43"/>
  <c r="X156" i="43"/>
  <c r="X157" i="43"/>
  <c r="X158" i="43"/>
  <c r="X159" i="43"/>
  <c r="X160" i="43"/>
  <c r="X161" i="43"/>
  <c r="X162" i="43"/>
  <c r="X163" i="43"/>
  <c r="X164" i="43"/>
  <c r="X165" i="43"/>
  <c r="X166" i="43"/>
  <c r="X167" i="43"/>
  <c r="X168" i="43"/>
  <c r="X169" i="43"/>
  <c r="X170" i="43"/>
  <c r="X171" i="43"/>
  <c r="X172" i="43"/>
  <c r="X173" i="43"/>
  <c r="X174" i="43"/>
  <c r="X175" i="43"/>
  <c r="X176" i="43"/>
  <c r="X177" i="43"/>
  <c r="X178" i="43"/>
  <c r="X179" i="43"/>
  <c r="X180" i="43"/>
  <c r="X181" i="43"/>
  <c r="X182" i="43"/>
  <c r="X183" i="43"/>
  <c r="X184" i="43"/>
  <c r="X185" i="43"/>
  <c r="X186" i="43"/>
  <c r="X187" i="43"/>
  <c r="X188" i="43"/>
  <c r="X189" i="43"/>
  <c r="X190" i="43"/>
  <c r="X191" i="43"/>
  <c r="X192" i="43"/>
  <c r="X193" i="43"/>
  <c r="X194" i="43"/>
  <c r="X195" i="43"/>
  <c r="X196" i="43"/>
  <c r="X197" i="43"/>
  <c r="X198" i="43"/>
  <c r="X199" i="43"/>
  <c r="X200" i="43"/>
  <c r="X201" i="43"/>
  <c r="X202" i="43"/>
  <c r="X203" i="43"/>
  <c r="X204" i="43"/>
  <c r="X205" i="43"/>
  <c r="X206" i="43"/>
  <c r="X207" i="43"/>
  <c r="X208" i="43"/>
  <c r="X209" i="43"/>
  <c r="X210" i="43"/>
  <c r="X211" i="43"/>
  <c r="X212" i="43"/>
  <c r="X213" i="43"/>
  <c r="X214" i="43"/>
  <c r="X215" i="43"/>
  <c r="X216" i="43"/>
  <c r="X217" i="43"/>
  <c r="X218" i="43"/>
  <c r="X219" i="43"/>
  <c r="X220" i="43"/>
  <c r="X221" i="43"/>
  <c r="X222" i="43"/>
  <c r="X223" i="43"/>
  <c r="X224" i="43"/>
  <c r="X225" i="43"/>
  <c r="X226" i="43"/>
  <c r="X227" i="43"/>
  <c r="X228" i="43"/>
  <c r="X229" i="43"/>
  <c r="X230" i="43"/>
  <c r="X231" i="43"/>
  <c r="X232" i="43"/>
  <c r="X233" i="43"/>
  <c r="X234" i="43"/>
  <c r="X235" i="43"/>
  <c r="X236" i="43"/>
  <c r="X237" i="43"/>
  <c r="X238" i="43"/>
  <c r="X239" i="43"/>
  <c r="X240" i="43"/>
  <c r="X241" i="43"/>
  <c r="X242" i="43"/>
  <c r="X243" i="43"/>
  <c r="X244" i="43"/>
  <c r="X245" i="43"/>
  <c r="X246" i="43"/>
  <c r="X247" i="43"/>
  <c r="X248" i="43"/>
  <c r="X249" i="43"/>
  <c r="X250" i="43"/>
  <c r="X251" i="43"/>
  <c r="X252" i="43"/>
  <c r="X253" i="43"/>
  <c r="X254" i="43"/>
  <c r="X255" i="43"/>
  <c r="X256" i="43"/>
  <c r="X257" i="43"/>
  <c r="X258" i="43"/>
  <c r="X259" i="43"/>
  <c r="X260" i="43"/>
  <c r="X261" i="43"/>
  <c r="X262" i="43"/>
  <c r="X263" i="43"/>
  <c r="X264" i="43"/>
  <c r="X265" i="43"/>
  <c r="X266" i="43"/>
  <c r="X267" i="43"/>
  <c r="X268" i="43"/>
  <c r="X269" i="43"/>
  <c r="X270" i="43"/>
  <c r="X271" i="43"/>
  <c r="X272" i="43"/>
  <c r="X273" i="43"/>
  <c r="X274" i="43"/>
  <c r="X275" i="43"/>
  <c r="X276" i="43"/>
  <c r="X277" i="43"/>
  <c r="X278" i="43"/>
  <c r="X279" i="43"/>
  <c r="X280" i="43"/>
  <c r="X281" i="43"/>
  <c r="X282" i="43"/>
  <c r="X283" i="43"/>
  <c r="X284" i="43"/>
  <c r="X285" i="43"/>
  <c r="X286" i="43"/>
  <c r="X287" i="43"/>
  <c r="X288" i="43"/>
  <c r="X289" i="43"/>
  <c r="X290" i="43"/>
  <c r="X291" i="43"/>
  <c r="X292" i="43"/>
  <c r="X293" i="43"/>
  <c r="X294" i="43"/>
  <c r="X295" i="43"/>
  <c r="X296" i="43"/>
  <c r="X297" i="43"/>
  <c r="X298" i="43"/>
  <c r="X299" i="43"/>
  <c r="X300" i="43"/>
  <c r="X301" i="43"/>
  <c r="X302" i="43"/>
  <c r="X303" i="43"/>
  <c r="X304" i="43"/>
  <c r="X305" i="43"/>
  <c r="X306" i="43"/>
  <c r="X307" i="43"/>
  <c r="X308" i="43"/>
  <c r="X309" i="43"/>
  <c r="X310" i="43"/>
  <c r="X311" i="43"/>
  <c r="X312" i="43"/>
  <c r="X313" i="43"/>
  <c r="X314" i="43"/>
  <c r="X315" i="43"/>
  <c r="X316" i="43"/>
  <c r="X317" i="43"/>
  <c r="X318" i="43"/>
  <c r="X319" i="43"/>
  <c r="X320" i="43"/>
  <c r="X321" i="43"/>
  <c r="X322" i="43"/>
  <c r="X323" i="43"/>
  <c r="X324" i="43"/>
  <c r="X325" i="43"/>
  <c r="X326" i="43"/>
  <c r="X327" i="43"/>
  <c r="X328" i="43"/>
  <c r="X329" i="43"/>
  <c r="X330" i="43"/>
  <c r="X331" i="43"/>
  <c r="X332" i="43"/>
  <c r="X333" i="43"/>
  <c r="X334" i="43"/>
  <c r="X335" i="43"/>
  <c r="X336" i="43"/>
  <c r="X337" i="43"/>
  <c r="X338" i="43"/>
  <c r="X339" i="43"/>
  <c r="X340" i="43"/>
  <c r="X341" i="43"/>
  <c r="X342" i="43"/>
  <c r="X343" i="43"/>
  <c r="X344" i="43"/>
  <c r="X345" i="43"/>
  <c r="X346" i="43"/>
  <c r="X347" i="43"/>
  <c r="X348" i="43"/>
  <c r="X349" i="43"/>
  <c r="X350" i="43"/>
  <c r="X351" i="43"/>
  <c r="X352" i="43"/>
  <c r="X353" i="43"/>
  <c r="X354" i="43"/>
  <c r="X355" i="43"/>
  <c r="X356" i="43"/>
  <c r="X357" i="43"/>
  <c r="X358" i="43"/>
  <c r="X359" i="43"/>
  <c r="X360" i="43"/>
  <c r="X361" i="43"/>
  <c r="X362" i="43"/>
  <c r="X363" i="43"/>
  <c r="X364" i="43"/>
  <c r="X365" i="43"/>
  <c r="X366" i="43"/>
  <c r="X367" i="43"/>
  <c r="X368" i="43"/>
  <c r="X369" i="43"/>
  <c r="X370" i="43"/>
  <c r="X371" i="43"/>
  <c r="X372" i="43"/>
  <c r="X373" i="43"/>
  <c r="X374" i="43"/>
  <c r="X375" i="43"/>
  <c r="X376" i="43"/>
  <c r="X377" i="43"/>
  <c r="X378" i="43"/>
  <c r="X379" i="43"/>
  <c r="X380" i="43"/>
  <c r="X381" i="43"/>
  <c r="X382" i="43"/>
  <c r="X383" i="43"/>
  <c r="X384" i="43"/>
  <c r="X385" i="43"/>
  <c r="X386" i="43"/>
  <c r="X387" i="43"/>
  <c r="X388" i="43"/>
  <c r="X389" i="43"/>
  <c r="X390" i="43"/>
  <c r="X391" i="43"/>
  <c r="X392" i="43"/>
  <c r="X393" i="43"/>
  <c r="X394" i="43"/>
  <c r="X395" i="43"/>
  <c r="X396" i="43"/>
  <c r="X397" i="43"/>
  <c r="X398" i="43"/>
  <c r="X399" i="43"/>
  <c r="X400" i="43"/>
  <c r="X401" i="43"/>
  <c r="X402" i="43"/>
  <c r="X403" i="43"/>
  <c r="X404" i="43"/>
  <c r="X405" i="43"/>
  <c r="X406" i="43"/>
  <c r="X407" i="43"/>
  <c r="X408" i="43"/>
  <c r="X409" i="43"/>
  <c r="X410" i="43"/>
  <c r="X411" i="43"/>
  <c r="X412" i="43"/>
  <c r="X413" i="43"/>
  <c r="X414" i="43"/>
  <c r="X415" i="43"/>
  <c r="X416" i="43"/>
  <c r="X417" i="43"/>
  <c r="X418" i="43"/>
  <c r="X419" i="43"/>
  <c r="X420" i="43"/>
  <c r="X421" i="43"/>
  <c r="X422" i="43"/>
  <c r="X423" i="43"/>
  <c r="X424" i="43"/>
  <c r="X425" i="43"/>
  <c r="X426" i="43"/>
  <c r="X427" i="43"/>
  <c r="X428" i="43"/>
  <c r="X429" i="43"/>
  <c r="X430" i="43"/>
  <c r="X431" i="43"/>
  <c r="X432" i="43"/>
  <c r="X433" i="43"/>
  <c r="X434" i="43"/>
  <c r="X435" i="43"/>
  <c r="X436" i="43"/>
  <c r="X437" i="43"/>
  <c r="X438" i="43"/>
  <c r="X439" i="43"/>
  <c r="X440" i="43"/>
  <c r="X441" i="43"/>
  <c r="X442" i="43"/>
  <c r="X443" i="43"/>
  <c r="X444" i="43"/>
  <c r="X445" i="43"/>
  <c r="X446" i="43"/>
  <c r="X447" i="43"/>
  <c r="X448" i="43"/>
  <c r="X449" i="43"/>
  <c r="X450" i="43"/>
  <c r="X451" i="43"/>
  <c r="X452" i="43"/>
  <c r="X453" i="43"/>
  <c r="X454" i="43"/>
  <c r="X455" i="43"/>
  <c r="X456" i="43"/>
  <c r="X457" i="43"/>
  <c r="X458" i="43"/>
  <c r="X459" i="43"/>
  <c r="X460" i="43"/>
  <c r="X461" i="43"/>
  <c r="X462" i="43"/>
  <c r="X463" i="43"/>
  <c r="X464" i="43"/>
  <c r="X465" i="43"/>
  <c r="X466" i="43"/>
  <c r="X467" i="43"/>
  <c r="X468" i="43"/>
  <c r="X469" i="43"/>
  <c r="X470" i="43"/>
  <c r="X471" i="43"/>
  <c r="X472" i="43"/>
  <c r="X473" i="43"/>
  <c r="X474" i="43"/>
  <c r="X475" i="43"/>
  <c r="X476" i="43"/>
  <c r="X477" i="43"/>
  <c r="X478" i="43"/>
  <c r="X479" i="43"/>
  <c r="X480" i="43"/>
  <c r="X481" i="43"/>
  <c r="X482" i="43"/>
  <c r="X483" i="43"/>
  <c r="X484" i="43"/>
  <c r="X485" i="43"/>
  <c r="X486" i="43"/>
  <c r="X487" i="43"/>
  <c r="X488" i="43"/>
  <c r="X489" i="43"/>
  <c r="X490" i="43"/>
  <c r="X491" i="43"/>
  <c r="X492" i="43"/>
  <c r="X493" i="43"/>
  <c r="X494" i="43"/>
  <c r="X495" i="43"/>
  <c r="X496" i="43"/>
  <c r="X497" i="43"/>
  <c r="X498" i="43"/>
  <c r="X499" i="43"/>
  <c r="X500" i="43"/>
  <c r="X50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6" i="43"/>
  <c r="Y57" i="43"/>
  <c r="Y58" i="43"/>
  <c r="Y59" i="43"/>
  <c r="Y60" i="43"/>
  <c r="Y61" i="43"/>
  <c r="Y62" i="43"/>
  <c r="Y63" i="43"/>
  <c r="Y64" i="43"/>
  <c r="Y65" i="43"/>
  <c r="Y66" i="43"/>
  <c r="Y67" i="43"/>
  <c r="Y68" i="43"/>
  <c r="Y69" i="43"/>
  <c r="Y70" i="43"/>
  <c r="Y71" i="43"/>
  <c r="Y72" i="43"/>
  <c r="Y73" i="43"/>
  <c r="Y74" i="43"/>
  <c r="Y75" i="43"/>
  <c r="Y76" i="43"/>
  <c r="Y77" i="43"/>
  <c r="Y78" i="43"/>
  <c r="Y79" i="43"/>
  <c r="Y80" i="43"/>
  <c r="Y81" i="43"/>
  <c r="Y82" i="43"/>
  <c r="Y83" i="43"/>
  <c r="Y84" i="43"/>
  <c r="Y85" i="43"/>
  <c r="Y86" i="43"/>
  <c r="Y87" i="43"/>
  <c r="Y88" i="43"/>
  <c r="Y89" i="43"/>
  <c r="Y90" i="43"/>
  <c r="Y91" i="43"/>
  <c r="Y92" i="43"/>
  <c r="Y93" i="43"/>
  <c r="Y94" i="43"/>
  <c r="Y95" i="43"/>
  <c r="Y96" i="43"/>
  <c r="Y97" i="43"/>
  <c r="Y98" i="43"/>
  <c r="Y99" i="43"/>
  <c r="Y100" i="43"/>
  <c r="Y101" i="43"/>
  <c r="Y102" i="43"/>
  <c r="Y103" i="43"/>
  <c r="Y104" i="43"/>
  <c r="Y105" i="43"/>
  <c r="Y106" i="43"/>
  <c r="Y107" i="43"/>
  <c r="Y108" i="43"/>
  <c r="Y109" i="43"/>
  <c r="Y110" i="43"/>
  <c r="Y111" i="43"/>
  <c r="Y112" i="43"/>
  <c r="Y113" i="43"/>
  <c r="Y114" i="43"/>
  <c r="Y115" i="43"/>
  <c r="Y116" i="43"/>
  <c r="Y117" i="43"/>
  <c r="Y118" i="43"/>
  <c r="Y119" i="43"/>
  <c r="Y120" i="43"/>
  <c r="Y121" i="43"/>
  <c r="Y122" i="43"/>
  <c r="Y123" i="43"/>
  <c r="Y124" i="43"/>
  <c r="Y125" i="43"/>
  <c r="Y126" i="43"/>
  <c r="Y127" i="43"/>
  <c r="Y128" i="43"/>
  <c r="Y129" i="43"/>
  <c r="Y130" i="43"/>
  <c r="Y131" i="43"/>
  <c r="Y132" i="43"/>
  <c r="Y133" i="43"/>
  <c r="Y134" i="43"/>
  <c r="Y135" i="43"/>
  <c r="Y136" i="43"/>
  <c r="Y137" i="43"/>
  <c r="Y138" i="43"/>
  <c r="Y139" i="43"/>
  <c r="Y140" i="43"/>
  <c r="Y141" i="43"/>
  <c r="Y142" i="43"/>
  <c r="Y143" i="43"/>
  <c r="Y144" i="43"/>
  <c r="Y145" i="43"/>
  <c r="Y146" i="43"/>
  <c r="Y147" i="43"/>
  <c r="Y148" i="43"/>
  <c r="Y149" i="43"/>
  <c r="Y150" i="43"/>
  <c r="Y151" i="43"/>
  <c r="Y152" i="43"/>
  <c r="Y153" i="43"/>
  <c r="Y154" i="43"/>
  <c r="Y155" i="43"/>
  <c r="Y156" i="43"/>
  <c r="Y157" i="43"/>
  <c r="Y158" i="43"/>
  <c r="Y159" i="43"/>
  <c r="Y160" i="43"/>
  <c r="Y161" i="43"/>
  <c r="Y162" i="43"/>
  <c r="Y163" i="43"/>
  <c r="Y164" i="43"/>
  <c r="Y165" i="43"/>
  <c r="Y166" i="43"/>
  <c r="Y167" i="43"/>
  <c r="Y168" i="43"/>
  <c r="Y169" i="43"/>
  <c r="Y170" i="43"/>
  <c r="Y171" i="43"/>
  <c r="Y172" i="43"/>
  <c r="Y173" i="43"/>
  <c r="Y174" i="43"/>
  <c r="Y175" i="43"/>
  <c r="Y176" i="43"/>
  <c r="Y177" i="43"/>
  <c r="Y178" i="43"/>
  <c r="Y179" i="43"/>
  <c r="Y180" i="43"/>
  <c r="Y181" i="43"/>
  <c r="Y182" i="43"/>
  <c r="Y183" i="43"/>
  <c r="Y184" i="43"/>
  <c r="Y185" i="43"/>
  <c r="Y186" i="43"/>
  <c r="Y187" i="43"/>
  <c r="Y188" i="43"/>
  <c r="Y189" i="43"/>
  <c r="Y190" i="43"/>
  <c r="Y191" i="43"/>
  <c r="Y192" i="43"/>
  <c r="Y193" i="43"/>
  <c r="Y194" i="43"/>
  <c r="Y195" i="43"/>
  <c r="Y196" i="43"/>
  <c r="Y197" i="43"/>
  <c r="Y198" i="43"/>
  <c r="Y199" i="43"/>
  <c r="Y200" i="43"/>
  <c r="Y201" i="43"/>
  <c r="Y202" i="43"/>
  <c r="Y203" i="43"/>
  <c r="Y204" i="43"/>
  <c r="Y205" i="43"/>
  <c r="Y206" i="43"/>
  <c r="Y207" i="43"/>
  <c r="Y208" i="43"/>
  <c r="Y209" i="43"/>
  <c r="Y210" i="43"/>
  <c r="Y211" i="43"/>
  <c r="Y212" i="43"/>
  <c r="Y213" i="43"/>
  <c r="Y214" i="43"/>
  <c r="Y215" i="43"/>
  <c r="Y216" i="43"/>
  <c r="Y217" i="43"/>
  <c r="Y218" i="43"/>
  <c r="Y219" i="43"/>
  <c r="Y220" i="43"/>
  <c r="Y221" i="43"/>
  <c r="Y222" i="43"/>
  <c r="Y223" i="43"/>
  <c r="Y224" i="43"/>
  <c r="Y225" i="43"/>
  <c r="Y226" i="43"/>
  <c r="Y227" i="43"/>
  <c r="Y228" i="43"/>
  <c r="Y229" i="43"/>
  <c r="Y230" i="43"/>
  <c r="Y231" i="43"/>
  <c r="Y232" i="43"/>
  <c r="Y233" i="43"/>
  <c r="Y234" i="43"/>
  <c r="Y235" i="43"/>
  <c r="Y236" i="43"/>
  <c r="Y237" i="43"/>
  <c r="Y238" i="43"/>
  <c r="Y239" i="43"/>
  <c r="Y240" i="43"/>
  <c r="Y241" i="43"/>
  <c r="Y242" i="43"/>
  <c r="Y243" i="43"/>
  <c r="Y244" i="43"/>
  <c r="Y245" i="43"/>
  <c r="Y246" i="43"/>
  <c r="Y247" i="43"/>
  <c r="Y248" i="43"/>
  <c r="Y249" i="43"/>
  <c r="Y250" i="43"/>
  <c r="Y251" i="43"/>
  <c r="Y252" i="43"/>
  <c r="Y253" i="43"/>
  <c r="Y254" i="43"/>
  <c r="Y255" i="43"/>
  <c r="Y256" i="43"/>
  <c r="Y257" i="43"/>
  <c r="Y258" i="43"/>
  <c r="Y259" i="43"/>
  <c r="Y260" i="43"/>
  <c r="Y261" i="43"/>
  <c r="Y262" i="43"/>
  <c r="Y263" i="43"/>
  <c r="Y264" i="43"/>
  <c r="Y265" i="43"/>
  <c r="Y266" i="43"/>
  <c r="Y267" i="43"/>
  <c r="Y268" i="43"/>
  <c r="Y269" i="43"/>
  <c r="Y270" i="43"/>
  <c r="Y271" i="43"/>
  <c r="Y272" i="43"/>
  <c r="Y273" i="43"/>
  <c r="Y274" i="43"/>
  <c r="Y275" i="43"/>
  <c r="Y276" i="43"/>
  <c r="Y277" i="43"/>
  <c r="Y278" i="43"/>
  <c r="Y279" i="43"/>
  <c r="Y280" i="43"/>
  <c r="Y281" i="43"/>
  <c r="Y282" i="43"/>
  <c r="Y283" i="43"/>
  <c r="Y284" i="43"/>
  <c r="Y285" i="43"/>
  <c r="Y286" i="43"/>
  <c r="Y287" i="43"/>
  <c r="Y288" i="43"/>
  <c r="Y289" i="43"/>
  <c r="Y290" i="43"/>
  <c r="Y291" i="43"/>
  <c r="Y292" i="43"/>
  <c r="Y293" i="43"/>
  <c r="Y294" i="43"/>
  <c r="Y295" i="43"/>
  <c r="Y296" i="43"/>
  <c r="Y297" i="43"/>
  <c r="Y298" i="43"/>
  <c r="Y299" i="43"/>
  <c r="Y300" i="43"/>
  <c r="Y301" i="43"/>
  <c r="Y302" i="43"/>
  <c r="Y303" i="43"/>
  <c r="Y304" i="43"/>
  <c r="Y305" i="43"/>
  <c r="Y306" i="43"/>
  <c r="Y307" i="43"/>
  <c r="Y308" i="43"/>
  <c r="Y309" i="43"/>
  <c r="Y310" i="43"/>
  <c r="Y311" i="43"/>
  <c r="Y312" i="43"/>
  <c r="Y313" i="43"/>
  <c r="Y314" i="43"/>
  <c r="Y315" i="43"/>
  <c r="Y316" i="43"/>
  <c r="Y317" i="43"/>
  <c r="Y318" i="43"/>
  <c r="Y319" i="43"/>
  <c r="Y320" i="43"/>
  <c r="Y321" i="43"/>
  <c r="Y322" i="43"/>
  <c r="Y323" i="43"/>
  <c r="Y324" i="43"/>
  <c r="Y325" i="43"/>
  <c r="Y326" i="43"/>
  <c r="Y327" i="43"/>
  <c r="Y328" i="43"/>
  <c r="Y329" i="43"/>
  <c r="Y330" i="43"/>
  <c r="Y331" i="43"/>
  <c r="Y332" i="43"/>
  <c r="Y333" i="43"/>
  <c r="Y334" i="43"/>
  <c r="Y335" i="43"/>
  <c r="Y336" i="43"/>
  <c r="Y337" i="43"/>
  <c r="Y338" i="43"/>
  <c r="Y339" i="43"/>
  <c r="Y340" i="43"/>
  <c r="Y341" i="43"/>
  <c r="Y342" i="43"/>
  <c r="Y343" i="43"/>
  <c r="Y344" i="43"/>
  <c r="Y345" i="43"/>
  <c r="Y346" i="43"/>
  <c r="Y347" i="43"/>
  <c r="Y348" i="43"/>
  <c r="Y349" i="43"/>
  <c r="Y350" i="43"/>
  <c r="Y351" i="43"/>
  <c r="Y352" i="43"/>
  <c r="Y353" i="43"/>
  <c r="Y354" i="43"/>
  <c r="Y355" i="43"/>
  <c r="Y356" i="43"/>
  <c r="Y357" i="43"/>
  <c r="Y358" i="43"/>
  <c r="Y359" i="43"/>
  <c r="Y360" i="43"/>
  <c r="Y361" i="43"/>
  <c r="Y362" i="43"/>
  <c r="Y363" i="43"/>
  <c r="Y364" i="43"/>
  <c r="Y365" i="43"/>
  <c r="Y366" i="43"/>
  <c r="Y367" i="43"/>
  <c r="Y368" i="43"/>
  <c r="Y369" i="43"/>
  <c r="Y370" i="43"/>
  <c r="Y371" i="43"/>
  <c r="Y372" i="43"/>
  <c r="Y373" i="43"/>
  <c r="Y374" i="43"/>
  <c r="Y375" i="43"/>
  <c r="Y376" i="43"/>
  <c r="Y377" i="43"/>
  <c r="Y378" i="43"/>
  <c r="Y379" i="43"/>
  <c r="Y380" i="43"/>
  <c r="Y381" i="43"/>
  <c r="Y382" i="43"/>
  <c r="Y383" i="43"/>
  <c r="Y384" i="43"/>
  <c r="Y385" i="43"/>
  <c r="Y386" i="43"/>
  <c r="Y387" i="43"/>
  <c r="Y388" i="43"/>
  <c r="Y389" i="43"/>
  <c r="Y390" i="43"/>
  <c r="Y391" i="43"/>
  <c r="Y392" i="43"/>
  <c r="Y393" i="43"/>
  <c r="Y394" i="43"/>
  <c r="Y395" i="43"/>
  <c r="Y396" i="43"/>
  <c r="Y397" i="43"/>
  <c r="Y398" i="43"/>
  <c r="Y399" i="43"/>
  <c r="Y400" i="43"/>
  <c r="Y401" i="43"/>
  <c r="Y402" i="43"/>
  <c r="Y403" i="43"/>
  <c r="Y404" i="43"/>
  <c r="Y405" i="43"/>
  <c r="Y406" i="43"/>
  <c r="Y407" i="43"/>
  <c r="Y408" i="43"/>
  <c r="Y409" i="43"/>
  <c r="Y410" i="43"/>
  <c r="Y411" i="43"/>
  <c r="Y412" i="43"/>
  <c r="Y413" i="43"/>
  <c r="Y414" i="43"/>
  <c r="Y415" i="43"/>
  <c r="Y416" i="43"/>
  <c r="Y417" i="43"/>
  <c r="Y418" i="43"/>
  <c r="Y419" i="43"/>
  <c r="Y420" i="43"/>
  <c r="Y421" i="43"/>
  <c r="Y422" i="43"/>
  <c r="Y423" i="43"/>
  <c r="Y424" i="43"/>
  <c r="Y425" i="43"/>
  <c r="Y426" i="43"/>
  <c r="Y427" i="43"/>
  <c r="Y428" i="43"/>
  <c r="Y429" i="43"/>
  <c r="Y430" i="43"/>
  <c r="Y431" i="43"/>
  <c r="Y432" i="43"/>
  <c r="Y433" i="43"/>
  <c r="Y434" i="43"/>
  <c r="Y435" i="43"/>
  <c r="Y436" i="43"/>
  <c r="Y437" i="43"/>
  <c r="Y438" i="43"/>
  <c r="Y439" i="43"/>
  <c r="Y440" i="43"/>
  <c r="Y441" i="43"/>
  <c r="Y442" i="43"/>
  <c r="Y443" i="43"/>
  <c r="Y444" i="43"/>
  <c r="Y445" i="43"/>
  <c r="Y446" i="43"/>
  <c r="Y447" i="43"/>
  <c r="Y448" i="43"/>
  <c r="Y449" i="43"/>
  <c r="Y450" i="43"/>
  <c r="Y451" i="43"/>
  <c r="Y452" i="43"/>
  <c r="Y453" i="43"/>
  <c r="Y454" i="43"/>
  <c r="Y455" i="43"/>
  <c r="Y456" i="43"/>
  <c r="Y457" i="43"/>
  <c r="Y458" i="43"/>
  <c r="Y459" i="43"/>
  <c r="Y460" i="43"/>
  <c r="Y461" i="43"/>
  <c r="Y462" i="43"/>
  <c r="Y463" i="43"/>
  <c r="Y464" i="43"/>
  <c r="Y465" i="43"/>
  <c r="Y466" i="43"/>
  <c r="Y467" i="43"/>
  <c r="Y468" i="43"/>
  <c r="Y469" i="43"/>
  <c r="Y470" i="43"/>
  <c r="Y471" i="43"/>
  <c r="Y472" i="43"/>
  <c r="Y473" i="43"/>
  <c r="Y474" i="43"/>
  <c r="Y475" i="43"/>
  <c r="Y476" i="43"/>
  <c r="Y477" i="43"/>
  <c r="Y478" i="43"/>
  <c r="Y479" i="43"/>
  <c r="Y480" i="43"/>
  <c r="Y481" i="43"/>
  <c r="Y482" i="43"/>
  <c r="Y483" i="43"/>
  <c r="Y484" i="43"/>
  <c r="Y485" i="43"/>
  <c r="Y486" i="43"/>
  <c r="Y487" i="43"/>
  <c r="Y488" i="43"/>
  <c r="Y489" i="43"/>
  <c r="Y490" i="43"/>
  <c r="Y491" i="43"/>
  <c r="Y492" i="43"/>
  <c r="Y493" i="43"/>
  <c r="Y494" i="43"/>
  <c r="Y495" i="43"/>
  <c r="Y496" i="43"/>
  <c r="Y497" i="43"/>
  <c r="Y498" i="43"/>
  <c r="Y499" i="43"/>
  <c r="Y500" i="43"/>
  <c r="Y501" i="4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H41" i="33"/>
  <c r="H42" i="33"/>
  <c r="H43" i="33"/>
  <c r="H44" i="33"/>
  <c r="H45" i="33"/>
  <c r="H46" i="33"/>
  <c r="H47" i="33"/>
  <c r="H48" i="33"/>
  <c r="H49" i="33"/>
  <c r="H50" i="33"/>
  <c r="H51" i="33"/>
  <c r="H52" i="33"/>
  <c r="H53" i="33"/>
  <c r="H54" i="33"/>
  <c r="H55" i="33"/>
  <c r="H56" i="33"/>
  <c r="H57" i="33"/>
  <c r="H58" i="33"/>
  <c r="L58" i="33" s="1"/>
  <c r="H59" i="33"/>
  <c r="H60" i="33"/>
  <c r="H61" i="33"/>
  <c r="H62" i="33"/>
  <c r="H63" i="33"/>
  <c r="H64" i="33"/>
  <c r="H65" i="33"/>
  <c r="H66" i="33"/>
  <c r="H67" i="33"/>
  <c r="H68" i="33"/>
  <c r="H69" i="33"/>
  <c r="H70" i="33"/>
  <c r="H71" i="33"/>
  <c r="H72" i="33"/>
  <c r="H73" i="33"/>
  <c r="H74" i="33"/>
  <c r="H75" i="33"/>
  <c r="H76" i="33"/>
  <c r="H77" i="33"/>
  <c r="H78" i="33"/>
  <c r="H79" i="33"/>
  <c r="H80" i="33"/>
  <c r="H81" i="33"/>
  <c r="H82" i="33"/>
  <c r="L82" i="33" s="1"/>
  <c r="H83" i="33"/>
  <c r="H84" i="33"/>
  <c r="H85" i="33"/>
  <c r="H86" i="33"/>
  <c r="H87" i="33"/>
  <c r="H88" i="33"/>
  <c r="H89" i="33"/>
  <c r="H90" i="33"/>
  <c r="M90" i="33" s="1"/>
  <c r="H91" i="33"/>
  <c r="H92" i="33"/>
  <c r="H93" i="33"/>
  <c r="H94" i="33"/>
  <c r="H95" i="33"/>
  <c r="H96" i="33"/>
  <c r="H97" i="33"/>
  <c r="H98" i="33"/>
  <c r="H99" i="33"/>
  <c r="H100" i="33"/>
  <c r="H101" i="33"/>
  <c r="H102" i="33"/>
  <c r="M102" i="33" s="1"/>
  <c r="H103" i="33"/>
  <c r="H104" i="33"/>
  <c r="H105" i="33"/>
  <c r="H106" i="33"/>
  <c r="L106" i="33" s="1"/>
  <c r="H107" i="33"/>
  <c r="H108" i="33"/>
  <c r="H109" i="33"/>
  <c r="H110" i="33"/>
  <c r="H111" i="33"/>
  <c r="H112" i="33"/>
  <c r="H113" i="33"/>
  <c r="H114" i="33"/>
  <c r="M114" i="33" s="1"/>
  <c r="H115" i="33"/>
  <c r="H116" i="33"/>
  <c r="H117" i="33"/>
  <c r="H118" i="33"/>
  <c r="H119" i="33"/>
  <c r="H120" i="33"/>
  <c r="H121" i="33"/>
  <c r="H122" i="33"/>
  <c r="H123" i="33"/>
  <c r="H124" i="33"/>
  <c r="H125" i="33"/>
  <c r="H126" i="33"/>
  <c r="H127" i="33"/>
  <c r="H128" i="33"/>
  <c r="H129" i="33"/>
  <c r="H130" i="33"/>
  <c r="L130" i="33" s="1"/>
  <c r="H131" i="33"/>
  <c r="H132" i="33"/>
  <c r="H133" i="33"/>
  <c r="H134" i="33"/>
  <c r="H135" i="33"/>
  <c r="H136" i="33"/>
  <c r="H137" i="33"/>
  <c r="H138" i="33"/>
  <c r="L138" i="33" s="1"/>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L178" i="33" s="1"/>
  <c r="H179" i="33"/>
  <c r="H180" i="33"/>
  <c r="L180" i="33" s="1"/>
  <c r="H181" i="33"/>
  <c r="H182" i="33"/>
  <c r="H183" i="33"/>
  <c r="H184" i="33"/>
  <c r="H185" i="33"/>
  <c r="H186" i="33"/>
  <c r="H187" i="33"/>
  <c r="H188" i="33"/>
  <c r="H189"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L244" i="33" s="1"/>
  <c r="H245" i="33"/>
  <c r="H246" i="33"/>
  <c r="H247" i="33"/>
  <c r="H248" i="33"/>
  <c r="H249" i="33"/>
  <c r="H250" i="33"/>
  <c r="H251" i="33"/>
  <c r="H252" i="33"/>
  <c r="H253" i="33"/>
  <c r="H254" i="33"/>
  <c r="H255" i="33"/>
  <c r="H256" i="33"/>
  <c r="H257" i="33"/>
  <c r="H258" i="33"/>
  <c r="M258" i="33" s="1"/>
  <c r="H259" i="33"/>
  <c r="H260" i="33"/>
  <c r="H261" i="33"/>
  <c r="H262" i="33"/>
  <c r="H263" i="33"/>
  <c r="H264" i="33"/>
  <c r="H265" i="33"/>
  <c r="H266" i="33"/>
  <c r="H267" i="33"/>
  <c r="H268" i="33"/>
  <c r="H269" i="33"/>
  <c r="H270" i="33"/>
  <c r="L270" i="33" s="1"/>
  <c r="H271" i="33"/>
  <c r="H272" i="33"/>
  <c r="H273" i="33"/>
  <c r="H274" i="33"/>
  <c r="H275" i="33"/>
  <c r="H276" i="33"/>
  <c r="L276" i="33" s="1"/>
  <c r="H277" i="33"/>
  <c r="H278" i="33"/>
  <c r="H279" i="33"/>
  <c r="H280" i="33"/>
  <c r="H281" i="33"/>
  <c r="H282" i="33"/>
  <c r="M282" i="33" s="1"/>
  <c r="H283" i="33"/>
  <c r="H284" i="33"/>
  <c r="H285" i="33"/>
  <c r="H286" i="33"/>
  <c r="H287" i="33"/>
  <c r="H288" i="33"/>
  <c r="H289" i="33"/>
  <c r="H290" i="33"/>
  <c r="H291" i="33"/>
  <c r="H292" i="33"/>
  <c r="H293" i="33"/>
  <c r="H294" i="33"/>
  <c r="H295" i="33"/>
  <c r="H296" i="33"/>
  <c r="H297" i="33"/>
  <c r="H298" i="33"/>
  <c r="H299" i="33"/>
  <c r="H300" i="33"/>
  <c r="H301" i="33"/>
  <c r="H302" i="33"/>
  <c r="H303" i="33"/>
  <c r="H304" i="33"/>
  <c r="H305" i="33"/>
  <c r="H306" i="33"/>
  <c r="H307" i="33"/>
  <c r="H308" i="33"/>
  <c r="H309" i="33"/>
  <c r="H310" i="33"/>
  <c r="H311" i="33"/>
  <c r="H312" i="33"/>
  <c r="H313" i="33"/>
  <c r="H314" i="33"/>
  <c r="H315" i="33"/>
  <c r="H316" i="33"/>
  <c r="H317" i="33"/>
  <c r="H318" i="33"/>
  <c r="H319" i="33"/>
  <c r="H320" i="33"/>
  <c r="H321" i="33"/>
  <c r="H322" i="33"/>
  <c r="H323" i="33"/>
  <c r="H324" i="33"/>
  <c r="L324" i="33" s="1"/>
  <c r="H325" i="33"/>
  <c r="H326" i="33"/>
  <c r="H327" i="33"/>
  <c r="H328" i="33"/>
  <c r="H329" i="33"/>
  <c r="H330" i="33"/>
  <c r="H331" i="33"/>
  <c r="H332" i="33"/>
  <c r="H333" i="33"/>
  <c r="H334" i="33"/>
  <c r="H335" i="33"/>
  <c r="H336" i="33"/>
  <c r="H337" i="33"/>
  <c r="H338" i="33"/>
  <c r="H339" i="33"/>
  <c r="H340" i="33"/>
  <c r="H341" i="33"/>
  <c r="H342" i="33"/>
  <c r="H343" i="33"/>
  <c r="H344" i="33"/>
  <c r="H345" i="33"/>
  <c r="H346" i="33"/>
  <c r="H347" i="33"/>
  <c r="H348" i="33"/>
  <c r="H349" i="33"/>
  <c r="H350" i="33"/>
  <c r="H351" i="33"/>
  <c r="H352" i="33"/>
  <c r="H353" i="33"/>
  <c r="H354" i="33"/>
  <c r="H355" i="33"/>
  <c r="H356" i="33"/>
  <c r="H357" i="33"/>
  <c r="H358" i="33"/>
  <c r="H359" i="33"/>
  <c r="H360" i="33"/>
  <c r="H361" i="33"/>
  <c r="H362" i="33"/>
  <c r="H363" i="33"/>
  <c r="H364" i="33"/>
  <c r="H365" i="33"/>
  <c r="H366" i="33"/>
  <c r="H367" i="33"/>
  <c r="H368" i="33"/>
  <c r="H369" i="33"/>
  <c r="H370" i="33"/>
  <c r="H371" i="33"/>
  <c r="H372" i="33"/>
  <c r="H373" i="33"/>
  <c r="H374" i="33"/>
  <c r="H375" i="33"/>
  <c r="H376" i="33"/>
  <c r="H377" i="33"/>
  <c r="H378" i="33"/>
  <c r="M378" i="33" s="1"/>
  <c r="H379" i="33"/>
  <c r="H380" i="33"/>
  <c r="H381" i="33"/>
  <c r="H382" i="33"/>
  <c r="H383" i="33"/>
  <c r="H384"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5" i="33"/>
  <c r="H426" i="33"/>
  <c r="H427" i="33"/>
  <c r="H428" i="33"/>
  <c r="H429" i="33"/>
  <c r="H430" i="33"/>
  <c r="H431" i="33"/>
  <c r="H432" i="33"/>
  <c r="H433" i="33"/>
  <c r="H434" i="33"/>
  <c r="H435" i="33"/>
  <c r="H436" i="33"/>
  <c r="H437" i="33"/>
  <c r="H438" i="33"/>
  <c r="L438" i="33" s="1"/>
  <c r="H439" i="33"/>
  <c r="H440" i="33"/>
  <c r="H441" i="33"/>
  <c r="H442" i="33"/>
  <c r="H443" i="33"/>
  <c r="H444" i="33"/>
  <c r="H445" i="33"/>
  <c r="H446" i="33"/>
  <c r="H447" i="33"/>
  <c r="H448" i="33"/>
  <c r="H449" i="33"/>
  <c r="H450" i="33"/>
  <c r="H451" i="33"/>
  <c r="H452" i="33"/>
  <c r="H453" i="33"/>
  <c r="H454" i="33"/>
  <c r="H455" i="33"/>
  <c r="H456" i="33"/>
  <c r="H457" i="33"/>
  <c r="H458" i="33"/>
  <c r="H459" i="33"/>
  <c r="H460" i="33"/>
  <c r="H461" i="33"/>
  <c r="H462" i="33"/>
  <c r="L462" i="33" s="1"/>
  <c r="H463" i="33"/>
  <c r="H464" i="33"/>
  <c r="H465" i="33"/>
  <c r="H466" i="33"/>
  <c r="H467" i="33"/>
  <c r="H468" i="33"/>
  <c r="L468" i="33" s="1"/>
  <c r="H469" i="33"/>
  <c r="H470" i="33"/>
  <c r="H471" i="33"/>
  <c r="H472" i="33"/>
  <c r="H473" i="33"/>
  <c r="H474" i="33"/>
  <c r="H475" i="33"/>
  <c r="H476" i="33"/>
  <c r="H477" i="33"/>
  <c r="H478" i="33"/>
  <c r="H479" i="33"/>
  <c r="H480" i="33"/>
  <c r="H481" i="33"/>
  <c r="H482" i="33"/>
  <c r="H483" i="33"/>
  <c r="H484" i="33"/>
  <c r="H485" i="33"/>
  <c r="H486" i="33"/>
  <c r="H487" i="33"/>
  <c r="H488" i="33"/>
  <c r="H489" i="33"/>
  <c r="H490" i="33"/>
  <c r="H491" i="33"/>
  <c r="H492" i="33"/>
  <c r="H493" i="33"/>
  <c r="H494" i="33"/>
  <c r="H495" i="33"/>
  <c r="H496" i="33"/>
  <c r="H497" i="33"/>
  <c r="H498" i="33"/>
  <c r="H499" i="33"/>
  <c r="H500" i="33"/>
  <c r="H501" i="33"/>
  <c r="H502" i="33"/>
  <c r="H503" i="33"/>
  <c r="H504" i="33"/>
  <c r="H505" i="33"/>
  <c r="H506" i="33"/>
  <c r="H507" i="33"/>
  <c r="H508" i="33"/>
  <c r="H509" i="33"/>
  <c r="H510" i="33"/>
  <c r="H511" i="33"/>
  <c r="H512" i="33"/>
  <c r="H513" i="33"/>
  <c r="H514" i="33"/>
  <c r="H515" i="33"/>
  <c r="H516" i="33"/>
  <c r="H517" i="33"/>
  <c r="H518" i="33"/>
  <c r="H519" i="33"/>
  <c r="H520" i="33"/>
  <c r="I26" i="33"/>
  <c r="I28" i="33"/>
  <c r="I29" i="33"/>
  <c r="O3" i="43" s="1"/>
  <c r="I31" i="33"/>
  <c r="O4" i="43" s="1"/>
  <c r="I32" i="33"/>
  <c r="I37" i="33"/>
  <c r="I22" i="33"/>
  <c r="I36" i="33"/>
  <c r="I38" i="33"/>
  <c r="O11" i="43" s="1"/>
  <c r="I39" i="33"/>
  <c r="O8" i="43" s="1"/>
  <c r="I40" i="33"/>
  <c r="I34" i="33"/>
  <c r="I30" i="33"/>
  <c r="I21" i="33"/>
  <c r="I33" i="33"/>
  <c r="O20" i="43" s="1"/>
  <c r="I25" i="33"/>
  <c r="O19" i="43" s="1"/>
  <c r="I27" i="33"/>
  <c r="I24" i="33"/>
  <c r="I23" i="33"/>
  <c r="I35"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K41" i="33"/>
  <c r="J41" i="33" s="1"/>
  <c r="K42" i="33"/>
  <c r="J42" i="33" s="1"/>
  <c r="K43" i="33"/>
  <c r="J43" i="33" s="1"/>
  <c r="K44" i="33"/>
  <c r="K45" i="33"/>
  <c r="J45" i="33" s="1"/>
  <c r="L45" i="33" s="1"/>
  <c r="K46" i="33"/>
  <c r="J46" i="33" s="1"/>
  <c r="K47" i="33"/>
  <c r="J47" i="33" s="1"/>
  <c r="L47" i="33" s="1"/>
  <c r="K48" i="33"/>
  <c r="J48" i="33" s="1"/>
  <c r="L48" i="33" s="1"/>
  <c r="K49" i="33"/>
  <c r="J49" i="33" s="1"/>
  <c r="L49" i="33" s="1"/>
  <c r="K50" i="33"/>
  <c r="J50" i="33" s="1"/>
  <c r="K51" i="33"/>
  <c r="J51" i="33" s="1"/>
  <c r="K52" i="33"/>
  <c r="J52" i="33" s="1"/>
  <c r="K53" i="33"/>
  <c r="J53" i="33" s="1"/>
  <c r="L53" i="33" s="1"/>
  <c r="K54" i="33"/>
  <c r="J54" i="33" s="1"/>
  <c r="L54" i="33" s="1"/>
  <c r="K55" i="33"/>
  <c r="J55" i="33" s="1"/>
  <c r="L55" i="33" s="1"/>
  <c r="K56" i="33"/>
  <c r="J56" i="33" s="1"/>
  <c r="L56" i="33" s="1"/>
  <c r="K57" i="33"/>
  <c r="J57" i="33" s="1"/>
  <c r="K58" i="33"/>
  <c r="J58" i="33" s="1"/>
  <c r="K59" i="33"/>
  <c r="J59" i="33" s="1"/>
  <c r="K60" i="33"/>
  <c r="J60" i="33" s="1"/>
  <c r="K61" i="33"/>
  <c r="J61" i="33" s="1"/>
  <c r="L61" i="33" s="1"/>
  <c r="K62" i="33"/>
  <c r="J62" i="33" s="1"/>
  <c r="L62" i="33" s="1"/>
  <c r="K63" i="33"/>
  <c r="J63" i="33" s="1"/>
  <c r="L63" i="33" s="1"/>
  <c r="K64" i="33"/>
  <c r="J64" i="33" s="1"/>
  <c r="K65" i="33"/>
  <c r="J65" i="33" s="1"/>
  <c r="K66" i="33"/>
  <c r="J66" i="33" s="1"/>
  <c r="K67" i="33"/>
  <c r="J67" i="33" s="1"/>
  <c r="K68" i="33"/>
  <c r="J68" i="33" s="1"/>
  <c r="L68" i="33" s="1"/>
  <c r="K69" i="33"/>
  <c r="J69" i="33" s="1"/>
  <c r="L69" i="33" s="1"/>
  <c r="K70" i="33"/>
  <c r="J70" i="33" s="1"/>
  <c r="K71" i="33"/>
  <c r="J71" i="33" s="1"/>
  <c r="L71" i="33" s="1"/>
  <c r="K72" i="33"/>
  <c r="J72" i="33" s="1"/>
  <c r="L72" i="33" s="1"/>
  <c r="K73" i="33"/>
  <c r="J73" i="33" s="1"/>
  <c r="K74" i="33"/>
  <c r="J74" i="33" s="1"/>
  <c r="K75" i="33"/>
  <c r="J75" i="33" s="1"/>
  <c r="L75" i="33" s="1"/>
  <c r="K76" i="33"/>
  <c r="J76" i="33" s="1"/>
  <c r="K77" i="33"/>
  <c r="J77" i="33" s="1"/>
  <c r="L77" i="33" s="1"/>
  <c r="K78" i="33"/>
  <c r="J78" i="33" s="1"/>
  <c r="L78" i="33" s="1"/>
  <c r="K79" i="33"/>
  <c r="J79" i="33" s="1"/>
  <c r="L79" i="33" s="1"/>
  <c r="K80" i="33"/>
  <c r="J80" i="33" s="1"/>
  <c r="L80" i="33" s="1"/>
  <c r="K81" i="33"/>
  <c r="J81" i="33" s="1"/>
  <c r="K82" i="33"/>
  <c r="J82" i="33" s="1"/>
  <c r="K83" i="33"/>
  <c r="J83" i="33" s="1"/>
  <c r="K84" i="33"/>
  <c r="J84" i="33" s="1"/>
  <c r="K85" i="33"/>
  <c r="K86" i="33"/>
  <c r="J86" i="33" s="1"/>
  <c r="L86" i="33" s="1"/>
  <c r="K87" i="33"/>
  <c r="J87" i="33" s="1"/>
  <c r="L87" i="33" s="1"/>
  <c r="K88" i="33"/>
  <c r="J88" i="33" s="1"/>
  <c r="K89" i="33"/>
  <c r="J89" i="33" s="1"/>
  <c r="L89" i="33" s="1"/>
  <c r="K90" i="33"/>
  <c r="J90" i="33" s="1"/>
  <c r="K91" i="33"/>
  <c r="J91" i="33" s="1"/>
  <c r="K92" i="33"/>
  <c r="K93" i="33"/>
  <c r="J93" i="33" s="1"/>
  <c r="L93" i="33" s="1"/>
  <c r="K94" i="33"/>
  <c r="J94" i="33" s="1"/>
  <c r="K95" i="33"/>
  <c r="J95" i="33" s="1"/>
  <c r="L95" i="33" s="1"/>
  <c r="K96" i="33"/>
  <c r="J96" i="33" s="1"/>
  <c r="L96" i="33" s="1"/>
  <c r="K97" i="33"/>
  <c r="J97" i="33" s="1"/>
  <c r="K98" i="33"/>
  <c r="J98" i="33" s="1"/>
  <c r="K99" i="33"/>
  <c r="J99" i="33" s="1"/>
  <c r="K100" i="33"/>
  <c r="J100" i="33" s="1"/>
  <c r="K101" i="33"/>
  <c r="J101" i="33" s="1"/>
  <c r="L101" i="33" s="1"/>
  <c r="K102" i="33"/>
  <c r="J102" i="33" s="1"/>
  <c r="L102" i="33" s="1"/>
  <c r="K103" i="33"/>
  <c r="J103" i="33" s="1"/>
  <c r="L103" i="33" s="1"/>
  <c r="K104" i="33"/>
  <c r="J104" i="33" s="1"/>
  <c r="L104" i="33" s="1"/>
  <c r="K105" i="33"/>
  <c r="J105" i="33" s="1"/>
  <c r="L105" i="33" s="1"/>
  <c r="K106" i="33"/>
  <c r="J106" i="33" s="1"/>
  <c r="K107" i="33"/>
  <c r="J107" i="33" s="1"/>
  <c r="L107" i="33" s="1"/>
  <c r="K108" i="33"/>
  <c r="J108" i="33" s="1"/>
  <c r="K109" i="33"/>
  <c r="J109" i="33" s="1"/>
  <c r="L109" i="33" s="1"/>
  <c r="K110" i="33"/>
  <c r="J110" i="33" s="1"/>
  <c r="L110" i="33" s="1"/>
  <c r="K111" i="33"/>
  <c r="J111" i="33" s="1"/>
  <c r="K112" i="33"/>
  <c r="J112" i="33" s="1"/>
  <c r="K113" i="33"/>
  <c r="J113" i="33" s="1"/>
  <c r="K114" i="33"/>
  <c r="J114" i="33" s="1"/>
  <c r="L114" i="33" s="1"/>
  <c r="K115" i="33"/>
  <c r="J115" i="33" s="1"/>
  <c r="K116" i="33"/>
  <c r="J116" i="33" s="1"/>
  <c r="L116" i="33" s="1"/>
  <c r="K117" i="33"/>
  <c r="J117" i="33" s="1"/>
  <c r="L117" i="33" s="1"/>
  <c r="K118" i="33"/>
  <c r="J118" i="33" s="1"/>
  <c r="K119" i="33"/>
  <c r="J119" i="33" s="1"/>
  <c r="L119" i="33" s="1"/>
  <c r="K120" i="33"/>
  <c r="J120" i="33" s="1"/>
  <c r="L120" i="33" s="1"/>
  <c r="K121" i="33"/>
  <c r="J121" i="33" s="1"/>
  <c r="L121" i="33" s="1"/>
  <c r="K122" i="33"/>
  <c r="J122" i="33" s="1"/>
  <c r="K123" i="33"/>
  <c r="J123" i="33" s="1"/>
  <c r="K124" i="33"/>
  <c r="J124" i="33" s="1"/>
  <c r="K125" i="33"/>
  <c r="J125" i="33" s="1"/>
  <c r="L125" i="33" s="1"/>
  <c r="K126" i="33"/>
  <c r="J126" i="33" s="1"/>
  <c r="L126" i="33" s="1"/>
  <c r="K127" i="33"/>
  <c r="J127" i="33" s="1"/>
  <c r="K128" i="33"/>
  <c r="J128" i="33" s="1"/>
  <c r="L128" i="33" s="1"/>
  <c r="K129" i="33"/>
  <c r="J129" i="33" s="1"/>
  <c r="K130" i="33"/>
  <c r="J130" i="33" s="1"/>
  <c r="K131" i="33"/>
  <c r="J131" i="33" s="1"/>
  <c r="K132" i="33"/>
  <c r="J132" i="33" s="1"/>
  <c r="K133" i="33"/>
  <c r="K134" i="33"/>
  <c r="J134" i="33" s="1"/>
  <c r="L134" i="33" s="1"/>
  <c r="K135" i="33"/>
  <c r="J135" i="33" s="1"/>
  <c r="L135" i="33" s="1"/>
  <c r="K136" i="33"/>
  <c r="J136" i="33" s="1"/>
  <c r="K137" i="33"/>
  <c r="J137" i="33" s="1"/>
  <c r="K138" i="33"/>
  <c r="J138" i="33" s="1"/>
  <c r="K139" i="33"/>
  <c r="J139" i="33" s="1"/>
  <c r="K140" i="33"/>
  <c r="K141" i="33"/>
  <c r="J141" i="33" s="1"/>
  <c r="L141" i="33" s="1"/>
  <c r="K142" i="33"/>
  <c r="J142" i="33" s="1"/>
  <c r="K143" i="33"/>
  <c r="J143" i="33" s="1"/>
  <c r="L143" i="33" s="1"/>
  <c r="K144" i="33"/>
  <c r="J144" i="33" s="1"/>
  <c r="L144" i="33" s="1"/>
  <c r="K145" i="33"/>
  <c r="J145" i="33" s="1"/>
  <c r="K146" i="33"/>
  <c r="J146" i="33" s="1"/>
  <c r="L146" i="33" s="1"/>
  <c r="K147" i="33"/>
  <c r="J147" i="33" s="1"/>
  <c r="K148" i="33"/>
  <c r="J148" i="33" s="1"/>
  <c r="K149" i="33"/>
  <c r="J149" i="33" s="1"/>
  <c r="L149" i="33" s="1"/>
  <c r="K150" i="33"/>
  <c r="J150" i="33" s="1"/>
  <c r="L150" i="33" s="1"/>
  <c r="K151" i="33"/>
  <c r="J151" i="33" s="1"/>
  <c r="L151" i="33" s="1"/>
  <c r="K152" i="33"/>
  <c r="J152" i="33" s="1"/>
  <c r="L152" i="33" s="1"/>
  <c r="K153" i="33"/>
  <c r="J153" i="33" s="1"/>
  <c r="K154" i="33"/>
  <c r="J154" i="33" s="1"/>
  <c r="K155" i="33"/>
  <c r="J155" i="33" s="1"/>
  <c r="K156" i="33"/>
  <c r="J156" i="33" s="1"/>
  <c r="L156" i="33" s="1"/>
  <c r="K157" i="33"/>
  <c r="J157" i="33" s="1"/>
  <c r="L157" i="33" s="1"/>
  <c r="K158" i="33"/>
  <c r="J158" i="33" s="1"/>
  <c r="L158" i="33" s="1"/>
  <c r="K159" i="33"/>
  <c r="J159" i="33" s="1"/>
  <c r="K160" i="33"/>
  <c r="J160" i="33" s="1"/>
  <c r="K161" i="33"/>
  <c r="J161" i="33" s="1"/>
  <c r="K162" i="33"/>
  <c r="J162" i="33" s="1"/>
  <c r="K163" i="33"/>
  <c r="J163" i="33" s="1"/>
  <c r="L163" i="33" s="1"/>
  <c r="K164" i="33"/>
  <c r="J164" i="33" s="1"/>
  <c r="K165" i="33"/>
  <c r="J165" i="33" s="1"/>
  <c r="L165" i="33" s="1"/>
  <c r="K166" i="33"/>
  <c r="J166" i="33" s="1"/>
  <c r="K167" i="33"/>
  <c r="J167" i="33" s="1"/>
  <c r="L167" i="33" s="1"/>
  <c r="K168" i="33"/>
  <c r="J168" i="33" s="1"/>
  <c r="L168" i="33" s="1"/>
  <c r="K169" i="33"/>
  <c r="J169" i="33" s="1"/>
  <c r="L169" i="33" s="1"/>
  <c r="K170" i="33"/>
  <c r="J170" i="33" s="1"/>
  <c r="K171" i="33"/>
  <c r="J171" i="33" s="1"/>
  <c r="K172" i="33"/>
  <c r="J172" i="33" s="1"/>
  <c r="K173" i="33"/>
  <c r="J173" i="33" s="1"/>
  <c r="L173" i="33" s="1"/>
  <c r="K174" i="33"/>
  <c r="J174" i="33" s="1"/>
  <c r="L174" i="33" s="1"/>
  <c r="K175" i="33"/>
  <c r="J175" i="33" s="1"/>
  <c r="K176" i="33"/>
  <c r="J176" i="33" s="1"/>
  <c r="L176" i="33" s="1"/>
  <c r="K177" i="33"/>
  <c r="J177" i="33" s="1"/>
  <c r="L177" i="33" s="1"/>
  <c r="K178" i="33"/>
  <c r="J178" i="33" s="1"/>
  <c r="K179" i="33"/>
  <c r="J179" i="33" s="1"/>
  <c r="K180" i="33"/>
  <c r="J180" i="33" s="1"/>
  <c r="K181" i="33"/>
  <c r="K182" i="33"/>
  <c r="J182" i="33" s="1"/>
  <c r="L182" i="33" s="1"/>
  <c r="K183" i="33"/>
  <c r="J183" i="33" s="1"/>
  <c r="L183" i="33" s="1"/>
  <c r="K184" i="33"/>
  <c r="J184" i="33" s="1"/>
  <c r="K185" i="33"/>
  <c r="J185" i="33" s="1"/>
  <c r="K186" i="33"/>
  <c r="J186" i="33" s="1"/>
  <c r="L186" i="33" s="1"/>
  <c r="K187" i="33"/>
  <c r="J187" i="33" s="1"/>
  <c r="K188" i="33"/>
  <c r="K189" i="33"/>
  <c r="J189" i="33" s="1"/>
  <c r="K190" i="33"/>
  <c r="J190" i="33" s="1"/>
  <c r="K191" i="33"/>
  <c r="J191" i="33" s="1"/>
  <c r="K192" i="33"/>
  <c r="J192" i="33" s="1"/>
  <c r="L192" i="33" s="1"/>
  <c r="K193" i="33"/>
  <c r="J193" i="33" s="1"/>
  <c r="K194" i="33"/>
  <c r="J194" i="33" s="1"/>
  <c r="K195" i="33"/>
  <c r="J195" i="33" s="1"/>
  <c r="K196" i="33"/>
  <c r="J196" i="33" s="1"/>
  <c r="K197" i="33"/>
  <c r="J197" i="33" s="1"/>
  <c r="K198" i="33"/>
  <c r="J198" i="33" s="1"/>
  <c r="K199" i="33"/>
  <c r="J199" i="33" s="1"/>
  <c r="L199" i="33" s="1"/>
  <c r="K200" i="33"/>
  <c r="J200" i="33" s="1"/>
  <c r="L200" i="33" s="1"/>
  <c r="K201" i="33"/>
  <c r="J201" i="33" s="1"/>
  <c r="K202" i="33"/>
  <c r="J202" i="33" s="1"/>
  <c r="K203" i="33"/>
  <c r="J203" i="33" s="1"/>
  <c r="K204" i="33"/>
  <c r="J204" i="33" s="1"/>
  <c r="K205" i="33"/>
  <c r="J205" i="33" s="1"/>
  <c r="L205" i="33" s="1"/>
  <c r="K206" i="33"/>
  <c r="J206" i="33" s="1"/>
  <c r="K207" i="33"/>
  <c r="J207" i="33" s="1"/>
  <c r="K208" i="33"/>
  <c r="J208" i="33" s="1"/>
  <c r="K209" i="33"/>
  <c r="J209" i="33" s="1"/>
  <c r="K210" i="33"/>
  <c r="J210" i="33" s="1"/>
  <c r="K211" i="33"/>
  <c r="J211" i="33" s="1"/>
  <c r="K212" i="33"/>
  <c r="J212" i="33" s="1"/>
  <c r="L212" i="33" s="1"/>
  <c r="K213" i="33"/>
  <c r="J213" i="33" s="1"/>
  <c r="L213" i="33" s="1"/>
  <c r="K214" i="33"/>
  <c r="J214" i="33" s="1"/>
  <c r="K215" i="33"/>
  <c r="J215" i="33" s="1"/>
  <c r="K216" i="33"/>
  <c r="J216" i="33" s="1"/>
  <c r="L216" i="33" s="1"/>
  <c r="K217" i="33"/>
  <c r="K218" i="33"/>
  <c r="J218" i="33" s="1"/>
  <c r="K219" i="33"/>
  <c r="J219" i="33" s="1"/>
  <c r="L219" i="33" s="1"/>
  <c r="K220" i="33"/>
  <c r="J220" i="33" s="1"/>
  <c r="K221" i="33"/>
  <c r="J221" i="33" s="1"/>
  <c r="L221" i="33" s="1"/>
  <c r="K222" i="33"/>
  <c r="J222" i="33" s="1"/>
  <c r="L222" i="33" s="1"/>
  <c r="K223" i="33"/>
  <c r="J223" i="33" s="1"/>
  <c r="L223" i="33" s="1"/>
  <c r="K224" i="33"/>
  <c r="J224" i="33" s="1"/>
  <c r="L224" i="33" s="1"/>
  <c r="K225" i="33"/>
  <c r="J225" i="33" s="1"/>
  <c r="K226" i="33"/>
  <c r="J226" i="33" s="1"/>
  <c r="K227" i="33"/>
  <c r="J227" i="33" s="1"/>
  <c r="L227" i="33" s="1"/>
  <c r="K228" i="33"/>
  <c r="J228" i="33" s="1"/>
  <c r="K229" i="33"/>
  <c r="J229" i="33" s="1"/>
  <c r="L229" i="33" s="1"/>
  <c r="K230" i="33"/>
  <c r="J230" i="33" s="1"/>
  <c r="L230" i="33" s="1"/>
  <c r="K231" i="33"/>
  <c r="J231" i="33" s="1"/>
  <c r="L231" i="33" s="1"/>
  <c r="K232" i="33"/>
  <c r="J232" i="33" s="1"/>
  <c r="K233" i="33"/>
  <c r="J233" i="33" s="1"/>
  <c r="K234" i="33"/>
  <c r="J234" i="33" s="1"/>
  <c r="K235" i="33"/>
  <c r="J235" i="33" s="1"/>
  <c r="L235" i="33" s="1"/>
  <c r="K236" i="33"/>
  <c r="J236" i="33" s="1"/>
  <c r="K237" i="33"/>
  <c r="J237" i="33" s="1"/>
  <c r="K238" i="33"/>
  <c r="J238" i="33" s="1"/>
  <c r="K239" i="33"/>
  <c r="J239" i="33" s="1"/>
  <c r="L239" i="33" s="1"/>
  <c r="K240" i="33"/>
  <c r="J240" i="33" s="1"/>
  <c r="L240" i="33" s="1"/>
  <c r="K241" i="33"/>
  <c r="K242" i="33"/>
  <c r="J242" i="33" s="1"/>
  <c r="K243" i="33"/>
  <c r="J243" i="33" s="1"/>
  <c r="K244" i="33"/>
  <c r="J244" i="33" s="1"/>
  <c r="K245" i="33"/>
  <c r="J245" i="33" s="1"/>
  <c r="K246" i="33"/>
  <c r="J246" i="33" s="1"/>
  <c r="K247" i="33"/>
  <c r="K248" i="33"/>
  <c r="J248" i="33" s="1"/>
  <c r="L248" i="33" s="1"/>
  <c r="K249" i="33"/>
  <c r="J249" i="33" s="1"/>
  <c r="K250" i="33"/>
  <c r="J250" i="33" s="1"/>
  <c r="K251" i="33"/>
  <c r="J251" i="33" s="1"/>
  <c r="K252" i="33"/>
  <c r="J252" i="33" s="1"/>
  <c r="K253" i="33"/>
  <c r="J253" i="33" s="1"/>
  <c r="K254" i="33"/>
  <c r="K255" i="33"/>
  <c r="J255" i="33" s="1"/>
  <c r="K256" i="33"/>
  <c r="J256" i="33" s="1"/>
  <c r="K257" i="33"/>
  <c r="J257" i="33" s="1"/>
  <c r="K258" i="33"/>
  <c r="J258" i="33" s="1"/>
  <c r="K259" i="33"/>
  <c r="J259" i="33" s="1"/>
  <c r="L259" i="33" s="1"/>
  <c r="K260" i="33"/>
  <c r="J260" i="33" s="1"/>
  <c r="K261" i="33"/>
  <c r="J261" i="33" s="1"/>
  <c r="K262" i="33"/>
  <c r="J262" i="33" s="1"/>
  <c r="K263" i="33"/>
  <c r="J263" i="33" s="1"/>
  <c r="K264" i="33"/>
  <c r="J264" i="33" s="1"/>
  <c r="L264" i="33" s="1"/>
  <c r="K265" i="33"/>
  <c r="J265" i="33" s="1"/>
  <c r="K266" i="33"/>
  <c r="J266" i="33" s="1"/>
  <c r="L266" i="33" s="1"/>
  <c r="K267" i="33"/>
  <c r="J267" i="33" s="1"/>
  <c r="K268" i="33"/>
  <c r="J268" i="33" s="1"/>
  <c r="K269" i="33"/>
  <c r="J269" i="33" s="1"/>
  <c r="L269" i="33" s="1"/>
  <c r="K270" i="33"/>
  <c r="J270" i="33" s="1"/>
  <c r="K271" i="33"/>
  <c r="J271" i="33" s="1"/>
  <c r="L271" i="33" s="1"/>
  <c r="K272" i="33"/>
  <c r="J272" i="33" s="1"/>
  <c r="L272" i="33" s="1"/>
  <c r="K273" i="33"/>
  <c r="J273" i="33" s="1"/>
  <c r="K274" i="33"/>
  <c r="J274" i="33" s="1"/>
  <c r="K275" i="33"/>
  <c r="J275" i="33" s="1"/>
  <c r="K276" i="33"/>
  <c r="J276" i="33" s="1"/>
  <c r="K277" i="33"/>
  <c r="J277" i="33" s="1"/>
  <c r="L277" i="33" s="1"/>
  <c r="K278" i="33"/>
  <c r="J278" i="33" s="1"/>
  <c r="L278" i="33" s="1"/>
  <c r="K279" i="33"/>
  <c r="J279" i="33" s="1"/>
  <c r="L279" i="33" s="1"/>
  <c r="K280" i="33"/>
  <c r="J280" i="33" s="1"/>
  <c r="K281" i="33"/>
  <c r="J281" i="33" s="1"/>
  <c r="K282" i="33"/>
  <c r="J282" i="33" s="1"/>
  <c r="K283" i="33"/>
  <c r="J283" i="33" s="1"/>
  <c r="K284" i="33"/>
  <c r="J284" i="33" s="1"/>
  <c r="K285" i="33"/>
  <c r="K286" i="33"/>
  <c r="J286" i="33" s="1"/>
  <c r="K287" i="33"/>
  <c r="J287" i="33" s="1"/>
  <c r="L287" i="33" s="1"/>
  <c r="K288" i="33"/>
  <c r="J288" i="33" s="1"/>
  <c r="L288" i="33" s="1"/>
  <c r="K289" i="33"/>
  <c r="J289" i="33" s="1"/>
  <c r="K290" i="33"/>
  <c r="J290" i="33" s="1"/>
  <c r="K291" i="33"/>
  <c r="K292" i="33"/>
  <c r="J292" i="33" s="1"/>
  <c r="K293" i="33"/>
  <c r="J293" i="33" s="1"/>
  <c r="L293" i="33" s="1"/>
  <c r="K294" i="33"/>
  <c r="J294" i="33" s="1"/>
  <c r="L294" i="33" s="1"/>
  <c r="K295" i="33"/>
  <c r="J295" i="33" s="1"/>
  <c r="L295" i="33" s="1"/>
  <c r="K296" i="33"/>
  <c r="J296" i="33" s="1"/>
  <c r="L296" i="33" s="1"/>
  <c r="K297" i="33"/>
  <c r="K298" i="33"/>
  <c r="J298" i="33" s="1"/>
  <c r="K299" i="33"/>
  <c r="J299" i="33" s="1"/>
  <c r="K300" i="33"/>
  <c r="J300" i="33" s="1"/>
  <c r="K301" i="33"/>
  <c r="J301" i="33" s="1"/>
  <c r="L301" i="33" s="1"/>
  <c r="K302" i="33"/>
  <c r="J302" i="33" s="1"/>
  <c r="L302" i="33" s="1"/>
  <c r="K303" i="33"/>
  <c r="J303" i="33" s="1"/>
  <c r="L303" i="33" s="1"/>
  <c r="K304" i="33"/>
  <c r="J304" i="33" s="1"/>
  <c r="K305" i="33"/>
  <c r="J305" i="33" s="1"/>
  <c r="L305" i="33" s="1"/>
  <c r="K306" i="33"/>
  <c r="J306" i="33" s="1"/>
  <c r="K307" i="33"/>
  <c r="J307" i="33" s="1"/>
  <c r="K308" i="33"/>
  <c r="J308" i="33" s="1"/>
  <c r="K309" i="33"/>
  <c r="K310" i="33"/>
  <c r="J310" i="33" s="1"/>
  <c r="K311" i="33"/>
  <c r="J311" i="33" s="1"/>
  <c r="L311" i="33" s="1"/>
  <c r="K312" i="33"/>
  <c r="J312" i="33" s="1"/>
  <c r="L312" i="33" s="1"/>
  <c r="K313" i="33"/>
  <c r="J313" i="33" s="1"/>
  <c r="K314" i="33"/>
  <c r="J314" i="33" s="1"/>
  <c r="K315" i="33"/>
  <c r="J315" i="33" s="1"/>
  <c r="L315" i="33" s="1"/>
  <c r="K316" i="33"/>
  <c r="J316" i="33" s="1"/>
  <c r="K317" i="33"/>
  <c r="J317" i="33" s="1"/>
  <c r="K318" i="33"/>
  <c r="J318" i="33" s="1"/>
  <c r="K319" i="33"/>
  <c r="J319" i="33" s="1"/>
  <c r="K320" i="33"/>
  <c r="J320" i="33" s="1"/>
  <c r="L320" i="33" s="1"/>
  <c r="K321" i="33"/>
  <c r="J321" i="33" s="1"/>
  <c r="L321" i="33" s="1"/>
  <c r="K322" i="33"/>
  <c r="J322" i="33" s="1"/>
  <c r="K323" i="33"/>
  <c r="J323" i="33" s="1"/>
  <c r="K324" i="33"/>
  <c r="J324" i="33" s="1"/>
  <c r="K325" i="33"/>
  <c r="K326" i="33"/>
  <c r="J326" i="33" s="1"/>
  <c r="K327" i="33"/>
  <c r="K328" i="33"/>
  <c r="J328" i="33" s="1"/>
  <c r="K329" i="33"/>
  <c r="J329" i="33" s="1"/>
  <c r="K330" i="33"/>
  <c r="J330" i="33" s="1"/>
  <c r="K331" i="33"/>
  <c r="J331" i="33" s="1"/>
  <c r="K332" i="33"/>
  <c r="K333" i="33"/>
  <c r="J333" i="33" s="1"/>
  <c r="L333" i="33" s="1"/>
  <c r="K334" i="33"/>
  <c r="J334" i="33" s="1"/>
  <c r="K335" i="33"/>
  <c r="J335" i="33" s="1"/>
  <c r="K336" i="33"/>
  <c r="J336" i="33" s="1"/>
  <c r="L336" i="33" s="1"/>
  <c r="K337" i="33"/>
  <c r="J337" i="33" s="1"/>
  <c r="K338" i="33"/>
  <c r="J338" i="33" s="1"/>
  <c r="K339" i="33"/>
  <c r="K340" i="33"/>
  <c r="J340" i="33" s="1"/>
  <c r="K341" i="33"/>
  <c r="J341" i="33" s="1"/>
  <c r="L341" i="33" s="1"/>
  <c r="K342" i="33"/>
  <c r="J342" i="33" s="1"/>
  <c r="L342" i="33" s="1"/>
  <c r="K343" i="33"/>
  <c r="J343" i="33" s="1"/>
  <c r="K344" i="33"/>
  <c r="J344" i="33" s="1"/>
  <c r="L344" i="33" s="1"/>
  <c r="K345" i="33"/>
  <c r="K346" i="33"/>
  <c r="J346" i="33" s="1"/>
  <c r="K347" i="33"/>
  <c r="J347" i="33" s="1"/>
  <c r="K348" i="33"/>
  <c r="J348" i="33" s="1"/>
  <c r="K349" i="33"/>
  <c r="J349" i="33" s="1"/>
  <c r="L349" i="33" s="1"/>
  <c r="K350" i="33"/>
  <c r="J350" i="33" s="1"/>
  <c r="L350" i="33" s="1"/>
  <c r="K351" i="33"/>
  <c r="J351" i="33" s="1"/>
  <c r="L351" i="33" s="1"/>
  <c r="K352" i="33"/>
  <c r="J352" i="33" s="1"/>
  <c r="K353" i="33"/>
  <c r="J353" i="33" s="1"/>
  <c r="K354" i="33"/>
  <c r="J354" i="33" s="1"/>
  <c r="K355" i="33"/>
  <c r="J355" i="33" s="1"/>
  <c r="K356" i="33"/>
  <c r="J356" i="33" s="1"/>
  <c r="K357" i="33"/>
  <c r="K358" i="33"/>
  <c r="J358" i="33" s="1"/>
  <c r="K359" i="33"/>
  <c r="J359" i="33" s="1"/>
  <c r="L359" i="33" s="1"/>
  <c r="K360" i="33"/>
  <c r="J360" i="33" s="1"/>
  <c r="L360" i="33" s="1"/>
  <c r="K361" i="33"/>
  <c r="J361" i="33" s="1"/>
  <c r="K362" i="33"/>
  <c r="K363" i="33"/>
  <c r="K364" i="33"/>
  <c r="J364" i="33" s="1"/>
  <c r="K365" i="33"/>
  <c r="J365" i="33" s="1"/>
  <c r="K366" i="33"/>
  <c r="J366" i="33" s="1"/>
  <c r="L366" i="33" s="1"/>
  <c r="K367" i="33"/>
  <c r="J367" i="33" s="1"/>
  <c r="L367" i="33" s="1"/>
  <c r="K368" i="33"/>
  <c r="J368" i="33" s="1"/>
  <c r="L368" i="33" s="1"/>
  <c r="K369" i="33"/>
  <c r="K370" i="33"/>
  <c r="J370" i="33" s="1"/>
  <c r="K371" i="33"/>
  <c r="J371" i="33" s="1"/>
  <c r="K372" i="33"/>
  <c r="J372" i="33" s="1"/>
  <c r="K373" i="33"/>
  <c r="J373" i="33" s="1"/>
  <c r="K374" i="33"/>
  <c r="J374" i="33" s="1"/>
  <c r="K375" i="33"/>
  <c r="K376" i="33"/>
  <c r="J376" i="33" s="1"/>
  <c r="K377" i="33"/>
  <c r="J377" i="33" s="1"/>
  <c r="K378" i="33"/>
  <c r="J378" i="33" s="1"/>
  <c r="K379" i="33"/>
  <c r="J379" i="33" s="1"/>
  <c r="K380" i="33"/>
  <c r="J380" i="33" s="1"/>
  <c r="L380" i="33" s="1"/>
  <c r="K381" i="33"/>
  <c r="J381" i="33" s="1"/>
  <c r="L381" i="33" s="1"/>
  <c r="K382" i="33"/>
  <c r="J382" i="33" s="1"/>
  <c r="K383" i="33"/>
  <c r="J383" i="33" s="1"/>
  <c r="K384" i="33"/>
  <c r="J384" i="33" s="1"/>
  <c r="L384" i="33" s="1"/>
  <c r="K385" i="33"/>
  <c r="J385" i="33" s="1"/>
  <c r="K386" i="33"/>
  <c r="J386" i="33" s="1"/>
  <c r="K387" i="33"/>
  <c r="K388" i="33"/>
  <c r="J388" i="33" s="1"/>
  <c r="K389" i="33"/>
  <c r="J389" i="33" s="1"/>
  <c r="K390" i="33"/>
  <c r="J390" i="33" s="1"/>
  <c r="K391" i="33"/>
  <c r="K392" i="33"/>
  <c r="J392" i="33" s="1"/>
  <c r="L392" i="33" s="1"/>
  <c r="K393" i="33"/>
  <c r="K394" i="33"/>
  <c r="J394" i="33" s="1"/>
  <c r="K395" i="33"/>
  <c r="J395" i="33" s="1"/>
  <c r="K396" i="33"/>
  <c r="J396" i="33" s="1"/>
  <c r="K397" i="33"/>
  <c r="J397" i="33" s="1"/>
  <c r="L397" i="33" s="1"/>
  <c r="K398" i="33"/>
  <c r="J398" i="33" s="1"/>
  <c r="K399" i="33"/>
  <c r="J399" i="33" s="1"/>
  <c r="L399" i="33" s="1"/>
  <c r="K400" i="33"/>
  <c r="J400" i="33" s="1"/>
  <c r="K401" i="33"/>
  <c r="J401" i="33" s="1"/>
  <c r="L401" i="33" s="1"/>
  <c r="K402" i="33"/>
  <c r="J402" i="33" s="1"/>
  <c r="K403" i="33"/>
  <c r="J403" i="33" s="1"/>
  <c r="K404" i="33"/>
  <c r="J404" i="33" s="1"/>
  <c r="K405" i="33"/>
  <c r="J405" i="33" s="1"/>
  <c r="L405" i="33" s="1"/>
  <c r="K406" i="33"/>
  <c r="J406" i="33" s="1"/>
  <c r="K407" i="33"/>
  <c r="J407" i="33" s="1"/>
  <c r="K408" i="33"/>
  <c r="J408" i="33" s="1"/>
  <c r="L408" i="33" s="1"/>
  <c r="K409" i="33"/>
  <c r="J409" i="33" s="1"/>
  <c r="K410" i="33"/>
  <c r="J410" i="33" s="1"/>
  <c r="K411" i="33"/>
  <c r="J411" i="33" s="1"/>
  <c r="L411" i="33" s="1"/>
  <c r="K412" i="33"/>
  <c r="J412" i="33" s="1"/>
  <c r="K413" i="33"/>
  <c r="J413" i="33" s="1"/>
  <c r="L413" i="33" s="1"/>
  <c r="K414" i="33"/>
  <c r="J414" i="33" s="1"/>
  <c r="L414" i="33" s="1"/>
  <c r="K415" i="33"/>
  <c r="J415" i="33" s="1"/>
  <c r="L415" i="33" s="1"/>
  <c r="K416" i="33"/>
  <c r="J416" i="33" s="1"/>
  <c r="L416" i="33" s="1"/>
  <c r="K417" i="33"/>
  <c r="K418" i="33"/>
  <c r="J418" i="33" s="1"/>
  <c r="K419" i="33"/>
  <c r="J419" i="33" s="1"/>
  <c r="K420" i="33"/>
  <c r="J420" i="33" s="1"/>
  <c r="K421" i="33"/>
  <c r="J421" i="33" s="1"/>
  <c r="L421" i="33" s="1"/>
  <c r="K422" i="33"/>
  <c r="J422" i="33" s="1"/>
  <c r="L422" i="33" s="1"/>
  <c r="K423" i="33"/>
  <c r="J423" i="33" s="1"/>
  <c r="L423" i="33" s="1"/>
  <c r="K424" i="33"/>
  <c r="J424" i="33" s="1"/>
  <c r="K425" i="33"/>
  <c r="J425" i="33" s="1"/>
  <c r="K426" i="33"/>
  <c r="J426" i="33" s="1"/>
  <c r="K427" i="33"/>
  <c r="J427" i="33" s="1"/>
  <c r="K428" i="33"/>
  <c r="J428" i="33" s="1"/>
  <c r="K429" i="33"/>
  <c r="J429" i="33" s="1"/>
  <c r="L429" i="33" s="1"/>
  <c r="K430" i="33"/>
  <c r="J430" i="33" s="1"/>
  <c r="K431" i="33"/>
  <c r="J431" i="33" s="1"/>
  <c r="L431" i="33" s="1"/>
  <c r="K432" i="33"/>
  <c r="J432" i="33" s="1"/>
  <c r="L432" i="33" s="1"/>
  <c r="K433" i="33"/>
  <c r="J433" i="33" s="1"/>
  <c r="K434" i="33"/>
  <c r="J434" i="33" s="1"/>
  <c r="L434" i="33" s="1"/>
  <c r="K435" i="33"/>
  <c r="J435" i="33" s="1"/>
  <c r="L435" i="33" s="1"/>
  <c r="K436" i="33"/>
  <c r="J436" i="33" s="1"/>
  <c r="K437" i="33"/>
  <c r="J437" i="33" s="1"/>
  <c r="K438" i="33"/>
  <c r="J438" i="33" s="1"/>
  <c r="K439" i="33"/>
  <c r="J439" i="33" s="1"/>
  <c r="L439" i="33" s="1"/>
  <c r="K440" i="33"/>
  <c r="J440" i="33" s="1"/>
  <c r="L440" i="33" s="1"/>
  <c r="K441" i="33"/>
  <c r="K442" i="33"/>
  <c r="J442" i="33" s="1"/>
  <c r="K443" i="33"/>
  <c r="J443" i="33" s="1"/>
  <c r="K444" i="33"/>
  <c r="J444" i="33" s="1"/>
  <c r="K445" i="33"/>
  <c r="J445" i="33" s="1"/>
  <c r="K446" i="33"/>
  <c r="J446" i="33" s="1"/>
  <c r="K447" i="33"/>
  <c r="K448" i="33"/>
  <c r="J448" i="33" s="1"/>
  <c r="K449" i="33"/>
  <c r="J449" i="33" s="1"/>
  <c r="K450" i="33"/>
  <c r="J450" i="33" s="1"/>
  <c r="K451" i="33"/>
  <c r="J451" i="33" s="1"/>
  <c r="K452" i="33"/>
  <c r="J452" i="33" s="1"/>
  <c r="K453" i="33"/>
  <c r="J453" i="33" s="1"/>
  <c r="L453" i="33" s="1"/>
  <c r="K454" i="33"/>
  <c r="J454" i="33" s="1"/>
  <c r="K455" i="33"/>
  <c r="J455" i="33" s="1"/>
  <c r="K456" i="33"/>
  <c r="J456" i="33" s="1"/>
  <c r="L456" i="33" s="1"/>
  <c r="K457" i="33"/>
  <c r="J457" i="33" s="1"/>
  <c r="K458" i="33"/>
  <c r="J458" i="33" s="1"/>
  <c r="K459" i="33"/>
  <c r="J459" i="33" s="1"/>
  <c r="K460" i="33"/>
  <c r="J460" i="33" s="1"/>
  <c r="K461" i="33"/>
  <c r="J461" i="33" s="1"/>
  <c r="L461" i="33" s="1"/>
  <c r="K462" i="33"/>
  <c r="J462" i="33" s="1"/>
  <c r="K463" i="33"/>
  <c r="J463" i="33" s="1"/>
  <c r="L463" i="33" s="1"/>
  <c r="K464" i="33"/>
  <c r="J464" i="33" s="1"/>
  <c r="L464" i="33" s="1"/>
  <c r="K465" i="33"/>
  <c r="K466" i="33"/>
  <c r="J466" i="33" s="1"/>
  <c r="K467" i="33"/>
  <c r="J467" i="33" s="1"/>
  <c r="K468" i="33"/>
  <c r="J468" i="33" s="1"/>
  <c r="K469" i="33"/>
  <c r="J469" i="33" s="1"/>
  <c r="L469" i="33" s="1"/>
  <c r="K470" i="33"/>
  <c r="J470" i="33" s="1"/>
  <c r="L470" i="33" s="1"/>
  <c r="K471" i="33"/>
  <c r="J471" i="33" s="1"/>
  <c r="L471" i="33" s="1"/>
  <c r="K472" i="33"/>
  <c r="J472" i="33" s="1"/>
  <c r="K473" i="33"/>
  <c r="J473" i="33" s="1"/>
  <c r="K474" i="33"/>
  <c r="J474" i="33" s="1"/>
  <c r="K475" i="33"/>
  <c r="J475" i="33" s="1"/>
  <c r="K476" i="33"/>
  <c r="J476" i="33" s="1"/>
  <c r="K477" i="33"/>
  <c r="J477" i="33" s="1"/>
  <c r="L477" i="33" s="1"/>
  <c r="K478" i="33"/>
  <c r="J478" i="33" s="1"/>
  <c r="K479" i="33"/>
  <c r="J479" i="33" s="1"/>
  <c r="L479" i="33" s="1"/>
  <c r="K480" i="33"/>
  <c r="J480" i="33" s="1"/>
  <c r="L480" i="33" s="1"/>
  <c r="K481" i="33"/>
  <c r="J481" i="33" s="1"/>
  <c r="K482" i="33"/>
  <c r="J482" i="33" s="1"/>
  <c r="K483" i="33"/>
  <c r="J483" i="33" s="1"/>
  <c r="L483" i="33" s="1"/>
  <c r="K484" i="33"/>
  <c r="J484" i="33" s="1"/>
  <c r="K485" i="33"/>
  <c r="J485" i="33" s="1"/>
  <c r="L485" i="33" s="1"/>
  <c r="K486" i="33"/>
  <c r="J486" i="33" s="1"/>
  <c r="L486" i="33" s="1"/>
  <c r="K487" i="33"/>
  <c r="J487" i="33" s="1"/>
  <c r="L487" i="33" s="1"/>
  <c r="K488" i="33"/>
  <c r="J488" i="33" s="1"/>
  <c r="L488" i="33" s="1"/>
  <c r="K489" i="33"/>
  <c r="J489" i="33" s="1"/>
  <c r="K490" i="33"/>
  <c r="J490" i="33" s="1"/>
  <c r="K491" i="33"/>
  <c r="J491" i="33" s="1"/>
  <c r="K492" i="33"/>
  <c r="J492" i="33" s="1"/>
  <c r="K493" i="33"/>
  <c r="J493" i="33" s="1"/>
  <c r="L493" i="33" s="1"/>
  <c r="K494" i="33"/>
  <c r="J494" i="33" s="1"/>
  <c r="L494" i="33" s="1"/>
  <c r="K495" i="33"/>
  <c r="J495" i="33" s="1"/>
  <c r="L495" i="33" s="1"/>
  <c r="K496" i="33"/>
  <c r="J496" i="33" s="1"/>
  <c r="K497" i="33"/>
  <c r="J497" i="33" s="1"/>
  <c r="K498" i="33"/>
  <c r="J498" i="33" s="1"/>
  <c r="K499" i="33"/>
  <c r="J499" i="33" s="1"/>
  <c r="K500" i="33"/>
  <c r="J500" i="33" s="1"/>
  <c r="K501" i="33"/>
  <c r="K502" i="33"/>
  <c r="J502" i="33" s="1"/>
  <c r="K503" i="33"/>
  <c r="J503" i="33" s="1"/>
  <c r="L503" i="33" s="1"/>
  <c r="K504" i="33"/>
  <c r="J504" i="33" s="1"/>
  <c r="L504" i="33" s="1"/>
  <c r="K505" i="33"/>
  <c r="J505" i="33" s="1"/>
  <c r="K506" i="33"/>
  <c r="J506" i="33" s="1"/>
  <c r="K507" i="33"/>
  <c r="J507" i="33" s="1"/>
  <c r="L507" i="33" s="1"/>
  <c r="K508" i="33"/>
  <c r="J508" i="33" s="1"/>
  <c r="K509" i="33"/>
  <c r="J509" i="33" s="1"/>
  <c r="K510" i="33"/>
  <c r="J510" i="33" s="1"/>
  <c r="K511" i="33"/>
  <c r="J511" i="33" s="1"/>
  <c r="K512" i="33"/>
  <c r="J512" i="33" s="1"/>
  <c r="L512" i="33" s="1"/>
  <c r="K513" i="33"/>
  <c r="J513" i="33" s="1"/>
  <c r="L513" i="33" s="1"/>
  <c r="K514" i="33"/>
  <c r="J514" i="33" s="1"/>
  <c r="K515" i="33"/>
  <c r="J515" i="33" s="1"/>
  <c r="L515" i="33" s="1"/>
  <c r="K516" i="33"/>
  <c r="J516" i="33" s="1"/>
  <c r="K517" i="33"/>
  <c r="J517" i="33" s="1"/>
  <c r="L517" i="33" s="1"/>
  <c r="K518" i="33"/>
  <c r="J518" i="33" s="1"/>
  <c r="K519" i="33"/>
  <c r="K520" i="33"/>
  <c r="J520" i="33" s="1"/>
  <c r="L43" i="33"/>
  <c r="L50" i="33"/>
  <c r="L51" i="33"/>
  <c r="L52" i="33"/>
  <c r="L57" i="33"/>
  <c r="L65" i="33"/>
  <c r="L67" i="33"/>
  <c r="L73" i="33"/>
  <c r="L74" i="33"/>
  <c r="L76" i="33"/>
  <c r="L81" i="33"/>
  <c r="L84" i="33"/>
  <c r="L91" i="33"/>
  <c r="L97" i="33"/>
  <c r="L98" i="33"/>
  <c r="L99" i="33"/>
  <c r="L100" i="33"/>
  <c r="L111" i="33"/>
  <c r="L113" i="33"/>
  <c r="L115" i="33"/>
  <c r="L122" i="33"/>
  <c r="L123" i="33"/>
  <c r="L127" i="33"/>
  <c r="L129" i="33"/>
  <c r="L131" i="33"/>
  <c r="L139" i="33"/>
  <c r="L145" i="33"/>
  <c r="L147" i="33"/>
  <c r="L148" i="33"/>
  <c r="L153" i="33"/>
  <c r="L154" i="33"/>
  <c r="L159" i="33"/>
  <c r="L164" i="33"/>
  <c r="L170" i="33"/>
  <c r="L171" i="33"/>
  <c r="L172" i="33"/>
  <c r="L175" i="33"/>
  <c r="L187" i="33"/>
  <c r="L193" i="33"/>
  <c r="L194" i="33"/>
  <c r="L195" i="33"/>
  <c r="L196" i="33"/>
  <c r="L198" i="33"/>
  <c r="L201" i="33"/>
  <c r="L202" i="33"/>
  <c r="L206" i="33"/>
  <c r="L207" i="33"/>
  <c r="L211" i="33"/>
  <c r="L218" i="33"/>
  <c r="L220" i="33"/>
  <c r="L226" i="33"/>
  <c r="L236" i="33"/>
  <c r="L237" i="33"/>
  <c r="L242" i="33"/>
  <c r="L243" i="33"/>
  <c r="L249" i="33"/>
  <c r="L250" i="33"/>
  <c r="L251" i="33"/>
  <c r="L253" i="33"/>
  <c r="L255" i="33"/>
  <c r="L258" i="33"/>
  <c r="L260" i="33"/>
  <c r="L261" i="33"/>
  <c r="L262" i="33"/>
  <c r="L265" i="33"/>
  <c r="L267" i="33"/>
  <c r="L268" i="33"/>
  <c r="L273" i="33"/>
  <c r="L274" i="33"/>
  <c r="L283" i="33"/>
  <c r="L284" i="33"/>
  <c r="L289" i="33"/>
  <c r="L290" i="33"/>
  <c r="L292" i="33"/>
  <c r="L298" i="33"/>
  <c r="L307" i="33"/>
  <c r="L308" i="33"/>
  <c r="L310" i="33"/>
  <c r="L313" i="33"/>
  <c r="L314" i="33"/>
  <c r="L316" i="33"/>
  <c r="L319" i="33"/>
  <c r="L322" i="33"/>
  <c r="L323" i="33"/>
  <c r="L326" i="33"/>
  <c r="L329" i="33"/>
  <c r="L331" i="33"/>
  <c r="L334" i="33"/>
  <c r="L337" i="33"/>
  <c r="L338" i="33"/>
  <c r="L340" i="33"/>
  <c r="L343" i="33"/>
  <c r="L346" i="33"/>
  <c r="L347" i="33"/>
  <c r="L354" i="33"/>
  <c r="L355" i="33"/>
  <c r="L356" i="33"/>
  <c r="L361" i="33"/>
  <c r="L364" i="33"/>
  <c r="L365" i="33"/>
  <c r="L370" i="33"/>
  <c r="L373" i="33"/>
  <c r="L374" i="33"/>
  <c r="L377" i="33"/>
  <c r="L378" i="33"/>
  <c r="L379" i="33"/>
  <c r="L382" i="33"/>
  <c r="L385" i="33"/>
  <c r="L386" i="33"/>
  <c r="L388" i="33"/>
  <c r="L390" i="33"/>
  <c r="L394" i="33"/>
  <c r="L398" i="33"/>
  <c r="L403" i="33"/>
  <c r="L404" i="33"/>
  <c r="L409" i="33"/>
  <c r="L410" i="33"/>
  <c r="L412" i="33"/>
  <c r="L418" i="33"/>
  <c r="L420" i="33"/>
  <c r="L427" i="33"/>
  <c r="L428" i="33"/>
  <c r="L433" i="33"/>
  <c r="L436" i="33"/>
  <c r="L437" i="33"/>
  <c r="L442" i="33"/>
  <c r="L443" i="33"/>
  <c r="L445" i="33"/>
  <c r="L446" i="33"/>
  <c r="L451" i="33"/>
  <c r="L452" i="33"/>
  <c r="L454" i="33"/>
  <c r="L457" i="33"/>
  <c r="L458" i="33"/>
  <c r="L459" i="33"/>
  <c r="L460" i="33"/>
  <c r="L466" i="33"/>
  <c r="L474" i="33"/>
  <c r="L475" i="33"/>
  <c r="L476" i="33"/>
  <c r="L481" i="33"/>
  <c r="L482" i="33"/>
  <c r="L484" i="33"/>
  <c r="L489" i="33"/>
  <c r="L490" i="33"/>
  <c r="L497" i="33"/>
  <c r="L499" i="33"/>
  <c r="L500" i="33"/>
  <c r="L502" i="33"/>
  <c r="L505" i="33"/>
  <c r="L506" i="33"/>
  <c r="L508" i="33"/>
  <c r="L511" i="33"/>
  <c r="L514" i="33"/>
  <c r="L518" i="33"/>
  <c r="M43" i="33"/>
  <c r="M45" i="33"/>
  <c r="M46" i="33"/>
  <c r="M49" i="33"/>
  <c r="M50" i="33"/>
  <c r="M51" i="33"/>
  <c r="M52" i="33"/>
  <c r="M55" i="33"/>
  <c r="M57" i="33"/>
  <c r="M58" i="33"/>
  <c r="M59" i="33"/>
  <c r="M61" i="33"/>
  <c r="M62" i="33"/>
  <c r="M63" i="33"/>
  <c r="M67" i="33"/>
  <c r="M68" i="33"/>
  <c r="M69" i="33"/>
  <c r="M70" i="33"/>
  <c r="M73" i="33"/>
  <c r="M74" i="33"/>
  <c r="M75" i="33"/>
  <c r="M76" i="33"/>
  <c r="M79" i="33"/>
  <c r="M81" i="33"/>
  <c r="M82" i="33"/>
  <c r="M86" i="33"/>
  <c r="M87" i="33"/>
  <c r="M91" i="33"/>
  <c r="M93" i="33"/>
  <c r="M94" i="33"/>
  <c r="M95" i="33"/>
  <c r="M97" i="33"/>
  <c r="M98" i="33"/>
  <c r="M99" i="33"/>
  <c r="M100" i="33"/>
  <c r="M103" i="33"/>
  <c r="M105" i="33"/>
  <c r="M106" i="33"/>
  <c r="M109" i="33"/>
  <c r="M110" i="33"/>
  <c r="M111" i="33"/>
  <c r="M115" i="33"/>
  <c r="M116" i="33"/>
  <c r="M117" i="33"/>
  <c r="M118" i="33"/>
  <c r="M121" i="33"/>
  <c r="M122" i="33"/>
  <c r="M123" i="33"/>
  <c r="M124" i="33"/>
  <c r="M125" i="33"/>
  <c r="M127" i="33"/>
  <c r="M129" i="33"/>
  <c r="M130" i="33"/>
  <c r="M134" i="33"/>
  <c r="M135" i="33"/>
  <c r="M137" i="33"/>
  <c r="M138" i="33"/>
  <c r="M139" i="33"/>
  <c r="M141" i="33"/>
  <c r="M142" i="33"/>
  <c r="M145" i="33"/>
  <c r="M146" i="33"/>
  <c r="M147" i="33"/>
  <c r="M148" i="33"/>
  <c r="M149" i="33"/>
  <c r="M151" i="33"/>
  <c r="M153" i="33"/>
  <c r="M154" i="33"/>
  <c r="M156" i="33"/>
  <c r="M157" i="33"/>
  <c r="M158" i="33"/>
  <c r="M159" i="33"/>
  <c r="M163" i="33"/>
  <c r="M164" i="33"/>
  <c r="M165" i="33"/>
  <c r="M166" i="33"/>
  <c r="M169" i="33"/>
  <c r="M170" i="33"/>
  <c r="M171" i="33"/>
  <c r="M172" i="33"/>
  <c r="M175" i="33"/>
  <c r="M177" i="33"/>
  <c r="M178" i="33"/>
  <c r="M180" i="33"/>
  <c r="M182" i="33"/>
  <c r="M183" i="33"/>
  <c r="M185" i="33"/>
  <c r="M187" i="33"/>
  <c r="M189" i="33"/>
  <c r="M190" i="33"/>
  <c r="M193" i="33"/>
  <c r="M194" i="33"/>
  <c r="M195" i="33"/>
  <c r="M196" i="33"/>
  <c r="M198" i="33"/>
  <c r="M199" i="33"/>
  <c r="M201" i="33"/>
  <c r="M202" i="33"/>
  <c r="M205" i="33"/>
  <c r="M206" i="33"/>
  <c r="M207" i="33"/>
  <c r="M211" i="33"/>
  <c r="M212" i="33"/>
  <c r="M213" i="33"/>
  <c r="M215" i="33"/>
  <c r="M218" i="33"/>
  <c r="M219" i="33"/>
  <c r="M220" i="33"/>
  <c r="M223" i="33"/>
  <c r="M225" i="33"/>
  <c r="M226" i="33"/>
  <c r="M228" i="33"/>
  <c r="M229" i="33"/>
  <c r="M231" i="33"/>
  <c r="M234" i="33"/>
  <c r="M235" i="33"/>
  <c r="M236" i="33"/>
  <c r="M237" i="33"/>
  <c r="M238" i="33"/>
  <c r="M242" i="33"/>
  <c r="M243" i="33"/>
  <c r="M244" i="33"/>
  <c r="M249" i="33"/>
  <c r="M250" i="33"/>
  <c r="M251" i="33"/>
  <c r="M253" i="33"/>
  <c r="M255" i="33"/>
  <c r="M259" i="33"/>
  <c r="M260" i="33"/>
  <c r="M262" i="33"/>
  <c r="M263" i="33"/>
  <c r="M265" i="33"/>
  <c r="M266" i="33"/>
  <c r="M267" i="33"/>
  <c r="M268" i="33"/>
  <c r="M271" i="33"/>
  <c r="M273" i="33"/>
  <c r="M274" i="33"/>
  <c r="M275" i="33"/>
  <c r="M277" i="33"/>
  <c r="M283" i="33"/>
  <c r="M284" i="33"/>
  <c r="M289" i="33"/>
  <c r="M290" i="33"/>
  <c r="M292" i="33"/>
  <c r="M298" i="33"/>
  <c r="M299" i="33"/>
  <c r="M301" i="33"/>
  <c r="M302" i="33"/>
  <c r="M307" i="33"/>
  <c r="M308" i="33"/>
  <c r="M310" i="33"/>
  <c r="M313" i="33"/>
  <c r="M314" i="33"/>
  <c r="M316" i="33"/>
  <c r="M319" i="33"/>
  <c r="M322" i="33"/>
  <c r="M323" i="33"/>
  <c r="M326" i="33"/>
  <c r="M329" i="33"/>
  <c r="M331" i="33"/>
  <c r="M337" i="33"/>
  <c r="M338" i="33"/>
  <c r="M340" i="33"/>
  <c r="M341" i="33"/>
  <c r="M346" i="33"/>
  <c r="M347" i="33"/>
  <c r="M354" i="33"/>
  <c r="M355" i="33"/>
  <c r="M356" i="33"/>
  <c r="M361" i="33"/>
  <c r="M364" i="33"/>
  <c r="M365" i="33"/>
  <c r="M370" i="33"/>
  <c r="M373" i="33"/>
  <c r="M374" i="33"/>
  <c r="M379" i="33"/>
  <c r="M380" i="33"/>
  <c r="M382" i="33"/>
  <c r="M385" i="33"/>
  <c r="M386" i="33"/>
  <c r="M388" i="33"/>
  <c r="M390" i="33"/>
  <c r="M394" i="33"/>
  <c r="M395" i="33"/>
  <c r="M399" i="33"/>
  <c r="M403" i="33"/>
  <c r="M404" i="33"/>
  <c r="M409" i="33"/>
  <c r="M410" i="33"/>
  <c r="M411" i="33"/>
  <c r="M412" i="33"/>
  <c r="M418" i="33"/>
  <c r="M420" i="33"/>
  <c r="M421" i="33"/>
  <c r="M427" i="33"/>
  <c r="M428" i="33"/>
  <c r="M430" i="33"/>
  <c r="M433" i="33"/>
  <c r="M434" i="33"/>
  <c r="M436" i="33"/>
  <c r="M439" i="33"/>
  <c r="M442" i="33"/>
  <c r="M445" i="33"/>
  <c r="M446" i="33"/>
  <c r="M449" i="33"/>
  <c r="M451" i="33"/>
  <c r="M452" i="33"/>
  <c r="M454" i="33"/>
  <c r="M457" i="33"/>
  <c r="M458" i="33"/>
  <c r="M460" i="33"/>
  <c r="M463" i="33"/>
  <c r="M466" i="33"/>
  <c r="M468" i="33"/>
  <c r="M475" i="33"/>
  <c r="M476" i="33"/>
  <c r="M481" i="33"/>
  <c r="M482" i="33"/>
  <c r="M483" i="33"/>
  <c r="M484" i="33"/>
  <c r="M490" i="33"/>
  <c r="M493" i="33"/>
  <c r="M494" i="33"/>
  <c r="M497" i="33"/>
  <c r="M499" i="33"/>
  <c r="M500" i="33"/>
  <c r="M502" i="33"/>
  <c r="M503" i="33"/>
  <c r="M505" i="33"/>
  <c r="M506" i="33"/>
  <c r="M507" i="33"/>
  <c r="M508" i="33"/>
  <c r="M511" i="33"/>
  <c r="M514" i="33"/>
  <c r="M518"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N114" i="33"/>
  <c r="N115" i="33"/>
  <c r="N116" i="33"/>
  <c r="N117" i="33"/>
  <c r="N118" i="33"/>
  <c r="N119" i="33"/>
  <c r="N120" i="33"/>
  <c r="N121" i="33"/>
  <c r="N122" i="33"/>
  <c r="N123" i="33"/>
  <c r="N124" i="33"/>
  <c r="N125" i="33"/>
  <c r="N126" i="33"/>
  <c r="N127" i="33"/>
  <c r="N128" i="33"/>
  <c r="N129" i="33"/>
  <c r="N130" i="33"/>
  <c r="N131" i="33"/>
  <c r="N132" i="33"/>
  <c r="N133" i="33"/>
  <c r="N134" i="33"/>
  <c r="N135" i="33"/>
  <c r="N136" i="33"/>
  <c r="N137" i="33"/>
  <c r="N138" i="33"/>
  <c r="N139" i="33"/>
  <c r="N140" i="33"/>
  <c r="N141" i="33"/>
  <c r="N142" i="33"/>
  <c r="N143" i="33"/>
  <c r="N144" i="33"/>
  <c r="N145" i="33"/>
  <c r="N146" i="33"/>
  <c r="N147" i="33"/>
  <c r="N148" i="33"/>
  <c r="N149" i="33"/>
  <c r="N150" i="33"/>
  <c r="N151" i="33"/>
  <c r="N152" i="33"/>
  <c r="N153" i="33"/>
  <c r="N154" i="33"/>
  <c r="N155" i="33"/>
  <c r="N156" i="33"/>
  <c r="N157" i="33"/>
  <c r="N158" i="33"/>
  <c r="N159" i="33"/>
  <c r="N160" i="33"/>
  <c r="N161" i="33"/>
  <c r="N162" i="33"/>
  <c r="N163" i="33"/>
  <c r="N164" i="33"/>
  <c r="N165" i="33"/>
  <c r="N166" i="33"/>
  <c r="N167" i="33"/>
  <c r="N168" i="33"/>
  <c r="N169" i="33"/>
  <c r="N170" i="33"/>
  <c r="N171" i="33"/>
  <c r="N172" i="33"/>
  <c r="N173" i="33"/>
  <c r="N174" i="33"/>
  <c r="N175" i="33"/>
  <c r="N176" i="33"/>
  <c r="N177" i="33"/>
  <c r="N178" i="33"/>
  <c r="N179" i="33"/>
  <c r="N180" i="33"/>
  <c r="N181" i="33"/>
  <c r="N182" i="33"/>
  <c r="N183" i="33"/>
  <c r="N184" i="33"/>
  <c r="N185" i="33"/>
  <c r="N186" i="33"/>
  <c r="N187" i="33"/>
  <c r="N188" i="33"/>
  <c r="N189" i="33"/>
  <c r="N190" i="33"/>
  <c r="N191" i="33"/>
  <c r="N192" i="33"/>
  <c r="N193" i="33"/>
  <c r="N194" i="33"/>
  <c r="N195" i="33"/>
  <c r="N196" i="33"/>
  <c r="N197" i="33"/>
  <c r="N198" i="33"/>
  <c r="N199" i="33"/>
  <c r="N200" i="33"/>
  <c r="N201" i="33"/>
  <c r="N202" i="33"/>
  <c r="N203" i="33"/>
  <c r="N204" i="33"/>
  <c r="N205" i="33"/>
  <c r="N206" i="33"/>
  <c r="N207" i="33"/>
  <c r="N208" i="33"/>
  <c r="N209" i="33"/>
  <c r="N210" i="33"/>
  <c r="N211" i="33"/>
  <c r="N212" i="33"/>
  <c r="N213" i="33"/>
  <c r="N214" i="33"/>
  <c r="N215" i="33"/>
  <c r="N216" i="33"/>
  <c r="N217" i="33"/>
  <c r="N218" i="33"/>
  <c r="N219" i="33"/>
  <c r="N220" i="33"/>
  <c r="N221" i="33"/>
  <c r="N222" i="33"/>
  <c r="N223" i="33"/>
  <c r="N224" i="33"/>
  <c r="N225" i="33"/>
  <c r="N226" i="33"/>
  <c r="N227" i="33"/>
  <c r="N228" i="33"/>
  <c r="N229" i="33"/>
  <c r="N230" i="33"/>
  <c r="N231" i="33"/>
  <c r="N232" i="33"/>
  <c r="N233" i="33"/>
  <c r="N234" i="33"/>
  <c r="N235" i="33"/>
  <c r="N236" i="33"/>
  <c r="N237" i="33"/>
  <c r="N238" i="33"/>
  <c r="N239" i="33"/>
  <c r="N240" i="33"/>
  <c r="N241" i="33"/>
  <c r="N242" i="33"/>
  <c r="N243" i="33"/>
  <c r="N244" i="33"/>
  <c r="N245" i="33"/>
  <c r="N246" i="33"/>
  <c r="N247" i="33"/>
  <c r="N248" i="33"/>
  <c r="N249" i="33"/>
  <c r="N250" i="33"/>
  <c r="N251" i="33"/>
  <c r="N252" i="33"/>
  <c r="N253" i="33"/>
  <c r="N254" i="33"/>
  <c r="N255" i="33"/>
  <c r="N256" i="33"/>
  <c r="N257" i="33"/>
  <c r="N258" i="33"/>
  <c r="N259" i="33"/>
  <c r="N260" i="33"/>
  <c r="N261" i="33"/>
  <c r="N262" i="33"/>
  <c r="N263" i="33"/>
  <c r="N264" i="33"/>
  <c r="N265" i="33"/>
  <c r="N266" i="33"/>
  <c r="N267" i="33"/>
  <c r="N268" i="33"/>
  <c r="N269" i="33"/>
  <c r="N270" i="33"/>
  <c r="N271" i="33"/>
  <c r="N272" i="33"/>
  <c r="N273" i="33"/>
  <c r="N274" i="33"/>
  <c r="N275" i="33"/>
  <c r="N276" i="33"/>
  <c r="N277" i="33"/>
  <c r="N278" i="33"/>
  <c r="N279" i="33"/>
  <c r="N280" i="33"/>
  <c r="N281" i="33"/>
  <c r="N282" i="33"/>
  <c r="N283" i="33"/>
  <c r="N284" i="33"/>
  <c r="N285" i="33"/>
  <c r="N286" i="33"/>
  <c r="N287" i="33"/>
  <c r="N288" i="33"/>
  <c r="N289" i="33"/>
  <c r="N290" i="33"/>
  <c r="N291" i="33"/>
  <c r="N292" i="33"/>
  <c r="N293" i="33"/>
  <c r="N294" i="33"/>
  <c r="N295" i="33"/>
  <c r="N296" i="33"/>
  <c r="N297" i="33"/>
  <c r="N298" i="33"/>
  <c r="N299" i="33"/>
  <c r="N300" i="33"/>
  <c r="N301" i="33"/>
  <c r="N302" i="33"/>
  <c r="N303" i="33"/>
  <c r="N304" i="33"/>
  <c r="N305" i="33"/>
  <c r="N306" i="33"/>
  <c r="N307" i="33"/>
  <c r="N308" i="33"/>
  <c r="N309" i="33"/>
  <c r="N310" i="33"/>
  <c r="N311" i="33"/>
  <c r="N312" i="33"/>
  <c r="N313" i="33"/>
  <c r="N314" i="33"/>
  <c r="N315" i="33"/>
  <c r="N316" i="33"/>
  <c r="N317" i="33"/>
  <c r="N318" i="33"/>
  <c r="N319" i="33"/>
  <c r="N320" i="33"/>
  <c r="N321" i="33"/>
  <c r="N322" i="33"/>
  <c r="N323" i="33"/>
  <c r="N324" i="33"/>
  <c r="N325" i="33"/>
  <c r="N326" i="33"/>
  <c r="N327" i="33"/>
  <c r="N328" i="33"/>
  <c r="N329" i="33"/>
  <c r="N330" i="33"/>
  <c r="N331" i="33"/>
  <c r="N332" i="33"/>
  <c r="N333" i="33"/>
  <c r="N334" i="33"/>
  <c r="N335" i="33"/>
  <c r="N336" i="33"/>
  <c r="N337" i="33"/>
  <c r="N338" i="33"/>
  <c r="N339" i="33"/>
  <c r="N340" i="33"/>
  <c r="N341" i="33"/>
  <c r="N342" i="33"/>
  <c r="N343" i="33"/>
  <c r="N344" i="33"/>
  <c r="N345" i="33"/>
  <c r="N346" i="33"/>
  <c r="N347" i="33"/>
  <c r="N348" i="33"/>
  <c r="N349" i="33"/>
  <c r="N350" i="33"/>
  <c r="N351" i="33"/>
  <c r="N352" i="33"/>
  <c r="N353" i="33"/>
  <c r="N354" i="33"/>
  <c r="N355" i="33"/>
  <c r="N356" i="33"/>
  <c r="N357" i="33"/>
  <c r="N358" i="33"/>
  <c r="N359" i="33"/>
  <c r="N360" i="33"/>
  <c r="N361" i="33"/>
  <c r="N362" i="33"/>
  <c r="N363" i="33"/>
  <c r="N364" i="33"/>
  <c r="N365" i="33"/>
  <c r="N366" i="33"/>
  <c r="N367" i="33"/>
  <c r="N368" i="33"/>
  <c r="N369" i="33"/>
  <c r="N370" i="33"/>
  <c r="N371" i="33"/>
  <c r="N372" i="33"/>
  <c r="N373" i="33"/>
  <c r="N374" i="33"/>
  <c r="N375" i="33"/>
  <c r="N376" i="33"/>
  <c r="N377" i="33"/>
  <c r="N378" i="33"/>
  <c r="N379" i="33"/>
  <c r="N380" i="33"/>
  <c r="N381" i="33"/>
  <c r="N382" i="33"/>
  <c r="N383" i="33"/>
  <c r="N384" i="33"/>
  <c r="N385" i="33"/>
  <c r="N386" i="33"/>
  <c r="N387" i="33"/>
  <c r="N388" i="33"/>
  <c r="N389" i="33"/>
  <c r="N390" i="33"/>
  <c r="N391" i="33"/>
  <c r="N392" i="33"/>
  <c r="N393" i="33"/>
  <c r="N394" i="33"/>
  <c r="N395" i="33"/>
  <c r="N396" i="33"/>
  <c r="N397" i="33"/>
  <c r="N398" i="33"/>
  <c r="N399" i="33"/>
  <c r="N400" i="33"/>
  <c r="N401" i="33"/>
  <c r="N402" i="33"/>
  <c r="N403" i="33"/>
  <c r="N404" i="33"/>
  <c r="N405" i="33"/>
  <c r="N406" i="33"/>
  <c r="N407" i="33"/>
  <c r="N408" i="33"/>
  <c r="N409" i="33"/>
  <c r="N410" i="33"/>
  <c r="N411" i="33"/>
  <c r="N412" i="33"/>
  <c r="N413" i="33"/>
  <c r="N414" i="33"/>
  <c r="N415" i="33"/>
  <c r="N416" i="33"/>
  <c r="N417" i="33"/>
  <c r="N418" i="33"/>
  <c r="N419" i="33"/>
  <c r="N420" i="33"/>
  <c r="N421" i="33"/>
  <c r="N422" i="33"/>
  <c r="N423" i="33"/>
  <c r="N424" i="33"/>
  <c r="N425" i="33"/>
  <c r="N426" i="33"/>
  <c r="N427" i="33"/>
  <c r="N428" i="33"/>
  <c r="N429" i="33"/>
  <c r="N430" i="33"/>
  <c r="N431" i="33"/>
  <c r="N432" i="33"/>
  <c r="N433" i="33"/>
  <c r="N434" i="33"/>
  <c r="N435" i="33"/>
  <c r="N436" i="33"/>
  <c r="N437" i="33"/>
  <c r="N438" i="33"/>
  <c r="N439" i="33"/>
  <c r="N440" i="33"/>
  <c r="N441" i="33"/>
  <c r="N442" i="33"/>
  <c r="N443" i="33"/>
  <c r="N444" i="33"/>
  <c r="N445" i="33"/>
  <c r="N446" i="33"/>
  <c r="N447" i="33"/>
  <c r="N448" i="33"/>
  <c r="N449" i="33"/>
  <c r="N450" i="33"/>
  <c r="N451" i="33"/>
  <c r="N452" i="33"/>
  <c r="N453" i="33"/>
  <c r="N454" i="33"/>
  <c r="N455" i="33"/>
  <c r="N456" i="33"/>
  <c r="N457" i="33"/>
  <c r="N458" i="33"/>
  <c r="N459" i="33"/>
  <c r="N460" i="33"/>
  <c r="N461" i="33"/>
  <c r="N462" i="33"/>
  <c r="N463" i="33"/>
  <c r="N464" i="33"/>
  <c r="N465" i="33"/>
  <c r="N466" i="33"/>
  <c r="N467" i="33"/>
  <c r="N468" i="33"/>
  <c r="N469" i="33"/>
  <c r="N470" i="33"/>
  <c r="N471" i="33"/>
  <c r="N472" i="33"/>
  <c r="N473" i="33"/>
  <c r="N474" i="33"/>
  <c r="N475" i="33"/>
  <c r="N476" i="33"/>
  <c r="N477" i="33"/>
  <c r="N478" i="33"/>
  <c r="N479" i="33"/>
  <c r="N480" i="33"/>
  <c r="N481" i="33"/>
  <c r="N482" i="33"/>
  <c r="N483" i="33"/>
  <c r="N484" i="33"/>
  <c r="N485" i="33"/>
  <c r="N486" i="33"/>
  <c r="N487" i="33"/>
  <c r="N488" i="33"/>
  <c r="N489" i="33"/>
  <c r="N490" i="33"/>
  <c r="N491" i="33"/>
  <c r="N492" i="33"/>
  <c r="N493" i="33"/>
  <c r="N494" i="33"/>
  <c r="N495" i="33"/>
  <c r="N496" i="33"/>
  <c r="N497" i="33"/>
  <c r="N498" i="33"/>
  <c r="N499" i="33"/>
  <c r="N500" i="33"/>
  <c r="N501" i="33"/>
  <c r="N502" i="33"/>
  <c r="N503" i="33"/>
  <c r="N504" i="33"/>
  <c r="N505" i="33"/>
  <c r="N506" i="33"/>
  <c r="N507" i="33"/>
  <c r="N508" i="33"/>
  <c r="N509" i="33"/>
  <c r="N510" i="33"/>
  <c r="N511" i="33"/>
  <c r="N512" i="33"/>
  <c r="N513" i="33"/>
  <c r="N514" i="33"/>
  <c r="N515" i="33"/>
  <c r="N516" i="33"/>
  <c r="N517" i="33"/>
  <c r="N518" i="33"/>
  <c r="N519" i="33"/>
  <c r="N520" i="33"/>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129" i="41"/>
  <c r="L130" i="41"/>
  <c r="L131" i="41"/>
  <c r="L132" i="41"/>
  <c r="L133" i="41"/>
  <c r="L134" i="41"/>
  <c r="L135" i="41"/>
  <c r="L136" i="41"/>
  <c r="L137" i="41"/>
  <c r="L138" i="41"/>
  <c r="L139" i="41"/>
  <c r="L140" i="41"/>
  <c r="L141" i="41"/>
  <c r="L142" i="41"/>
  <c r="L143" i="41"/>
  <c r="L144" i="41"/>
  <c r="L145" i="41"/>
  <c r="L146" i="41"/>
  <c r="L147" i="41"/>
  <c r="L148" i="41"/>
  <c r="L149" i="41"/>
  <c r="L150" i="41"/>
  <c r="L151" i="41"/>
  <c r="L152" i="41"/>
  <c r="L153" i="41"/>
  <c r="L154" i="41"/>
  <c r="L155" i="41"/>
  <c r="L156" i="41"/>
  <c r="L157" i="41"/>
  <c r="L158" i="41"/>
  <c r="L159" i="41"/>
  <c r="L160" i="41"/>
  <c r="L161" i="41"/>
  <c r="L162" i="41"/>
  <c r="L163" i="41"/>
  <c r="L164" i="41"/>
  <c r="L165" i="41"/>
  <c r="L166" i="41"/>
  <c r="L167" i="41"/>
  <c r="L168" i="41"/>
  <c r="L169" i="41"/>
  <c r="L170" i="41"/>
  <c r="L171" i="41"/>
  <c r="L172" i="41"/>
  <c r="L173" i="41"/>
  <c r="L174" i="41"/>
  <c r="L175" i="41"/>
  <c r="L176" i="41"/>
  <c r="L177" i="41"/>
  <c r="L178" i="41"/>
  <c r="L179" i="41"/>
  <c r="L180" i="41"/>
  <c r="L181" i="41"/>
  <c r="L182" i="41"/>
  <c r="L183" i="41"/>
  <c r="L184" i="41"/>
  <c r="L185" i="41"/>
  <c r="L186" i="41"/>
  <c r="L187" i="41"/>
  <c r="L188" i="41"/>
  <c r="L189" i="41"/>
  <c r="L190" i="41"/>
  <c r="L191" i="41"/>
  <c r="L192" i="41"/>
  <c r="L193" i="41"/>
  <c r="L194" i="41"/>
  <c r="L195" i="41"/>
  <c r="L196" i="41"/>
  <c r="L197" i="41"/>
  <c r="L198" i="41"/>
  <c r="L199" i="41"/>
  <c r="L200" i="41"/>
  <c r="L201" i="41"/>
  <c r="L202" i="41"/>
  <c r="L203" i="41"/>
  <c r="L204" i="41"/>
  <c r="L205" i="41"/>
  <c r="L206" i="41"/>
  <c r="L207" i="41"/>
  <c r="L208" i="41"/>
  <c r="L209" i="41"/>
  <c r="L210" i="41"/>
  <c r="L211" i="41"/>
  <c r="L212" i="41"/>
  <c r="L213" i="41"/>
  <c r="L214" i="41"/>
  <c r="L215" i="41"/>
  <c r="L216" i="41"/>
  <c r="L217" i="41"/>
  <c r="L218" i="41"/>
  <c r="L219" i="41"/>
  <c r="L220" i="41"/>
  <c r="L221" i="41"/>
  <c r="L222" i="41"/>
  <c r="L223" i="41"/>
  <c r="L224" i="41"/>
  <c r="L225" i="41"/>
  <c r="L226" i="41"/>
  <c r="L227" i="41"/>
  <c r="L228" i="41"/>
  <c r="L229" i="41"/>
  <c r="L230" i="41"/>
  <c r="L231" i="41"/>
  <c r="L232" i="41"/>
  <c r="L233" i="41"/>
  <c r="L234" i="41"/>
  <c r="L235" i="41"/>
  <c r="L236" i="41"/>
  <c r="L237" i="41"/>
  <c r="L238" i="41"/>
  <c r="L239" i="41"/>
  <c r="L240" i="41"/>
  <c r="L241" i="41"/>
  <c r="L242" i="41"/>
  <c r="L243" i="41"/>
  <c r="L244" i="41"/>
  <c r="L245" i="41"/>
  <c r="L246" i="41"/>
  <c r="L247" i="41"/>
  <c r="L248" i="41"/>
  <c r="L249" i="41"/>
  <c r="L250" i="41"/>
  <c r="L251" i="41"/>
  <c r="L252" i="41"/>
  <c r="L253" i="41"/>
  <c r="L254" i="41"/>
  <c r="L255" i="41"/>
  <c r="L256" i="41"/>
  <c r="L257" i="41"/>
  <c r="L258" i="41"/>
  <c r="L259" i="41"/>
  <c r="L260" i="41"/>
  <c r="L261" i="41"/>
  <c r="L262" i="41"/>
  <c r="L263" i="41"/>
  <c r="L264" i="41"/>
  <c r="L265" i="41"/>
  <c r="L266" i="41"/>
  <c r="L267" i="41"/>
  <c r="L268" i="41"/>
  <c r="L269" i="41"/>
  <c r="L270" i="41"/>
  <c r="L271" i="41"/>
  <c r="L272" i="41"/>
  <c r="L273" i="41"/>
  <c r="L274" i="41"/>
  <c r="L275" i="41"/>
  <c r="L276" i="41"/>
  <c r="L277" i="41"/>
  <c r="L278" i="41"/>
  <c r="L279" i="41"/>
  <c r="L280" i="41"/>
  <c r="L281" i="41"/>
  <c r="L282" i="41"/>
  <c r="L283" i="41"/>
  <c r="L284" i="41"/>
  <c r="L285" i="41"/>
  <c r="L286" i="41"/>
  <c r="L287" i="41"/>
  <c r="L288" i="41"/>
  <c r="L289" i="41"/>
  <c r="L290" i="41"/>
  <c r="L291" i="41"/>
  <c r="L292" i="41"/>
  <c r="L293" i="41"/>
  <c r="L294" i="41"/>
  <c r="L295" i="41"/>
  <c r="L296" i="41"/>
  <c r="L297" i="41"/>
  <c r="L298" i="41"/>
  <c r="L299" i="41"/>
  <c r="L300" i="41"/>
  <c r="L301" i="41"/>
  <c r="L302" i="41"/>
  <c r="L303" i="41"/>
  <c r="L304" i="41"/>
  <c r="L305" i="41"/>
  <c r="L306" i="41"/>
  <c r="L307" i="41"/>
  <c r="L308" i="41"/>
  <c r="L309" i="41"/>
  <c r="L310" i="41"/>
  <c r="L311" i="41"/>
  <c r="L312" i="41"/>
  <c r="L313" i="41"/>
  <c r="L314" i="41"/>
  <c r="L315" i="41"/>
  <c r="L316" i="41"/>
  <c r="L317" i="41"/>
  <c r="L318" i="41"/>
  <c r="L319" i="41"/>
  <c r="L320" i="41"/>
  <c r="L321" i="41"/>
  <c r="L322" i="41"/>
  <c r="L323" i="41"/>
  <c r="L324" i="41"/>
  <c r="L325" i="41"/>
  <c r="L326" i="41"/>
  <c r="L327" i="41"/>
  <c r="L328" i="41"/>
  <c r="L329" i="41"/>
  <c r="L330" i="41"/>
  <c r="L331" i="41"/>
  <c r="L332" i="41"/>
  <c r="L333" i="41"/>
  <c r="L334" i="41"/>
  <c r="L335" i="41"/>
  <c r="L336" i="41"/>
  <c r="L337" i="41"/>
  <c r="L338" i="41"/>
  <c r="L339" i="41"/>
  <c r="L340" i="41"/>
  <c r="L341" i="41"/>
  <c r="L342" i="41"/>
  <c r="L343" i="41"/>
  <c r="L344" i="41"/>
  <c r="L345" i="41"/>
  <c r="L346" i="41"/>
  <c r="L347" i="41"/>
  <c r="L348" i="41"/>
  <c r="L349" i="41"/>
  <c r="L350" i="41"/>
  <c r="L351" i="41"/>
  <c r="L352" i="41"/>
  <c r="L353" i="41"/>
  <c r="L354" i="41"/>
  <c r="L355" i="41"/>
  <c r="L356" i="41"/>
  <c r="L357" i="41"/>
  <c r="L358" i="41"/>
  <c r="L359" i="41"/>
  <c r="L360" i="41"/>
  <c r="L361" i="41"/>
  <c r="L362" i="41"/>
  <c r="L363" i="41"/>
  <c r="L364" i="41"/>
  <c r="L365" i="41"/>
  <c r="L366" i="41"/>
  <c r="L367" i="41"/>
  <c r="L368" i="41"/>
  <c r="L369" i="41"/>
  <c r="L370" i="41"/>
  <c r="L371" i="41"/>
  <c r="L372" i="41"/>
  <c r="L373" i="41"/>
  <c r="L374" i="41"/>
  <c r="L375" i="41"/>
  <c r="L376" i="41"/>
  <c r="L377" i="41"/>
  <c r="L378" i="41"/>
  <c r="L379" i="41"/>
  <c r="L380" i="41"/>
  <c r="L381" i="41"/>
  <c r="L382" i="41"/>
  <c r="L383" i="41"/>
  <c r="L384" i="41"/>
  <c r="L385" i="41"/>
  <c r="L386" i="41"/>
  <c r="L387" i="41"/>
  <c r="L388" i="41"/>
  <c r="L389" i="41"/>
  <c r="L390" i="41"/>
  <c r="L391" i="41"/>
  <c r="L392" i="41"/>
  <c r="L393" i="41"/>
  <c r="L394" i="41"/>
  <c r="L395" i="41"/>
  <c r="L396" i="41"/>
  <c r="L397" i="41"/>
  <c r="L398" i="41"/>
  <c r="L399" i="41"/>
  <c r="L400" i="41"/>
  <c r="L401" i="41"/>
  <c r="L402" i="41"/>
  <c r="L403" i="41"/>
  <c r="L404" i="41"/>
  <c r="L405" i="41"/>
  <c r="L406" i="41"/>
  <c r="L407" i="41"/>
  <c r="L408" i="41"/>
  <c r="L409" i="41"/>
  <c r="L410" i="41"/>
  <c r="L411" i="41"/>
  <c r="L412" i="41"/>
  <c r="L413" i="41"/>
  <c r="L414" i="41"/>
  <c r="L415" i="41"/>
  <c r="L416" i="41"/>
  <c r="L417" i="41"/>
  <c r="L418" i="41"/>
  <c r="L419" i="41"/>
  <c r="L420" i="41"/>
  <c r="L421" i="41"/>
  <c r="L422" i="41"/>
  <c r="L423" i="41"/>
  <c r="L424" i="41"/>
  <c r="L425" i="41"/>
  <c r="L426" i="41"/>
  <c r="L427" i="41"/>
  <c r="L428" i="41"/>
  <c r="L429" i="41"/>
  <c r="L430" i="41"/>
  <c r="L431" i="41"/>
  <c r="L432" i="41"/>
  <c r="L433" i="41"/>
  <c r="L434" i="41"/>
  <c r="L435" i="41"/>
  <c r="L436" i="41"/>
  <c r="L437" i="41"/>
  <c r="L438" i="41"/>
  <c r="L439" i="41"/>
  <c r="L440" i="41"/>
  <c r="L441" i="41"/>
  <c r="L442" i="41"/>
  <c r="L443" i="41"/>
  <c r="L444" i="41"/>
  <c r="L445" i="41"/>
  <c r="L446" i="41"/>
  <c r="L447" i="41"/>
  <c r="L448" i="41"/>
  <c r="L449" i="41"/>
  <c r="L450" i="41"/>
  <c r="L451" i="41"/>
  <c r="L452" i="41"/>
  <c r="L453" i="41"/>
  <c r="L454" i="41"/>
  <c r="L455" i="41"/>
  <c r="L456" i="41"/>
  <c r="L457" i="41"/>
  <c r="L458" i="41"/>
  <c r="L459" i="41"/>
  <c r="L460" i="41"/>
  <c r="L461" i="41"/>
  <c r="L462" i="41"/>
  <c r="L463" i="41"/>
  <c r="L464" i="41"/>
  <c r="L465" i="41"/>
  <c r="L466" i="41"/>
  <c r="L467" i="41"/>
  <c r="L468" i="41"/>
  <c r="L469" i="41"/>
  <c r="L470" i="41"/>
  <c r="L471" i="41"/>
  <c r="L472" i="41"/>
  <c r="L473" i="41"/>
  <c r="L474" i="41"/>
  <c r="L475" i="41"/>
  <c r="L476" i="41"/>
  <c r="L477" i="41"/>
  <c r="L478" i="41"/>
  <c r="L479" i="41"/>
  <c r="L480" i="41"/>
  <c r="L481" i="41"/>
  <c r="L482" i="41"/>
  <c r="L483" i="41"/>
  <c r="L484" i="41"/>
  <c r="L485" i="41"/>
  <c r="L486" i="41"/>
  <c r="L487" i="41"/>
  <c r="L488" i="41"/>
  <c r="L489" i="41"/>
  <c r="L490" i="41"/>
  <c r="L491" i="41"/>
  <c r="L492" i="41"/>
  <c r="L493" i="41"/>
  <c r="L494" i="41"/>
  <c r="L495" i="41"/>
  <c r="L496" i="41"/>
  <c r="L497" i="41"/>
  <c r="L498" i="41"/>
  <c r="L499" i="41"/>
  <c r="L500" i="41"/>
  <c r="L501" i="41"/>
  <c r="L502" i="41"/>
  <c r="L503" i="41"/>
  <c r="L504" i="41"/>
  <c r="L505" i="41"/>
  <c r="L506" i="41"/>
  <c r="L507" i="41"/>
  <c r="L508" i="41"/>
  <c r="L509" i="41"/>
  <c r="L510" i="41"/>
  <c r="L511" i="41"/>
  <c r="L512" i="41"/>
  <c r="L513" i="41"/>
  <c r="L514" i="41"/>
  <c r="L515" i="41"/>
  <c r="L516" i="41"/>
  <c r="M26" i="41"/>
  <c r="M27" i="41"/>
  <c r="M21" i="41"/>
  <c r="M28" i="41"/>
  <c r="M29" i="41"/>
  <c r="M19" i="41"/>
  <c r="M34" i="41"/>
  <c r="M17" i="41"/>
  <c r="M20" i="41"/>
  <c r="M22" i="41"/>
  <c r="M18" i="41"/>
  <c r="M23" i="41"/>
  <c r="M24" i="41"/>
  <c r="M32" i="41"/>
  <c r="M30" i="41"/>
  <c r="M36" i="41"/>
  <c r="M35" i="41"/>
  <c r="M33" i="41"/>
  <c r="M31" i="41"/>
  <c r="M25"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M116" i="41"/>
  <c r="M117" i="41"/>
  <c r="M118" i="41"/>
  <c r="M119" i="41"/>
  <c r="M120" i="41"/>
  <c r="M121" i="41"/>
  <c r="M122" i="41"/>
  <c r="M123" i="41"/>
  <c r="M124" i="41"/>
  <c r="M125" i="41"/>
  <c r="M126" i="41"/>
  <c r="M127" i="41"/>
  <c r="M128" i="41"/>
  <c r="M129" i="41"/>
  <c r="M130" i="41"/>
  <c r="M131" i="41"/>
  <c r="M132" i="41"/>
  <c r="M133" i="41"/>
  <c r="M134" i="41"/>
  <c r="M135" i="41"/>
  <c r="M136" i="41"/>
  <c r="M137" i="41"/>
  <c r="M138" i="41"/>
  <c r="M139" i="41"/>
  <c r="M140" i="41"/>
  <c r="M141" i="41"/>
  <c r="M142" i="41"/>
  <c r="M143" i="41"/>
  <c r="M144" i="41"/>
  <c r="M145" i="41"/>
  <c r="M146" i="41"/>
  <c r="M147" i="41"/>
  <c r="M148" i="41"/>
  <c r="M149" i="41"/>
  <c r="M150" i="41"/>
  <c r="M151" i="41"/>
  <c r="M152" i="41"/>
  <c r="M153" i="41"/>
  <c r="M154" i="41"/>
  <c r="M155" i="41"/>
  <c r="M156" i="41"/>
  <c r="M157" i="41"/>
  <c r="M158" i="41"/>
  <c r="M159" i="41"/>
  <c r="M160" i="41"/>
  <c r="M161" i="41"/>
  <c r="M162" i="41"/>
  <c r="M163" i="41"/>
  <c r="M164" i="41"/>
  <c r="M165" i="41"/>
  <c r="M166" i="41"/>
  <c r="M167" i="41"/>
  <c r="M168" i="41"/>
  <c r="M169" i="41"/>
  <c r="M170" i="41"/>
  <c r="M171" i="41"/>
  <c r="M172" i="41"/>
  <c r="M173" i="41"/>
  <c r="M174" i="41"/>
  <c r="M175" i="41"/>
  <c r="M176" i="41"/>
  <c r="M177" i="41"/>
  <c r="M178" i="41"/>
  <c r="M179" i="41"/>
  <c r="M180" i="41"/>
  <c r="M181" i="41"/>
  <c r="M182" i="41"/>
  <c r="M183" i="41"/>
  <c r="M184" i="41"/>
  <c r="M185" i="41"/>
  <c r="M186" i="41"/>
  <c r="M187" i="41"/>
  <c r="M188" i="41"/>
  <c r="M189" i="41"/>
  <c r="M190" i="41"/>
  <c r="M191" i="41"/>
  <c r="M192" i="41"/>
  <c r="M193" i="41"/>
  <c r="M194" i="41"/>
  <c r="M195" i="41"/>
  <c r="M196" i="41"/>
  <c r="M197" i="41"/>
  <c r="M198" i="41"/>
  <c r="M199" i="41"/>
  <c r="M200" i="41"/>
  <c r="M201" i="41"/>
  <c r="M202" i="41"/>
  <c r="M203" i="41"/>
  <c r="M204" i="41"/>
  <c r="M205" i="41"/>
  <c r="M206" i="41"/>
  <c r="M207" i="41"/>
  <c r="M208" i="41"/>
  <c r="M209" i="41"/>
  <c r="M210" i="41"/>
  <c r="M211" i="41"/>
  <c r="M212" i="41"/>
  <c r="M213" i="41"/>
  <c r="M214" i="41"/>
  <c r="M215" i="41"/>
  <c r="M216" i="41"/>
  <c r="M217" i="41"/>
  <c r="M218" i="41"/>
  <c r="M219" i="41"/>
  <c r="M220" i="41"/>
  <c r="M221" i="41"/>
  <c r="M222" i="41"/>
  <c r="M223" i="41"/>
  <c r="M224" i="41"/>
  <c r="M225" i="41"/>
  <c r="M226" i="41"/>
  <c r="M227" i="41"/>
  <c r="M228" i="41"/>
  <c r="M229" i="41"/>
  <c r="M230" i="41"/>
  <c r="M231" i="41"/>
  <c r="M232" i="41"/>
  <c r="M233" i="41"/>
  <c r="M234" i="41"/>
  <c r="M235" i="41"/>
  <c r="M236" i="41"/>
  <c r="M237" i="41"/>
  <c r="M238" i="41"/>
  <c r="M239" i="41"/>
  <c r="M240" i="41"/>
  <c r="M241" i="41"/>
  <c r="M242" i="41"/>
  <c r="M243" i="41"/>
  <c r="M244" i="41"/>
  <c r="M245" i="41"/>
  <c r="M246" i="41"/>
  <c r="M247" i="41"/>
  <c r="M248" i="41"/>
  <c r="M249" i="41"/>
  <c r="M250" i="41"/>
  <c r="M251" i="41"/>
  <c r="M252" i="41"/>
  <c r="M253" i="41"/>
  <c r="M254" i="41"/>
  <c r="M255" i="41"/>
  <c r="M256" i="41"/>
  <c r="M257" i="41"/>
  <c r="M258" i="41"/>
  <c r="M259" i="41"/>
  <c r="M260" i="41"/>
  <c r="M261" i="41"/>
  <c r="M262" i="41"/>
  <c r="M263" i="41"/>
  <c r="M264" i="41"/>
  <c r="M265" i="41"/>
  <c r="M266" i="41"/>
  <c r="M267" i="41"/>
  <c r="M268" i="41"/>
  <c r="M269" i="41"/>
  <c r="M270" i="41"/>
  <c r="M271" i="41"/>
  <c r="M272" i="41"/>
  <c r="M273" i="41"/>
  <c r="M274" i="41"/>
  <c r="M275" i="41"/>
  <c r="M276" i="41"/>
  <c r="M277" i="41"/>
  <c r="M278" i="41"/>
  <c r="M279" i="41"/>
  <c r="M280" i="41"/>
  <c r="M281" i="41"/>
  <c r="M282" i="41"/>
  <c r="M283" i="41"/>
  <c r="M284" i="41"/>
  <c r="M285" i="41"/>
  <c r="M286" i="41"/>
  <c r="M287" i="41"/>
  <c r="M288" i="41"/>
  <c r="M289" i="41"/>
  <c r="M290" i="41"/>
  <c r="M291" i="41"/>
  <c r="M292" i="41"/>
  <c r="M293" i="41"/>
  <c r="M294" i="41"/>
  <c r="M295" i="41"/>
  <c r="M296" i="41"/>
  <c r="M297" i="41"/>
  <c r="M298" i="41"/>
  <c r="M299" i="41"/>
  <c r="M300" i="41"/>
  <c r="M301" i="41"/>
  <c r="M302" i="41"/>
  <c r="M303" i="41"/>
  <c r="M304" i="41"/>
  <c r="M305" i="41"/>
  <c r="M306" i="41"/>
  <c r="M307" i="41"/>
  <c r="M308" i="41"/>
  <c r="M309" i="41"/>
  <c r="M310" i="41"/>
  <c r="M311" i="41"/>
  <c r="M312" i="41"/>
  <c r="M313" i="41"/>
  <c r="M314" i="41"/>
  <c r="M315" i="41"/>
  <c r="M316" i="41"/>
  <c r="M317" i="41"/>
  <c r="M318" i="41"/>
  <c r="M319" i="41"/>
  <c r="M320" i="41"/>
  <c r="M321" i="41"/>
  <c r="M322" i="41"/>
  <c r="M323" i="41"/>
  <c r="M324" i="41"/>
  <c r="M325" i="41"/>
  <c r="M326" i="41"/>
  <c r="M327" i="41"/>
  <c r="M328" i="41"/>
  <c r="M329" i="41"/>
  <c r="M330" i="41"/>
  <c r="M331" i="41"/>
  <c r="M332" i="41"/>
  <c r="M333" i="41"/>
  <c r="M334" i="41"/>
  <c r="M335" i="41"/>
  <c r="M336" i="41"/>
  <c r="M337" i="41"/>
  <c r="M338" i="41"/>
  <c r="M339" i="41"/>
  <c r="M340" i="41"/>
  <c r="M341" i="41"/>
  <c r="M342" i="41"/>
  <c r="M343" i="41"/>
  <c r="M344" i="41"/>
  <c r="M345" i="41"/>
  <c r="M346" i="41"/>
  <c r="M347" i="41"/>
  <c r="M348" i="41"/>
  <c r="M349" i="41"/>
  <c r="M350" i="41"/>
  <c r="M351" i="41"/>
  <c r="M352" i="41"/>
  <c r="M353" i="41"/>
  <c r="M354" i="41"/>
  <c r="M355" i="41"/>
  <c r="M356" i="41"/>
  <c r="M357" i="41"/>
  <c r="M358" i="41"/>
  <c r="M359" i="41"/>
  <c r="M360" i="41"/>
  <c r="M361" i="41"/>
  <c r="M362" i="41"/>
  <c r="M363" i="41"/>
  <c r="M364" i="41"/>
  <c r="M365" i="41"/>
  <c r="M366" i="41"/>
  <c r="M367" i="41"/>
  <c r="M368" i="41"/>
  <c r="M369" i="41"/>
  <c r="M370" i="41"/>
  <c r="M371" i="41"/>
  <c r="M372" i="41"/>
  <c r="M373" i="41"/>
  <c r="M374" i="41"/>
  <c r="M375" i="41"/>
  <c r="M376" i="41"/>
  <c r="M377" i="41"/>
  <c r="M378" i="41"/>
  <c r="M379" i="41"/>
  <c r="M380" i="41"/>
  <c r="M381" i="41"/>
  <c r="M382" i="41"/>
  <c r="M383" i="41"/>
  <c r="M384" i="41"/>
  <c r="M385" i="41"/>
  <c r="M386" i="41"/>
  <c r="M387" i="41"/>
  <c r="M388" i="41"/>
  <c r="M389" i="41"/>
  <c r="M390" i="41"/>
  <c r="M391" i="41"/>
  <c r="M392" i="41"/>
  <c r="M393" i="41"/>
  <c r="M394" i="41"/>
  <c r="M395" i="41"/>
  <c r="M396" i="41"/>
  <c r="M397" i="41"/>
  <c r="M398" i="41"/>
  <c r="M399" i="41"/>
  <c r="M400" i="41"/>
  <c r="M401" i="41"/>
  <c r="M402" i="41"/>
  <c r="M403" i="41"/>
  <c r="M404" i="41"/>
  <c r="M405" i="41"/>
  <c r="M406" i="41"/>
  <c r="M407" i="41"/>
  <c r="M408" i="41"/>
  <c r="M409" i="41"/>
  <c r="M410" i="41"/>
  <c r="M411" i="41"/>
  <c r="M412" i="41"/>
  <c r="M413" i="41"/>
  <c r="M414" i="41"/>
  <c r="M415" i="41"/>
  <c r="M416" i="41"/>
  <c r="M417" i="41"/>
  <c r="M418" i="41"/>
  <c r="M419" i="41"/>
  <c r="M420" i="41"/>
  <c r="M421" i="41"/>
  <c r="M422" i="41"/>
  <c r="M423" i="41"/>
  <c r="M424" i="41"/>
  <c r="M425" i="41"/>
  <c r="M426" i="41"/>
  <c r="M427" i="41"/>
  <c r="M428" i="41"/>
  <c r="M429" i="41"/>
  <c r="M430" i="41"/>
  <c r="M431" i="41"/>
  <c r="M432" i="41"/>
  <c r="M433" i="41"/>
  <c r="M434" i="41"/>
  <c r="M435" i="41"/>
  <c r="M436" i="41"/>
  <c r="M437" i="41"/>
  <c r="M438" i="41"/>
  <c r="M439" i="41"/>
  <c r="M440" i="41"/>
  <c r="M441" i="41"/>
  <c r="M442" i="41"/>
  <c r="M443" i="41"/>
  <c r="M444" i="41"/>
  <c r="M445" i="41"/>
  <c r="M446" i="41"/>
  <c r="M447" i="41"/>
  <c r="M448" i="41"/>
  <c r="M449" i="41"/>
  <c r="M450" i="41"/>
  <c r="M451" i="41"/>
  <c r="M452" i="41"/>
  <c r="M453" i="41"/>
  <c r="M454" i="41"/>
  <c r="M455" i="41"/>
  <c r="M456" i="41"/>
  <c r="M457" i="41"/>
  <c r="M458" i="41"/>
  <c r="M459" i="41"/>
  <c r="M460" i="41"/>
  <c r="M461" i="41"/>
  <c r="M462" i="41"/>
  <c r="M463" i="41"/>
  <c r="M464" i="41"/>
  <c r="M465" i="41"/>
  <c r="M466" i="41"/>
  <c r="M467" i="41"/>
  <c r="M468" i="41"/>
  <c r="M469" i="41"/>
  <c r="M470" i="41"/>
  <c r="M471" i="41"/>
  <c r="M472" i="41"/>
  <c r="M473" i="41"/>
  <c r="M474" i="41"/>
  <c r="M475" i="41"/>
  <c r="M476" i="41"/>
  <c r="M477" i="41"/>
  <c r="M478" i="41"/>
  <c r="M479" i="41"/>
  <c r="M480" i="41"/>
  <c r="M481" i="41"/>
  <c r="M482" i="41"/>
  <c r="M483" i="41"/>
  <c r="M484" i="41"/>
  <c r="M485" i="41"/>
  <c r="M486" i="41"/>
  <c r="M487" i="41"/>
  <c r="M488" i="41"/>
  <c r="M489" i="41"/>
  <c r="M490" i="41"/>
  <c r="M491" i="41"/>
  <c r="M492" i="41"/>
  <c r="M493" i="41"/>
  <c r="M494" i="41"/>
  <c r="M495" i="41"/>
  <c r="M496" i="41"/>
  <c r="M497" i="41"/>
  <c r="M498" i="41"/>
  <c r="M499" i="41"/>
  <c r="M500" i="41"/>
  <c r="M501" i="41"/>
  <c r="M502" i="41"/>
  <c r="M503" i="41"/>
  <c r="M504" i="41"/>
  <c r="M505" i="41"/>
  <c r="M506" i="41"/>
  <c r="M507" i="41"/>
  <c r="M508" i="41"/>
  <c r="M509" i="41"/>
  <c r="M510" i="41"/>
  <c r="M511" i="41"/>
  <c r="M512" i="41"/>
  <c r="M513" i="41"/>
  <c r="M514" i="41"/>
  <c r="M515" i="41"/>
  <c r="M516" i="41"/>
  <c r="R19" i="33"/>
  <c r="B19" i="33"/>
  <c r="J519" i="33" l="1"/>
  <c r="L519" i="33" s="1"/>
  <c r="M519" i="33"/>
  <c r="J501" i="33"/>
  <c r="L501" i="33" s="1"/>
  <c r="M501" i="33"/>
  <c r="J465" i="33"/>
  <c r="L465" i="33" s="1"/>
  <c r="M465" i="33"/>
  <c r="J447" i="33"/>
  <c r="L447" i="33" s="1"/>
  <c r="M447" i="33"/>
  <c r="J441" i="33"/>
  <c r="L441" i="33" s="1"/>
  <c r="M441" i="33"/>
  <c r="J417" i="33"/>
  <c r="L417" i="33" s="1"/>
  <c r="M417" i="33"/>
  <c r="J393" i="33"/>
  <c r="L393" i="33" s="1"/>
  <c r="M393" i="33"/>
  <c r="J387" i="33"/>
  <c r="L387" i="33" s="1"/>
  <c r="M387" i="33"/>
  <c r="J375" i="33"/>
  <c r="L375" i="33" s="1"/>
  <c r="M375" i="33"/>
  <c r="J369" i="33"/>
  <c r="L369" i="33" s="1"/>
  <c r="M369" i="33"/>
  <c r="J363" i="33"/>
  <c r="L363" i="33" s="1"/>
  <c r="M363" i="33"/>
  <c r="J357" i="33"/>
  <c r="L357" i="33" s="1"/>
  <c r="M357" i="33"/>
  <c r="J345" i="33"/>
  <c r="L345" i="33" s="1"/>
  <c r="M345" i="33"/>
  <c r="J339" i="33"/>
  <c r="L339" i="33" s="1"/>
  <c r="M339" i="33"/>
  <c r="J327" i="33"/>
  <c r="L327" i="33" s="1"/>
  <c r="M327" i="33"/>
  <c r="J309" i="33"/>
  <c r="L309" i="33" s="1"/>
  <c r="M309" i="33"/>
  <c r="J297" i="33"/>
  <c r="L297" i="33" s="1"/>
  <c r="M297" i="33"/>
  <c r="J291" i="33"/>
  <c r="L291" i="33" s="1"/>
  <c r="M291" i="33"/>
  <c r="J285" i="33"/>
  <c r="L285" i="33" s="1"/>
  <c r="M285" i="33"/>
  <c r="M489" i="33"/>
  <c r="M459" i="33"/>
  <c r="M438" i="33"/>
  <c r="M333" i="33"/>
  <c r="L282" i="33"/>
  <c r="M513" i="33"/>
  <c r="M473" i="33"/>
  <c r="M437" i="33"/>
  <c r="M429" i="33"/>
  <c r="M401" i="33"/>
  <c r="M321" i="33"/>
  <c r="M191" i="33"/>
  <c r="M41" i="33"/>
  <c r="P21" i="51"/>
  <c r="O18" i="43"/>
  <c r="P15" i="51"/>
  <c r="O16" i="43"/>
  <c r="P9" i="51"/>
  <c r="O2" i="43"/>
  <c r="P3" i="51"/>
  <c r="O14" i="43"/>
  <c r="M516" i="33"/>
  <c r="L510" i="33"/>
  <c r="L498" i="33"/>
  <c r="M498" i="33"/>
  <c r="L492" i="33"/>
  <c r="M474" i="33"/>
  <c r="L450" i="33"/>
  <c r="M450" i="33"/>
  <c r="L444" i="33"/>
  <c r="M426" i="33"/>
  <c r="L426" i="33"/>
  <c r="L402" i="33"/>
  <c r="M402" i="33"/>
  <c r="L396" i="33"/>
  <c r="M396" i="33"/>
  <c r="L372" i="33"/>
  <c r="M366" i="33"/>
  <c r="L348" i="33"/>
  <c r="M348" i="33"/>
  <c r="L330" i="33"/>
  <c r="M330" i="33"/>
  <c r="L318" i="33"/>
  <c r="M318" i="33"/>
  <c r="L306" i="33"/>
  <c r="M306" i="33"/>
  <c r="M300" i="33"/>
  <c r="L300" i="33"/>
  <c r="M276" i="33"/>
  <c r="L252" i="33"/>
  <c r="M252" i="33"/>
  <c r="L246" i="33"/>
  <c r="L234" i="33"/>
  <c r="L228" i="33"/>
  <c r="M210" i="33"/>
  <c r="L204" i="33"/>
  <c r="M204" i="33"/>
  <c r="M186" i="33"/>
  <c r="M174" i="33"/>
  <c r="M162" i="33"/>
  <c r="L162" i="33"/>
  <c r="M150" i="33"/>
  <c r="L132" i="33"/>
  <c r="M132" i="33"/>
  <c r="M126" i="33"/>
  <c r="L108" i="33"/>
  <c r="M108" i="33"/>
  <c r="L90" i="33"/>
  <c r="M84" i="33"/>
  <c r="M78" i="33"/>
  <c r="L66" i="33"/>
  <c r="L60" i="33"/>
  <c r="M60" i="33"/>
  <c r="M54" i="33"/>
  <c r="L42" i="33"/>
  <c r="M42" i="33"/>
  <c r="M510" i="33"/>
  <c r="M492" i="33"/>
  <c r="M444" i="33"/>
  <c r="M435" i="33"/>
  <c r="M246" i="33"/>
  <c r="L516" i="33"/>
  <c r="L210" i="33"/>
  <c r="P20" i="51"/>
  <c r="O17" i="43"/>
  <c r="P14" i="51"/>
  <c r="O7" i="43"/>
  <c r="P8" i="51"/>
  <c r="O13" i="43"/>
  <c r="P2" i="51"/>
  <c r="O5" i="43"/>
  <c r="M515" i="33"/>
  <c r="L509" i="33"/>
  <c r="M509" i="33"/>
  <c r="L491" i="33"/>
  <c r="M485" i="33"/>
  <c r="L473" i="33"/>
  <c r="L467" i="33"/>
  <c r="M467" i="33"/>
  <c r="L455" i="33"/>
  <c r="M455" i="33"/>
  <c r="L449" i="33"/>
  <c r="M443" i="33"/>
  <c r="L425" i="33"/>
  <c r="M425" i="33"/>
  <c r="L419" i="33"/>
  <c r="M419" i="33"/>
  <c r="L407" i="33"/>
  <c r="L395" i="33"/>
  <c r="L389" i="33"/>
  <c r="M383" i="33"/>
  <c r="L383" i="33"/>
  <c r="M377" i="33"/>
  <c r="L371" i="33"/>
  <c r="M371" i="33"/>
  <c r="L353" i="33"/>
  <c r="M353" i="33"/>
  <c r="L335" i="33"/>
  <c r="M335" i="33"/>
  <c r="L317" i="33"/>
  <c r="M317" i="33"/>
  <c r="M311" i="33"/>
  <c r="M305" i="33"/>
  <c r="L299" i="33"/>
  <c r="M293" i="33"/>
  <c r="L281" i="33"/>
  <c r="M281" i="33"/>
  <c r="L275" i="33"/>
  <c r="M269" i="33"/>
  <c r="L263" i="33"/>
  <c r="L257" i="33"/>
  <c r="M257" i="33"/>
  <c r="L245" i="33"/>
  <c r="M245" i="33"/>
  <c r="M233" i="33"/>
  <c r="L233" i="33"/>
  <c r="M227" i="33"/>
  <c r="M221" i="33"/>
  <c r="L215" i="33"/>
  <c r="L209" i="33"/>
  <c r="M209" i="33"/>
  <c r="L203" i="33"/>
  <c r="L197" i="33"/>
  <c r="M197" i="33"/>
  <c r="L191" i="33"/>
  <c r="L185" i="33"/>
  <c r="L179" i="33"/>
  <c r="M179" i="33"/>
  <c r="M173" i="33"/>
  <c r="M167" i="33"/>
  <c r="M161" i="33"/>
  <c r="L161" i="33"/>
  <c r="L155" i="33"/>
  <c r="M155" i="33"/>
  <c r="M143" i="33"/>
  <c r="L137" i="33"/>
  <c r="M131" i="33"/>
  <c r="M119" i="33"/>
  <c r="M113" i="33"/>
  <c r="M107" i="33"/>
  <c r="M101" i="33"/>
  <c r="M89" i="33"/>
  <c r="L83" i="33"/>
  <c r="M77" i="33"/>
  <c r="M71" i="33"/>
  <c r="M65" i="33"/>
  <c r="L59" i="33"/>
  <c r="M53" i="33"/>
  <c r="M47" i="33"/>
  <c r="L41" i="33"/>
  <c r="M491" i="33"/>
  <c r="M381" i="33"/>
  <c r="M372" i="33"/>
  <c r="M324" i="33"/>
  <c r="M315" i="33"/>
  <c r="M203" i="33"/>
  <c r="M83" i="33"/>
  <c r="M66" i="33"/>
  <c r="J362" i="33"/>
  <c r="L362" i="33" s="1"/>
  <c r="M362" i="33"/>
  <c r="J332" i="33"/>
  <c r="L332" i="33" s="1"/>
  <c r="M332" i="33"/>
  <c r="J254" i="33"/>
  <c r="L254" i="33" s="1"/>
  <c r="M254" i="33"/>
  <c r="J188" i="33"/>
  <c r="L188" i="33" s="1"/>
  <c r="M188" i="33"/>
  <c r="J140" i="33"/>
  <c r="L140" i="33" s="1"/>
  <c r="M140" i="33"/>
  <c r="J92" i="33"/>
  <c r="L92" i="33" s="1"/>
  <c r="M92" i="33"/>
  <c r="J44" i="33"/>
  <c r="L44" i="33" s="1"/>
  <c r="M44" i="33"/>
  <c r="J391" i="33"/>
  <c r="L391" i="33" s="1"/>
  <c r="M391" i="33"/>
  <c r="J325" i="33"/>
  <c r="L325" i="33" s="1"/>
  <c r="M325" i="33"/>
  <c r="J247" i="33"/>
  <c r="L247" i="33" s="1"/>
  <c r="M247" i="33"/>
  <c r="J241" i="33"/>
  <c r="L241" i="33" s="1"/>
  <c r="M241" i="33"/>
  <c r="J217" i="33"/>
  <c r="L217" i="33" s="1"/>
  <c r="M217" i="33"/>
  <c r="J181" i="33"/>
  <c r="L181" i="33" s="1"/>
  <c r="M181" i="33"/>
  <c r="J133" i="33"/>
  <c r="L133" i="33" s="1"/>
  <c r="M133" i="33"/>
  <c r="J85" i="33"/>
  <c r="L85" i="33" s="1"/>
  <c r="M85" i="33"/>
  <c r="M261" i="33"/>
  <c r="O21" i="43"/>
  <c r="P19" i="51"/>
  <c r="O10" i="43"/>
  <c r="P13" i="51"/>
  <c r="O6" i="43"/>
  <c r="P7" i="51"/>
  <c r="O12" i="43"/>
  <c r="P18" i="51"/>
  <c r="O9" i="43"/>
  <c r="P12" i="51"/>
  <c r="O15" i="43"/>
  <c r="P6" i="51"/>
  <c r="L225" i="33"/>
  <c r="L189" i="33"/>
  <c r="L520" i="33"/>
  <c r="L496" i="33"/>
  <c r="L478" i="33"/>
  <c r="L472" i="33"/>
  <c r="L448" i="33"/>
  <c r="L430" i="33"/>
  <c r="L424" i="33"/>
  <c r="L406" i="33"/>
  <c r="L400" i="33"/>
  <c r="L376" i="33"/>
  <c r="L358" i="33"/>
  <c r="L352" i="33"/>
  <c r="L328" i="33"/>
  <c r="L304" i="33"/>
  <c r="L286" i="33"/>
  <c r="L280" i="33"/>
  <c r="L256" i="33"/>
  <c r="L238" i="33"/>
  <c r="L232" i="33"/>
  <c r="L214" i="33"/>
  <c r="L208" i="33"/>
  <c r="L190" i="33"/>
  <c r="L184" i="33"/>
  <c r="L166" i="33"/>
  <c r="L160" i="33"/>
  <c r="L142" i="33"/>
  <c r="L136" i="33"/>
  <c r="L124" i="33"/>
  <c r="L118" i="33"/>
  <c r="L112" i="33"/>
  <c r="L94" i="33"/>
  <c r="L88" i="33"/>
  <c r="L70" i="33"/>
  <c r="L64" i="33"/>
  <c r="L46" i="33"/>
  <c r="P17" i="51"/>
  <c r="P11" i="51"/>
  <c r="P5" i="51"/>
  <c r="P16" i="51"/>
  <c r="P10" i="51"/>
  <c r="P4" i="51"/>
  <c r="M517" i="33"/>
  <c r="M471" i="33"/>
  <c r="M462" i="33"/>
  <c r="M453" i="33"/>
  <c r="M407" i="33"/>
  <c r="M398" i="33"/>
  <c r="M389" i="33"/>
  <c r="M343" i="33"/>
  <c r="M334" i="33"/>
  <c r="M279" i="33"/>
  <c r="M270" i="33"/>
  <c r="M479" i="33"/>
  <c r="M470" i="33"/>
  <c r="M461" i="33"/>
  <c r="M415" i="33"/>
  <c r="M406" i="33"/>
  <c r="M397" i="33"/>
  <c r="M351" i="33"/>
  <c r="M342" i="33"/>
  <c r="M287" i="33"/>
  <c r="M278" i="33"/>
  <c r="M214" i="33"/>
  <c r="M487" i="33"/>
  <c r="M478" i="33"/>
  <c r="M469" i="33"/>
  <c r="M423" i="33"/>
  <c r="M414" i="33"/>
  <c r="M405" i="33"/>
  <c r="M359" i="33"/>
  <c r="M350" i="33"/>
  <c r="M295" i="33"/>
  <c r="M286" i="33"/>
  <c r="M222" i="33"/>
  <c r="M495" i="33"/>
  <c r="M486" i="33"/>
  <c r="M477" i="33"/>
  <c r="M431" i="33"/>
  <c r="M422" i="33"/>
  <c r="M413" i="33"/>
  <c r="M367" i="33"/>
  <c r="M358" i="33"/>
  <c r="M349" i="33"/>
  <c r="M303" i="33"/>
  <c r="M294" i="33"/>
  <c r="M239" i="33"/>
  <c r="M230" i="33"/>
  <c r="M520" i="33"/>
  <c r="M512" i="33"/>
  <c r="M504" i="33"/>
  <c r="M496" i="33"/>
  <c r="M488" i="33"/>
  <c r="M480" i="33"/>
  <c r="M472" i="33"/>
  <c r="M464" i="33"/>
  <c r="M456" i="33"/>
  <c r="M448" i="33"/>
  <c r="M440" i="33"/>
  <c r="M432" i="33"/>
  <c r="M424" i="33"/>
  <c r="M416" i="33"/>
  <c r="M408" i="33"/>
  <c r="M400" i="33"/>
  <c r="M392" i="33"/>
  <c r="M384" i="33"/>
  <c r="M376" i="33"/>
  <c r="M368" i="33"/>
  <c r="M360" i="33"/>
  <c r="M352" i="33"/>
  <c r="M344" i="33"/>
  <c r="M336" i="33"/>
  <c r="M328" i="33"/>
  <c r="M320" i="33"/>
  <c r="M312" i="33"/>
  <c r="M304" i="33"/>
  <c r="M296" i="33"/>
  <c r="M288" i="33"/>
  <c r="M280" i="33"/>
  <c r="M272" i="33"/>
  <c r="M264" i="33"/>
  <c r="M256" i="33"/>
  <c r="M248" i="33"/>
  <c r="M240" i="33"/>
  <c r="M232" i="33"/>
  <c r="M224" i="33"/>
  <c r="M216" i="33"/>
  <c r="M208" i="33"/>
  <c r="M200" i="33"/>
  <c r="M192" i="33"/>
  <c r="M184" i="33"/>
  <c r="M176" i="33"/>
  <c r="M168" i="33"/>
  <c r="M160" i="33"/>
  <c r="M152" i="33"/>
  <c r="M144" i="33"/>
  <c r="M136" i="33"/>
  <c r="M128" i="33"/>
  <c r="M120" i="33"/>
  <c r="M112" i="33"/>
  <c r="M104" i="33"/>
  <c r="M96" i="33"/>
  <c r="M88" i="33"/>
  <c r="M80" i="33"/>
  <c r="M72" i="33"/>
  <c r="M64" i="33"/>
  <c r="M56" i="33"/>
  <c r="M48" i="33"/>
  <c r="P3" i="30" l="1"/>
  <c r="P4" i="30"/>
  <c r="P5" i="30"/>
  <c r="P14" i="30"/>
  <c r="P16" i="30"/>
  <c r="P17" i="30"/>
  <c r="P18" i="30"/>
  <c r="P19" i="30"/>
  <c r="P20" i="30"/>
  <c r="P21" i="30"/>
  <c r="P22" i="30"/>
  <c r="P23" i="30"/>
  <c r="P24" i="30"/>
  <c r="P25" i="30"/>
  <c r="P26" i="30"/>
  <c r="P27"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79" i="30"/>
  <c r="P80" i="30"/>
  <c r="P81" i="30"/>
  <c r="P82" i="30"/>
  <c r="P83" i="30"/>
  <c r="P84" i="30"/>
  <c r="P85" i="30"/>
  <c r="P86" i="30"/>
  <c r="P87" i="30"/>
  <c r="P88" i="30"/>
  <c r="P89" i="30"/>
  <c r="P90" i="30"/>
  <c r="P91" i="30"/>
  <c r="P9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P123" i="30"/>
  <c r="P124" i="30"/>
  <c r="P125" i="30"/>
  <c r="P126" i="30"/>
  <c r="P127" i="30"/>
  <c r="P128" i="30"/>
  <c r="P129" i="30"/>
  <c r="P130" i="30"/>
  <c r="P131" i="30"/>
  <c r="P132" i="30"/>
  <c r="P133" i="30"/>
  <c r="P134" i="30"/>
  <c r="P135" i="30"/>
  <c r="P136" i="30"/>
  <c r="P137" i="30"/>
  <c r="P138" i="30"/>
  <c r="P139" i="30"/>
  <c r="P140" i="30"/>
  <c r="P141" i="30"/>
  <c r="P142" i="30"/>
  <c r="P143" i="30"/>
  <c r="P144" i="30"/>
  <c r="P145" i="30"/>
  <c r="P146" i="30"/>
  <c r="P147" i="30"/>
  <c r="P148" i="30"/>
  <c r="P149" i="30"/>
  <c r="P150" i="30"/>
  <c r="P151" i="30"/>
  <c r="P152" i="30"/>
  <c r="P153" i="30"/>
  <c r="P154" i="30"/>
  <c r="P155" i="30"/>
  <c r="P156" i="30"/>
  <c r="P157" i="30"/>
  <c r="P158" i="30"/>
  <c r="P159" i="30"/>
  <c r="P160" i="30"/>
  <c r="P161" i="30"/>
  <c r="P162" i="30"/>
  <c r="P163" i="30"/>
  <c r="P164" i="30"/>
  <c r="P165" i="30"/>
  <c r="P166" i="30"/>
  <c r="P167" i="30"/>
  <c r="P168" i="30"/>
  <c r="P169" i="30"/>
  <c r="P170" i="30"/>
  <c r="P171" i="30"/>
  <c r="P172" i="30"/>
  <c r="P173" i="30"/>
  <c r="P174" i="30"/>
  <c r="P175" i="30"/>
  <c r="P176" i="30"/>
  <c r="P177" i="30"/>
  <c r="P178" i="30"/>
  <c r="P179" i="30"/>
  <c r="P180" i="30"/>
  <c r="P181" i="30"/>
  <c r="P182" i="30"/>
  <c r="P183" i="30"/>
  <c r="P184" i="30"/>
  <c r="P185" i="30"/>
  <c r="P186" i="30"/>
  <c r="P187" i="30"/>
  <c r="P188" i="30"/>
  <c r="P189" i="30"/>
  <c r="P190" i="30"/>
  <c r="P191" i="30"/>
  <c r="P192" i="30"/>
  <c r="P193" i="30"/>
  <c r="P194" i="30"/>
  <c r="P195" i="30"/>
  <c r="P196" i="30"/>
  <c r="P197" i="30"/>
  <c r="P198" i="30"/>
  <c r="P199" i="30"/>
  <c r="P200" i="30"/>
  <c r="P201" i="30"/>
  <c r="P202" i="30"/>
  <c r="P203" i="30"/>
  <c r="P204" i="30"/>
  <c r="P205" i="30"/>
  <c r="P206" i="30"/>
  <c r="P207" i="30"/>
  <c r="P208" i="30"/>
  <c r="P209" i="30"/>
  <c r="P210" i="30"/>
  <c r="P211" i="30"/>
  <c r="P212" i="30"/>
  <c r="P213" i="30"/>
  <c r="P214" i="30"/>
  <c r="P215" i="30"/>
  <c r="P216" i="30"/>
  <c r="P217" i="30"/>
  <c r="P218" i="30"/>
  <c r="P219" i="30"/>
  <c r="P220" i="30"/>
  <c r="P221" i="30"/>
  <c r="P222" i="30"/>
  <c r="P223" i="30"/>
  <c r="P224" i="30"/>
  <c r="P225" i="30"/>
  <c r="P226" i="30"/>
  <c r="P227" i="30"/>
  <c r="P228" i="30"/>
  <c r="P229" i="30"/>
  <c r="P230" i="30"/>
  <c r="P231" i="30"/>
  <c r="P232" i="30"/>
  <c r="P233" i="30"/>
  <c r="P234" i="30"/>
  <c r="P235" i="30"/>
  <c r="P236" i="30"/>
  <c r="P237" i="30"/>
  <c r="P238" i="30"/>
  <c r="P239" i="30"/>
  <c r="P240" i="30"/>
  <c r="P241" i="30"/>
  <c r="P242" i="30"/>
  <c r="P243" i="30"/>
  <c r="P244" i="30"/>
  <c r="P245" i="30"/>
  <c r="P246" i="30"/>
  <c r="P247" i="30"/>
  <c r="P248" i="30"/>
  <c r="P249" i="30"/>
  <c r="P250" i="30"/>
  <c r="P251" i="30"/>
  <c r="P252" i="30"/>
  <c r="P253" i="30"/>
  <c r="P254" i="30"/>
  <c r="P255" i="30"/>
  <c r="P256" i="30"/>
  <c r="P257" i="30"/>
  <c r="P258" i="30"/>
  <c r="P259" i="30"/>
  <c r="P260" i="30"/>
  <c r="P261" i="30"/>
  <c r="P262" i="30"/>
  <c r="P263" i="30"/>
  <c r="P264" i="30"/>
  <c r="P265" i="30"/>
  <c r="P266" i="30"/>
  <c r="P267" i="30"/>
  <c r="P268" i="30"/>
  <c r="P269" i="30"/>
  <c r="P270" i="30"/>
  <c r="P271" i="30"/>
  <c r="P272" i="30"/>
  <c r="P273" i="30"/>
  <c r="P274" i="30"/>
  <c r="P275" i="30"/>
  <c r="P276" i="30"/>
  <c r="P277" i="30"/>
  <c r="P278" i="30"/>
  <c r="P279" i="30"/>
  <c r="P280" i="30"/>
  <c r="P281" i="30"/>
  <c r="P282" i="30"/>
  <c r="P283" i="30"/>
  <c r="P284" i="30"/>
  <c r="P285" i="30"/>
  <c r="P286" i="30"/>
  <c r="P287" i="30"/>
  <c r="P288" i="30"/>
  <c r="P289" i="30"/>
  <c r="P290" i="30"/>
  <c r="P291" i="30"/>
  <c r="P292" i="30"/>
  <c r="P293" i="30"/>
  <c r="P294" i="30"/>
  <c r="P295" i="30"/>
  <c r="P296" i="30"/>
  <c r="P297" i="30"/>
  <c r="P298" i="30"/>
  <c r="P299" i="30"/>
  <c r="P300" i="30"/>
  <c r="P301" i="30"/>
  <c r="P302" i="30"/>
  <c r="P303" i="30"/>
  <c r="P304" i="30"/>
  <c r="P305" i="30"/>
  <c r="P306" i="30"/>
  <c r="P307" i="30"/>
  <c r="P308" i="30"/>
  <c r="P309" i="30"/>
  <c r="P310" i="30"/>
  <c r="P311" i="30"/>
  <c r="P312" i="30"/>
  <c r="P313" i="30"/>
  <c r="P314" i="30"/>
  <c r="P315" i="30"/>
  <c r="P316" i="30"/>
  <c r="P317" i="30"/>
  <c r="P318" i="30"/>
  <c r="P319" i="30"/>
  <c r="P320" i="30"/>
  <c r="P321" i="30"/>
  <c r="P322" i="30"/>
  <c r="P323" i="30"/>
  <c r="P324" i="30"/>
  <c r="P325" i="30"/>
  <c r="P326" i="30"/>
  <c r="P327" i="30"/>
  <c r="P328" i="30"/>
  <c r="P329" i="30"/>
  <c r="P330" i="30"/>
  <c r="P331" i="30"/>
  <c r="P332" i="30"/>
  <c r="P333" i="30"/>
  <c r="P334" i="30"/>
  <c r="P335" i="30"/>
  <c r="P336" i="30"/>
  <c r="P337" i="30"/>
  <c r="P338" i="30"/>
  <c r="P339" i="30"/>
  <c r="P340" i="30"/>
  <c r="P341" i="30"/>
  <c r="P342" i="30"/>
  <c r="P343" i="30"/>
  <c r="P344" i="30"/>
  <c r="P345" i="30"/>
  <c r="P346" i="30"/>
  <c r="P347" i="30"/>
  <c r="P348" i="30"/>
  <c r="P349" i="30"/>
  <c r="P350" i="30"/>
  <c r="P351" i="30"/>
  <c r="P352" i="30"/>
  <c r="P353" i="30"/>
  <c r="P354" i="30"/>
  <c r="P355" i="30"/>
  <c r="P356" i="30"/>
  <c r="P357" i="30"/>
  <c r="P358" i="30"/>
  <c r="P359" i="30"/>
  <c r="P360" i="30"/>
  <c r="P361" i="30"/>
  <c r="P362" i="30"/>
  <c r="P363" i="30"/>
  <c r="P364" i="30"/>
  <c r="P365" i="30"/>
  <c r="P366" i="30"/>
  <c r="P367" i="30"/>
  <c r="P368" i="30"/>
  <c r="P369" i="30"/>
  <c r="P370" i="30"/>
  <c r="P371" i="30"/>
  <c r="P372" i="30"/>
  <c r="P373" i="30"/>
  <c r="P374" i="30"/>
  <c r="P375" i="30"/>
  <c r="P376" i="30"/>
  <c r="P377" i="30"/>
  <c r="P378" i="30"/>
  <c r="P379" i="30"/>
  <c r="P380" i="30"/>
  <c r="P381" i="30"/>
  <c r="P382" i="30"/>
  <c r="P383" i="30"/>
  <c r="P384" i="30"/>
  <c r="P385" i="30"/>
  <c r="P386" i="30"/>
  <c r="P387" i="30"/>
  <c r="P388" i="30"/>
  <c r="P389" i="30"/>
  <c r="P390" i="30"/>
  <c r="P391" i="30"/>
  <c r="P392" i="30"/>
  <c r="P393" i="30"/>
  <c r="P394" i="30"/>
  <c r="P395" i="30"/>
  <c r="P396" i="30"/>
  <c r="P397" i="30"/>
  <c r="P398" i="30"/>
  <c r="P399" i="30"/>
  <c r="P400" i="30"/>
  <c r="P401" i="30"/>
  <c r="P402" i="30"/>
  <c r="P403" i="30"/>
  <c r="P404" i="30"/>
  <c r="P405" i="30"/>
  <c r="P406" i="30"/>
  <c r="P407" i="30"/>
  <c r="P408" i="30"/>
  <c r="P409" i="30"/>
  <c r="P410" i="30"/>
  <c r="P411" i="30"/>
  <c r="P412" i="30"/>
  <c r="P413" i="30"/>
  <c r="P414" i="30"/>
  <c r="P415" i="30"/>
  <c r="P416" i="30"/>
  <c r="P417" i="30"/>
  <c r="P418" i="30"/>
  <c r="P419" i="30"/>
  <c r="P420" i="30"/>
  <c r="P421" i="30"/>
  <c r="P422" i="30"/>
  <c r="P423" i="30"/>
  <c r="P424" i="30"/>
  <c r="P425" i="30"/>
  <c r="P426" i="30"/>
  <c r="P427" i="30"/>
  <c r="P428" i="30"/>
  <c r="P429" i="30"/>
  <c r="P430" i="30"/>
  <c r="P431" i="30"/>
  <c r="P432" i="30"/>
  <c r="P433" i="30"/>
  <c r="P434" i="30"/>
  <c r="P435" i="30"/>
  <c r="P436" i="30"/>
  <c r="P437" i="30"/>
  <c r="P438" i="30"/>
  <c r="P439" i="30"/>
  <c r="P440" i="30"/>
  <c r="P441" i="30"/>
  <c r="P442" i="30"/>
  <c r="P443" i="30"/>
  <c r="P444" i="30"/>
  <c r="P445" i="30"/>
  <c r="P446" i="30"/>
  <c r="P447" i="30"/>
  <c r="P448" i="30"/>
  <c r="P449" i="30"/>
  <c r="P450" i="30"/>
  <c r="P451" i="30"/>
  <c r="P452" i="30"/>
  <c r="P453" i="30"/>
  <c r="P454" i="30"/>
  <c r="P455" i="30"/>
  <c r="P456" i="30"/>
  <c r="P457" i="30"/>
  <c r="P458" i="30"/>
  <c r="P459" i="30"/>
  <c r="P460" i="30"/>
  <c r="P461" i="30"/>
  <c r="P462" i="30"/>
  <c r="P463" i="30"/>
  <c r="P464" i="30"/>
  <c r="P465" i="30"/>
  <c r="P466" i="30"/>
  <c r="P467" i="30"/>
  <c r="P468" i="30"/>
  <c r="P469" i="30"/>
  <c r="P470" i="30"/>
  <c r="P471" i="30"/>
  <c r="P472" i="30"/>
  <c r="P473" i="30"/>
  <c r="P474" i="30"/>
  <c r="P475" i="30"/>
  <c r="P476" i="30"/>
  <c r="P477" i="30"/>
  <c r="P478" i="30"/>
  <c r="P479" i="30"/>
  <c r="P480" i="30"/>
  <c r="P481" i="30"/>
  <c r="P482" i="30"/>
  <c r="P483" i="30"/>
  <c r="P484" i="30"/>
  <c r="P485" i="30"/>
  <c r="P486" i="30"/>
  <c r="P487" i="30"/>
  <c r="P488" i="30"/>
  <c r="P489" i="30"/>
  <c r="P490" i="30"/>
  <c r="P491" i="30"/>
  <c r="P492" i="30"/>
  <c r="P493" i="30"/>
  <c r="P494" i="30"/>
  <c r="P495" i="30"/>
  <c r="P496" i="30"/>
  <c r="P497" i="30"/>
  <c r="P498" i="30"/>
  <c r="P499" i="30"/>
  <c r="P500" i="30"/>
  <c r="P501" i="30"/>
  <c r="A31" i="39" l="1"/>
  <c r="A1" i="20" l="1"/>
  <c r="B2" i="46" l="1"/>
  <c r="B5" i="46" s="1"/>
  <c r="A36" i="39" l="1"/>
  <c r="J56" i="30" l="1"/>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J9" i="30"/>
  <c r="J8" i="30"/>
  <c r="J7" i="30"/>
  <c r="J6" i="30"/>
  <c r="J5" i="30"/>
  <c r="J4" i="30"/>
  <c r="J3" i="30"/>
  <c r="J2" i="30"/>
  <c r="J57" i="30" l="1"/>
  <c r="C6" i="39" l="1"/>
  <c r="C7" i="39" s="1"/>
  <c r="C8" i="39" s="1"/>
  <c r="H5" i="39" s="1"/>
  <c r="A2" i="30"/>
  <c r="A3" i="30"/>
  <c r="A4" i="30"/>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B252" i="36"/>
  <c r="B253" i="36"/>
  <c r="O253" i="36" s="1"/>
  <c r="B254" i="36"/>
  <c r="H254" i="36" s="1"/>
  <c r="B255" i="36"/>
  <c r="B256" i="36"/>
  <c r="B257" i="36"/>
  <c r="B258" i="36"/>
  <c r="B259" i="36"/>
  <c r="H259" i="36" s="1"/>
  <c r="B260" i="36"/>
  <c r="B261" i="36"/>
  <c r="O261" i="36" s="1"/>
  <c r="B262" i="36"/>
  <c r="B263" i="36"/>
  <c r="O263" i="36" s="1"/>
  <c r="B264" i="36"/>
  <c r="B265" i="36"/>
  <c r="B266" i="36"/>
  <c r="B267" i="36"/>
  <c r="B268" i="36"/>
  <c r="H268" i="36" s="1"/>
  <c r="B269" i="36"/>
  <c r="B270" i="36"/>
  <c r="B271" i="36"/>
  <c r="B272" i="36"/>
  <c r="B273" i="36"/>
  <c r="B274" i="36"/>
  <c r="B275" i="36"/>
  <c r="B276" i="36"/>
  <c r="B277" i="36"/>
  <c r="B278" i="36"/>
  <c r="B279" i="36"/>
  <c r="B280" i="36"/>
  <c r="B281" i="36"/>
  <c r="B282" i="36"/>
  <c r="B283" i="36"/>
  <c r="B284" i="36"/>
  <c r="B285" i="36"/>
  <c r="B286" i="36"/>
  <c r="B287" i="36"/>
  <c r="B288" i="36"/>
  <c r="O288" i="36" s="1"/>
  <c r="B289" i="36"/>
  <c r="H289" i="36" s="1"/>
  <c r="B290" i="36"/>
  <c r="H290" i="36" s="1"/>
  <c r="B291" i="36"/>
  <c r="B292" i="36"/>
  <c r="O292" i="36" s="1"/>
  <c r="B293" i="36"/>
  <c r="B294" i="36"/>
  <c r="B295" i="36"/>
  <c r="B296" i="36"/>
  <c r="B297" i="36"/>
  <c r="B298" i="36"/>
  <c r="B299" i="36"/>
  <c r="B300" i="36"/>
  <c r="B301" i="36"/>
  <c r="B302" i="36"/>
  <c r="B303" i="36"/>
  <c r="B304" i="36"/>
  <c r="B305" i="36"/>
  <c r="B306" i="36"/>
  <c r="B307" i="36"/>
  <c r="O307" i="36" s="1"/>
  <c r="B308" i="36"/>
  <c r="B309" i="36"/>
  <c r="B310" i="36"/>
  <c r="B311" i="36"/>
  <c r="B312" i="36"/>
  <c r="B313" i="36"/>
  <c r="B314" i="36"/>
  <c r="B315" i="36"/>
  <c r="O315" i="36" s="1"/>
  <c r="B316" i="36"/>
  <c r="B317" i="36"/>
  <c r="B318" i="36"/>
  <c r="B319" i="36"/>
  <c r="B320" i="36"/>
  <c r="B321" i="36"/>
  <c r="B322" i="36"/>
  <c r="B323" i="36"/>
  <c r="B324" i="36"/>
  <c r="B325" i="36"/>
  <c r="B326" i="36"/>
  <c r="B327" i="36"/>
  <c r="B328" i="36"/>
  <c r="B329" i="36"/>
  <c r="B330" i="36"/>
  <c r="O330" i="36" s="1"/>
  <c r="B331" i="36"/>
  <c r="B332" i="36"/>
  <c r="H332" i="36" s="1"/>
  <c r="B333" i="36"/>
  <c r="B334" i="36"/>
  <c r="B335" i="36"/>
  <c r="B336" i="36"/>
  <c r="B337" i="36"/>
  <c r="B338" i="36"/>
  <c r="B339" i="36"/>
  <c r="B340" i="36"/>
  <c r="B341" i="36"/>
  <c r="B342" i="36"/>
  <c r="O342" i="36" s="1"/>
  <c r="B343" i="36"/>
  <c r="B344" i="36"/>
  <c r="O344" i="36" s="1"/>
  <c r="B345" i="36"/>
  <c r="B346" i="36"/>
  <c r="H346" i="36" s="1"/>
  <c r="B347" i="36"/>
  <c r="B348" i="36"/>
  <c r="B349" i="36"/>
  <c r="B350" i="36"/>
  <c r="B351" i="36"/>
  <c r="B352" i="36"/>
  <c r="B353" i="36"/>
  <c r="B354" i="36"/>
  <c r="B355" i="36"/>
  <c r="B356" i="36"/>
  <c r="H356" i="36" s="1"/>
  <c r="B357" i="36"/>
  <c r="B358" i="36"/>
  <c r="B359" i="36"/>
  <c r="B360" i="36"/>
  <c r="B361" i="36"/>
  <c r="B362" i="36"/>
  <c r="H362" i="36" s="1"/>
  <c r="B363" i="36"/>
  <c r="O363" i="36" s="1"/>
  <c r="B364" i="36"/>
  <c r="B365" i="36"/>
  <c r="O365" i="36" s="1"/>
  <c r="B366" i="36"/>
  <c r="B367" i="36"/>
  <c r="O367" i="36" s="1"/>
  <c r="B368" i="36"/>
  <c r="B369" i="36"/>
  <c r="B370" i="36"/>
  <c r="B371" i="36"/>
  <c r="B372" i="36"/>
  <c r="B373" i="36"/>
  <c r="B374" i="36"/>
  <c r="B375" i="36"/>
  <c r="B376" i="36"/>
  <c r="H376" i="36" s="1"/>
  <c r="B377" i="36"/>
  <c r="B378" i="36"/>
  <c r="B379" i="36"/>
  <c r="B380" i="36"/>
  <c r="O380" i="36" s="1"/>
  <c r="B381" i="36"/>
  <c r="B382" i="36"/>
  <c r="B383" i="36"/>
  <c r="B384" i="36"/>
  <c r="B385" i="36"/>
  <c r="B386" i="36"/>
  <c r="B387" i="36"/>
  <c r="H387" i="36" s="1"/>
  <c r="B388" i="36"/>
  <c r="B389" i="36"/>
  <c r="B390" i="36"/>
  <c r="B391" i="36"/>
  <c r="B392" i="36"/>
  <c r="B393" i="36"/>
  <c r="H393" i="36" s="1"/>
  <c r="B394" i="36"/>
  <c r="B395" i="36"/>
  <c r="B396" i="36"/>
  <c r="B397" i="36"/>
  <c r="B398" i="36"/>
  <c r="B399" i="36"/>
  <c r="B400" i="36"/>
  <c r="B401" i="36"/>
  <c r="B402" i="36"/>
  <c r="B403" i="36"/>
  <c r="B404" i="36"/>
  <c r="B405" i="36"/>
  <c r="H405" i="36" s="1"/>
  <c r="B406" i="36"/>
  <c r="B407" i="36"/>
  <c r="B408" i="36"/>
  <c r="B409" i="36"/>
  <c r="B410" i="36"/>
  <c r="B411" i="36"/>
  <c r="B412" i="36"/>
  <c r="B413" i="36"/>
  <c r="B414" i="36"/>
  <c r="H414" i="36" s="1"/>
  <c r="B415" i="36"/>
  <c r="O415" i="36" s="1"/>
  <c r="B416" i="36"/>
  <c r="B417" i="36"/>
  <c r="B418" i="36"/>
  <c r="B419" i="36"/>
  <c r="H419" i="36" s="1"/>
  <c r="B420" i="36"/>
  <c r="B421" i="36"/>
  <c r="B422" i="36"/>
  <c r="B423" i="36"/>
  <c r="B424" i="36"/>
  <c r="H424" i="36" s="1"/>
  <c r="B425" i="36"/>
  <c r="B426" i="36"/>
  <c r="B427" i="36"/>
  <c r="B428" i="36"/>
  <c r="O428" i="36" s="1"/>
  <c r="B429" i="36"/>
  <c r="O429" i="36" s="1"/>
  <c r="B430" i="36"/>
  <c r="B431" i="36"/>
  <c r="B432" i="36"/>
  <c r="B433" i="36"/>
  <c r="B434" i="36"/>
  <c r="B435" i="36"/>
  <c r="B436" i="36"/>
  <c r="O436" i="36" s="1"/>
  <c r="B437" i="36"/>
  <c r="B438" i="36"/>
  <c r="B439" i="36"/>
  <c r="O439" i="36" s="1"/>
  <c r="B440" i="36"/>
  <c r="B441" i="36"/>
  <c r="B442" i="36"/>
  <c r="B443" i="36"/>
  <c r="H443" i="36" s="1"/>
  <c r="B444" i="36"/>
  <c r="B445" i="36"/>
  <c r="B446" i="36"/>
  <c r="H446" i="36" s="1"/>
  <c r="B447" i="36"/>
  <c r="B448" i="36"/>
  <c r="B449" i="36"/>
  <c r="B450" i="36"/>
  <c r="B451" i="36"/>
  <c r="O451" i="36" s="1"/>
  <c r="B452" i="36"/>
  <c r="H452" i="36" s="1"/>
  <c r="B453" i="36"/>
  <c r="B454" i="36"/>
  <c r="B455" i="36"/>
  <c r="B456" i="36"/>
  <c r="H456" i="36" s="1"/>
  <c r="B457" i="36"/>
  <c r="B458" i="36"/>
  <c r="B459" i="36"/>
  <c r="B460" i="36"/>
  <c r="B461" i="36"/>
  <c r="H461" i="36" s="1"/>
  <c r="B462" i="36"/>
  <c r="O462" i="36" s="1"/>
  <c r="B463" i="36"/>
  <c r="B464" i="36"/>
  <c r="B465" i="36"/>
  <c r="B466" i="36"/>
  <c r="B467" i="36"/>
  <c r="B468" i="36"/>
  <c r="H468" i="36" s="1"/>
  <c r="B469" i="36"/>
  <c r="B470" i="36"/>
  <c r="H470" i="36" s="1"/>
  <c r="B471" i="36"/>
  <c r="B472" i="36"/>
  <c r="B473" i="36"/>
  <c r="B474" i="36"/>
  <c r="B475" i="36"/>
  <c r="H475" i="36" s="1"/>
  <c r="B476" i="36"/>
  <c r="B477" i="36"/>
  <c r="O477" i="36" s="1"/>
  <c r="B478" i="36"/>
  <c r="B479" i="36"/>
  <c r="B480" i="36"/>
  <c r="B481" i="36"/>
  <c r="B482" i="36"/>
  <c r="H482" i="36" s="1"/>
  <c r="B483" i="36"/>
  <c r="B484" i="36"/>
  <c r="B485" i="36"/>
  <c r="B486" i="36"/>
  <c r="B487" i="36"/>
  <c r="B488" i="36"/>
  <c r="B489" i="36"/>
  <c r="H489" i="36" s="1"/>
  <c r="B490" i="36"/>
  <c r="B491" i="36"/>
  <c r="B492" i="36"/>
  <c r="B493" i="36"/>
  <c r="B494" i="36"/>
  <c r="B495" i="36"/>
  <c r="B496" i="36"/>
  <c r="H496" i="36" s="1"/>
  <c r="B497" i="36"/>
  <c r="H497" i="36" s="1"/>
  <c r="B498" i="36"/>
  <c r="B499" i="36"/>
  <c r="O499" i="36" s="1"/>
  <c r="B500" i="36"/>
  <c r="B501" i="36"/>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A177" i="30"/>
  <c r="A178" i="30"/>
  <c r="A179" i="30"/>
  <c r="A180" i="30"/>
  <c r="A181" i="30"/>
  <c r="A182" i="30"/>
  <c r="A183" i="30"/>
  <c r="A184" i="30"/>
  <c r="A185" i="30"/>
  <c r="A186" i="30"/>
  <c r="A187" i="30"/>
  <c r="A188" i="30"/>
  <c r="A189" i="30"/>
  <c r="A190" i="30"/>
  <c r="A191" i="30"/>
  <c r="A192" i="30"/>
  <c r="A193" i="30"/>
  <c r="A194" i="30"/>
  <c r="A195" i="30"/>
  <c r="A196" i="30"/>
  <c r="A197" i="30"/>
  <c r="A198" i="30"/>
  <c r="A199" i="30"/>
  <c r="A200" i="30"/>
  <c r="A201" i="30"/>
  <c r="A202" i="30"/>
  <c r="A203" i="30"/>
  <c r="A204" i="30"/>
  <c r="A205" i="30"/>
  <c r="A206" i="30"/>
  <c r="A207" i="30"/>
  <c r="A208" i="30"/>
  <c r="A209" i="30"/>
  <c r="A210" i="30"/>
  <c r="A211" i="30"/>
  <c r="A212" i="30"/>
  <c r="A213" i="30"/>
  <c r="A214" i="30"/>
  <c r="A215" i="30"/>
  <c r="A216" i="30"/>
  <c r="A217" i="30"/>
  <c r="A218" i="30"/>
  <c r="A219" i="30"/>
  <c r="A220" i="30"/>
  <c r="A221" i="30"/>
  <c r="A222" i="30"/>
  <c r="A223" i="30"/>
  <c r="A224" i="30"/>
  <c r="A225" i="30"/>
  <c r="A226" i="30"/>
  <c r="A227" i="30"/>
  <c r="A228" i="30"/>
  <c r="A229" i="30"/>
  <c r="A230" i="30"/>
  <c r="A231" i="30"/>
  <c r="A232" i="30"/>
  <c r="A233" i="30"/>
  <c r="A234" i="30"/>
  <c r="A235" i="30"/>
  <c r="A236" i="30"/>
  <c r="A237" i="30"/>
  <c r="A238" i="30"/>
  <c r="A239" i="30"/>
  <c r="A240" i="30"/>
  <c r="A241" i="30"/>
  <c r="A242" i="30"/>
  <c r="A243" i="30"/>
  <c r="A244" i="30"/>
  <c r="A245" i="30"/>
  <c r="A246" i="30"/>
  <c r="A247" i="30"/>
  <c r="A248" i="30"/>
  <c r="A249" i="30"/>
  <c r="A250" i="30"/>
  <c r="A251" i="30"/>
  <c r="A252" i="30"/>
  <c r="A253" i="30"/>
  <c r="A254" i="30"/>
  <c r="A255" i="30"/>
  <c r="A256" i="30"/>
  <c r="A257" i="30"/>
  <c r="A258" i="30"/>
  <c r="A259" i="30"/>
  <c r="A260" i="30"/>
  <c r="A261" i="30"/>
  <c r="A262" i="30"/>
  <c r="A263" i="30"/>
  <c r="A264" i="30"/>
  <c r="A265" i="30"/>
  <c r="A266" i="30"/>
  <c r="A267" i="30"/>
  <c r="A268" i="30"/>
  <c r="A269" i="30"/>
  <c r="A270" i="30"/>
  <c r="A271" i="30"/>
  <c r="A272" i="30"/>
  <c r="A273" i="30"/>
  <c r="A274" i="30"/>
  <c r="A275" i="30"/>
  <c r="A276" i="30"/>
  <c r="A277" i="30"/>
  <c r="A278" i="30"/>
  <c r="A279" i="30"/>
  <c r="A280" i="30"/>
  <c r="A281" i="30"/>
  <c r="A282" i="30"/>
  <c r="A283" i="30"/>
  <c r="A284" i="30"/>
  <c r="A285" i="30"/>
  <c r="A286" i="30"/>
  <c r="A287" i="30"/>
  <c r="A288" i="30"/>
  <c r="A289" i="30"/>
  <c r="A290" i="30"/>
  <c r="A291" i="30"/>
  <c r="A292" i="30"/>
  <c r="A293" i="30"/>
  <c r="A294" i="30"/>
  <c r="A295" i="30"/>
  <c r="A296" i="30"/>
  <c r="A297" i="30"/>
  <c r="A298" i="30"/>
  <c r="A299" i="30"/>
  <c r="A300" i="30"/>
  <c r="A301" i="30"/>
  <c r="A302" i="30"/>
  <c r="A303" i="30"/>
  <c r="A304" i="30"/>
  <c r="A305" i="30"/>
  <c r="A306" i="30"/>
  <c r="A307" i="30"/>
  <c r="A308" i="30"/>
  <c r="A309" i="30"/>
  <c r="A310" i="30"/>
  <c r="A311" i="30"/>
  <c r="A312" i="30"/>
  <c r="A313" i="30"/>
  <c r="A314" i="30"/>
  <c r="A315" i="30"/>
  <c r="A316" i="30"/>
  <c r="A317" i="30"/>
  <c r="A318" i="30"/>
  <c r="A319" i="30"/>
  <c r="A320" i="30"/>
  <c r="A321" i="30"/>
  <c r="A322" i="30"/>
  <c r="A323" i="30"/>
  <c r="A324" i="30"/>
  <c r="A325" i="30"/>
  <c r="A326" i="30"/>
  <c r="A327" i="30"/>
  <c r="A328" i="30"/>
  <c r="A329" i="30"/>
  <c r="A330" i="30"/>
  <c r="A331" i="30"/>
  <c r="A332" i="30"/>
  <c r="A333" i="30"/>
  <c r="A334" i="30"/>
  <c r="A335" i="30"/>
  <c r="A336" i="30"/>
  <c r="A337" i="30"/>
  <c r="A338" i="30"/>
  <c r="A339" i="30"/>
  <c r="A340" i="30"/>
  <c r="A341" i="30"/>
  <c r="A342" i="30"/>
  <c r="A343" i="30"/>
  <c r="A344" i="30"/>
  <c r="A345" i="30"/>
  <c r="A346" i="30"/>
  <c r="A347" i="30"/>
  <c r="A348" i="30"/>
  <c r="A349" i="30"/>
  <c r="A350" i="30"/>
  <c r="A351" i="30"/>
  <c r="A352" i="30"/>
  <c r="A353" i="30"/>
  <c r="A354" i="30"/>
  <c r="A355" i="30"/>
  <c r="A356" i="30"/>
  <c r="A357" i="30"/>
  <c r="A358" i="30"/>
  <c r="A359" i="30"/>
  <c r="A360" i="30"/>
  <c r="A361" i="30"/>
  <c r="A362" i="30"/>
  <c r="A363" i="30"/>
  <c r="A364" i="30"/>
  <c r="A365" i="30"/>
  <c r="A366" i="30"/>
  <c r="A367" i="30"/>
  <c r="A368" i="30"/>
  <c r="A369" i="30"/>
  <c r="A370" i="30"/>
  <c r="A371" i="30"/>
  <c r="A372" i="30"/>
  <c r="A373" i="30"/>
  <c r="A374" i="30"/>
  <c r="A375" i="30"/>
  <c r="A376" i="30"/>
  <c r="A377" i="30"/>
  <c r="A378" i="30"/>
  <c r="A379" i="30"/>
  <c r="A380" i="30"/>
  <c r="A381" i="30"/>
  <c r="A382" i="30"/>
  <c r="A383" i="30"/>
  <c r="A384" i="30"/>
  <c r="A385" i="30"/>
  <c r="A386" i="30"/>
  <c r="A387" i="30"/>
  <c r="A388" i="30"/>
  <c r="A389" i="30"/>
  <c r="A390" i="30"/>
  <c r="A391" i="30"/>
  <c r="A392" i="30"/>
  <c r="A393" i="30"/>
  <c r="A394" i="30"/>
  <c r="A395" i="30"/>
  <c r="A396" i="30"/>
  <c r="A397" i="30"/>
  <c r="A398" i="30"/>
  <c r="A399" i="30"/>
  <c r="A400" i="30"/>
  <c r="A401" i="30"/>
  <c r="A402" i="30"/>
  <c r="A403" i="30"/>
  <c r="A404" i="30"/>
  <c r="A405" i="30"/>
  <c r="A406" i="30"/>
  <c r="A407" i="30"/>
  <c r="A408" i="30"/>
  <c r="A409" i="30"/>
  <c r="A410" i="30"/>
  <c r="A411" i="30"/>
  <c r="A412" i="30"/>
  <c r="A413" i="30"/>
  <c r="A414" i="30"/>
  <c r="A415" i="30"/>
  <c r="A416" i="30"/>
  <c r="A417" i="30"/>
  <c r="A418" i="30"/>
  <c r="A419" i="30"/>
  <c r="A420"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53" i="30"/>
  <c r="A454" i="30"/>
  <c r="A455" i="30"/>
  <c r="A456" i="30"/>
  <c r="A457" i="30"/>
  <c r="A458" i="30"/>
  <c r="A459" i="30"/>
  <c r="A460" i="30"/>
  <c r="A461" i="30"/>
  <c r="A462" i="30"/>
  <c r="A463" i="30"/>
  <c r="A464" i="30"/>
  <c r="A465" i="30"/>
  <c r="A466" i="30"/>
  <c r="A467" i="30"/>
  <c r="A468" i="30"/>
  <c r="A469" i="30"/>
  <c r="A470" i="30"/>
  <c r="A471" i="30"/>
  <c r="A472" i="30"/>
  <c r="A473" i="30"/>
  <c r="A474" i="30"/>
  <c r="A475" i="30"/>
  <c r="A476" i="30"/>
  <c r="A477"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392" i="36"/>
  <c r="A301" i="36"/>
  <c r="A309" i="36"/>
  <c r="A306" i="36"/>
  <c r="C306" i="36" s="1"/>
  <c r="A359" i="36"/>
  <c r="A362" i="36"/>
  <c r="C362" i="36" s="1"/>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47" i="30"/>
  <c r="J248" i="30"/>
  <c r="J249" i="30"/>
  <c r="J250" i="30"/>
  <c r="J251" i="30"/>
  <c r="J252" i="30"/>
  <c r="J253" i="30"/>
  <c r="J254" i="30"/>
  <c r="J255" i="30"/>
  <c r="J256" i="30"/>
  <c r="J257" i="30"/>
  <c r="J258" i="30"/>
  <c r="J259" i="30"/>
  <c r="J260" i="30"/>
  <c r="J261" i="30"/>
  <c r="J262" i="30"/>
  <c r="J263" i="30"/>
  <c r="J264" i="30"/>
  <c r="J265" i="30"/>
  <c r="J266" i="30"/>
  <c r="J267" i="30"/>
  <c r="J268" i="30"/>
  <c r="J269" i="30"/>
  <c r="J270" i="30"/>
  <c r="J271" i="30"/>
  <c r="J272" i="30"/>
  <c r="J273" i="30"/>
  <c r="J274" i="30"/>
  <c r="J275" i="30"/>
  <c r="J276" i="30"/>
  <c r="J277" i="30"/>
  <c r="J278" i="30"/>
  <c r="J279" i="30"/>
  <c r="J280" i="30"/>
  <c r="J281" i="30"/>
  <c r="J282" i="30"/>
  <c r="J283" i="30"/>
  <c r="J284" i="30"/>
  <c r="J285" i="30"/>
  <c r="J286" i="30"/>
  <c r="J287" i="30"/>
  <c r="J288" i="30"/>
  <c r="J289" i="30"/>
  <c r="J290" i="30"/>
  <c r="J291" i="30"/>
  <c r="J292" i="30"/>
  <c r="J293" i="30"/>
  <c r="J294" i="30"/>
  <c r="J295" i="30"/>
  <c r="J296" i="30"/>
  <c r="J297" i="30"/>
  <c r="J298" i="30"/>
  <c r="J299" i="30"/>
  <c r="J300" i="30"/>
  <c r="J301" i="30"/>
  <c r="J302" i="30"/>
  <c r="J303" i="30"/>
  <c r="J304" i="30"/>
  <c r="J305" i="30"/>
  <c r="J306" i="30"/>
  <c r="J307" i="30"/>
  <c r="J308" i="30"/>
  <c r="J309" i="30"/>
  <c r="J310" i="30"/>
  <c r="J311" i="30"/>
  <c r="J312" i="30"/>
  <c r="J313" i="30"/>
  <c r="J314" i="30"/>
  <c r="J315" i="30"/>
  <c r="J316" i="30"/>
  <c r="J317" i="30"/>
  <c r="J318" i="30"/>
  <c r="J319" i="30"/>
  <c r="J320" i="30"/>
  <c r="J321" i="30"/>
  <c r="J322" i="30"/>
  <c r="J323" i="30"/>
  <c r="J324" i="30"/>
  <c r="J325" i="30"/>
  <c r="J326" i="30"/>
  <c r="J327" i="30"/>
  <c r="J328" i="30"/>
  <c r="J329" i="30"/>
  <c r="J330" i="30"/>
  <c r="J331" i="30"/>
  <c r="J332" i="30"/>
  <c r="J333" i="30"/>
  <c r="J334" i="30"/>
  <c r="J335" i="30"/>
  <c r="J336" i="30"/>
  <c r="J337" i="30"/>
  <c r="J338" i="30"/>
  <c r="J339" i="30"/>
  <c r="J340" i="30"/>
  <c r="J341" i="30"/>
  <c r="J342" i="30"/>
  <c r="J343" i="30"/>
  <c r="J344" i="30"/>
  <c r="J345" i="30"/>
  <c r="J346" i="30"/>
  <c r="J347" i="30"/>
  <c r="J348" i="30"/>
  <c r="J349" i="30"/>
  <c r="J350" i="30"/>
  <c r="J351" i="30"/>
  <c r="J352" i="30"/>
  <c r="J353" i="30"/>
  <c r="J354" i="30"/>
  <c r="J355" i="30"/>
  <c r="J356" i="30"/>
  <c r="J357" i="30"/>
  <c r="J358" i="30"/>
  <c r="J359" i="30"/>
  <c r="J360" i="30"/>
  <c r="J361" i="30"/>
  <c r="J362" i="30"/>
  <c r="J363" i="30"/>
  <c r="J364" i="30"/>
  <c r="J365" i="30"/>
  <c r="J366" i="30"/>
  <c r="J367" i="30"/>
  <c r="J368" i="30"/>
  <c r="J369" i="30"/>
  <c r="J370" i="30"/>
  <c r="J371" i="30"/>
  <c r="J372" i="30"/>
  <c r="J373" i="30"/>
  <c r="J374" i="30"/>
  <c r="J375" i="30"/>
  <c r="J376" i="30"/>
  <c r="J377" i="30"/>
  <c r="J378" i="30"/>
  <c r="J379" i="30"/>
  <c r="J380" i="30"/>
  <c r="J381" i="30"/>
  <c r="J382" i="30"/>
  <c r="J383" i="30"/>
  <c r="J384" i="30"/>
  <c r="J385" i="30"/>
  <c r="J386" i="30"/>
  <c r="J387" i="30"/>
  <c r="J388" i="30"/>
  <c r="J389" i="30"/>
  <c r="J390" i="30"/>
  <c r="J391" i="30"/>
  <c r="J392" i="30"/>
  <c r="J393" i="30"/>
  <c r="J394" i="30"/>
  <c r="J395" i="30"/>
  <c r="J396" i="30"/>
  <c r="J397" i="30"/>
  <c r="J398" i="30"/>
  <c r="J399" i="30"/>
  <c r="J400" i="30"/>
  <c r="J401" i="30"/>
  <c r="J402" i="30"/>
  <c r="J403" i="30"/>
  <c r="J404" i="30"/>
  <c r="J405" i="30"/>
  <c r="J406" i="30"/>
  <c r="J407" i="30"/>
  <c r="J408" i="30"/>
  <c r="J409" i="30"/>
  <c r="J410" i="30"/>
  <c r="J411" i="30"/>
  <c r="J412" i="30"/>
  <c r="J413" i="30"/>
  <c r="J414" i="30"/>
  <c r="J415" i="30"/>
  <c r="J416" i="30"/>
  <c r="J417" i="30"/>
  <c r="J418" i="30"/>
  <c r="J419" i="30"/>
  <c r="J420" i="30"/>
  <c r="J421" i="30"/>
  <c r="J422" i="30"/>
  <c r="J423" i="30"/>
  <c r="J424" i="30"/>
  <c r="J425" i="30"/>
  <c r="J426" i="30"/>
  <c r="J427" i="30"/>
  <c r="J428" i="30"/>
  <c r="J429" i="30"/>
  <c r="J430" i="30"/>
  <c r="J431" i="30"/>
  <c r="J432" i="30"/>
  <c r="J433" i="30"/>
  <c r="J434" i="30"/>
  <c r="J435" i="30"/>
  <c r="J436" i="30"/>
  <c r="J437" i="30"/>
  <c r="J438" i="30"/>
  <c r="J439" i="30"/>
  <c r="J440" i="30"/>
  <c r="J441" i="30"/>
  <c r="J442" i="30"/>
  <c r="J443" i="30"/>
  <c r="J444" i="30"/>
  <c r="J445" i="30"/>
  <c r="J446" i="30"/>
  <c r="J447" i="30"/>
  <c r="J448" i="30"/>
  <c r="J449" i="30"/>
  <c r="J450" i="30"/>
  <c r="J451" i="30"/>
  <c r="J452" i="30"/>
  <c r="J453" i="30"/>
  <c r="J454" i="30"/>
  <c r="J455" i="30"/>
  <c r="J456" i="30"/>
  <c r="J457" i="30"/>
  <c r="J458" i="30"/>
  <c r="J459" i="30"/>
  <c r="J460" i="30"/>
  <c r="J461" i="30"/>
  <c r="J462" i="30"/>
  <c r="J463" i="30"/>
  <c r="J464" i="30"/>
  <c r="J465" i="30"/>
  <c r="J466" i="30"/>
  <c r="J467" i="30"/>
  <c r="J468" i="30"/>
  <c r="J469" i="30"/>
  <c r="J470" i="30"/>
  <c r="J471" i="30"/>
  <c r="J472" i="30"/>
  <c r="J473" i="30"/>
  <c r="J474" i="30"/>
  <c r="J475" i="30"/>
  <c r="J476" i="30"/>
  <c r="J477" i="30"/>
  <c r="J478" i="30"/>
  <c r="J479" i="30"/>
  <c r="J480" i="30"/>
  <c r="J481" i="30"/>
  <c r="J482" i="30"/>
  <c r="J483" i="30"/>
  <c r="J484" i="30"/>
  <c r="J485" i="30"/>
  <c r="J486" i="30"/>
  <c r="J487" i="30"/>
  <c r="J488" i="30"/>
  <c r="J489" i="30"/>
  <c r="J490" i="30"/>
  <c r="J491" i="30"/>
  <c r="J492" i="30"/>
  <c r="J493" i="30"/>
  <c r="J494" i="30"/>
  <c r="J495" i="30"/>
  <c r="J496" i="30"/>
  <c r="J497" i="30"/>
  <c r="J498" i="30"/>
  <c r="J499" i="30"/>
  <c r="J500" i="30"/>
  <c r="J501" i="30"/>
  <c r="O19" i="20"/>
  <c r="O18" i="20"/>
  <c r="O17" i="20"/>
  <c r="O16" i="20"/>
  <c r="O15" i="20"/>
  <c r="O14" i="20"/>
  <c r="O13" i="20"/>
  <c r="O12" i="20"/>
  <c r="O11" i="20"/>
  <c r="O10" i="20"/>
  <c r="O9" i="20"/>
  <c r="O8" i="20"/>
  <c r="O7" i="20"/>
  <c r="O6" i="20"/>
  <c r="O5" i="20"/>
  <c r="O4" i="20"/>
  <c r="D23" i="20"/>
  <c r="D22" i="20"/>
  <c r="D21" i="20"/>
  <c r="D20" i="20"/>
  <c r="D19" i="20"/>
  <c r="D18" i="20"/>
  <c r="D17" i="20"/>
  <c r="D16" i="20"/>
  <c r="D15" i="20"/>
  <c r="D14" i="20"/>
  <c r="D13" i="20"/>
  <c r="D12" i="20"/>
  <c r="D11" i="20"/>
  <c r="D10" i="20"/>
  <c r="D9" i="20"/>
  <c r="D8" i="20"/>
  <c r="D7" i="20"/>
  <c r="D6" i="20"/>
  <c r="D5" i="20"/>
  <c r="D4" i="20"/>
  <c r="A31" i="20"/>
  <c r="A32" i="20"/>
  <c r="A33" i="20"/>
  <c r="A30" i="20"/>
  <c r="B222" i="36"/>
  <c r="B9" i="36"/>
  <c r="B158" i="36"/>
  <c r="O158" i="36" s="1"/>
  <c r="B225" i="36"/>
  <c r="H225" i="36" s="1"/>
  <c r="B82" i="36"/>
  <c r="H82" i="36" s="1"/>
  <c r="B97" i="36"/>
  <c r="O97" i="36" s="1"/>
  <c r="B13" i="36"/>
  <c r="B3" i="36"/>
  <c r="O3" i="36" s="1"/>
  <c r="B200" i="36"/>
  <c r="B114" i="36"/>
  <c r="B40" i="36"/>
  <c r="B161" i="36"/>
  <c r="H161" i="36" s="1"/>
  <c r="B11" i="36"/>
  <c r="B168" i="36"/>
  <c r="B94" i="36"/>
  <c r="B30" i="36"/>
  <c r="B241" i="36"/>
  <c r="B129" i="36"/>
  <c r="B17" i="36"/>
  <c r="B5" i="36"/>
  <c r="B210" i="36"/>
  <c r="B136" i="36"/>
  <c r="H136" i="36" s="1"/>
  <c r="B50" i="36"/>
  <c r="B177" i="36"/>
  <c r="B41" i="36"/>
  <c r="B15" i="36"/>
  <c r="B7" i="36"/>
  <c r="B242" i="36"/>
  <c r="H242" i="36" s="1"/>
  <c r="B178" i="36"/>
  <c r="B126" i="36"/>
  <c r="H126" i="36" s="1"/>
  <c r="B72" i="36"/>
  <c r="H72" i="36" s="1"/>
  <c r="B193" i="36"/>
  <c r="B113" i="36"/>
  <c r="B232" i="36"/>
  <c r="B190" i="36"/>
  <c r="B146" i="36"/>
  <c r="B104" i="36"/>
  <c r="B62" i="36"/>
  <c r="B209" i="36"/>
  <c r="B145" i="36"/>
  <c r="B73" i="36"/>
  <c r="B19" i="36"/>
  <c r="B27" i="36"/>
  <c r="B35" i="36"/>
  <c r="B43" i="36"/>
  <c r="B51" i="36"/>
  <c r="B59" i="36"/>
  <c r="O59" i="36" s="1"/>
  <c r="B67" i="36"/>
  <c r="B75" i="36"/>
  <c r="B83" i="36"/>
  <c r="B91" i="36"/>
  <c r="H91" i="36" s="1"/>
  <c r="B99" i="36"/>
  <c r="H99" i="36" s="1"/>
  <c r="B107" i="36"/>
  <c r="B115" i="36"/>
  <c r="H115" i="36" s="1"/>
  <c r="B123" i="36"/>
  <c r="B131" i="36"/>
  <c r="B139" i="36"/>
  <c r="B147" i="36"/>
  <c r="B155" i="36"/>
  <c r="B163" i="36"/>
  <c r="B171" i="36"/>
  <c r="H171" i="36" s="1"/>
  <c r="B179" i="36"/>
  <c r="B187" i="36"/>
  <c r="B195" i="36"/>
  <c r="H195" i="36" s="1"/>
  <c r="B203" i="36"/>
  <c r="B211" i="36"/>
  <c r="B219" i="36"/>
  <c r="B227" i="36"/>
  <c r="B235" i="36"/>
  <c r="H235" i="36" s="1"/>
  <c r="B243" i="36"/>
  <c r="B21" i="36"/>
  <c r="B29" i="36"/>
  <c r="H29" i="36" s="1"/>
  <c r="B37" i="36"/>
  <c r="B45" i="36"/>
  <c r="B53" i="36"/>
  <c r="B61" i="36"/>
  <c r="B69" i="36"/>
  <c r="H69" i="36" s="1"/>
  <c r="B77" i="36"/>
  <c r="O77" i="36" s="1"/>
  <c r="B85" i="36"/>
  <c r="A236" i="36"/>
  <c r="B23" i="36"/>
  <c r="B31" i="36"/>
  <c r="B39" i="36"/>
  <c r="B47" i="36"/>
  <c r="B55" i="36"/>
  <c r="B63" i="36"/>
  <c r="B71" i="36"/>
  <c r="B79" i="36"/>
  <c r="B87" i="36"/>
  <c r="B95" i="36"/>
  <c r="B103" i="36"/>
  <c r="B111" i="36"/>
  <c r="H111" i="36" s="1"/>
  <c r="B119" i="36"/>
  <c r="O119" i="36" s="1"/>
  <c r="B127" i="36"/>
  <c r="H127" i="36" s="1"/>
  <c r="B135" i="36"/>
  <c r="B143" i="36"/>
  <c r="B151" i="36"/>
  <c r="B159" i="36"/>
  <c r="B167" i="36"/>
  <c r="O167" i="36" s="1"/>
  <c r="B175" i="36"/>
  <c r="H175" i="36" s="1"/>
  <c r="B183" i="36"/>
  <c r="O183" i="36" s="1"/>
  <c r="B191" i="36"/>
  <c r="B199" i="36"/>
  <c r="B207" i="36"/>
  <c r="O207" i="36" s="1"/>
  <c r="B215" i="36"/>
  <c r="B223" i="36"/>
  <c r="B231" i="36"/>
  <c r="B239" i="36"/>
  <c r="H239" i="36" s="1"/>
  <c r="B247" i="36"/>
  <c r="H247" i="36" s="1"/>
  <c r="B20" i="36"/>
  <c r="B28" i="36"/>
  <c r="B36" i="36"/>
  <c r="B44" i="36"/>
  <c r="B52" i="36"/>
  <c r="B60" i="36"/>
  <c r="B68" i="36"/>
  <c r="B76" i="36"/>
  <c r="B84" i="36"/>
  <c r="B92" i="36"/>
  <c r="O92" i="36" s="1"/>
  <c r="B100" i="36"/>
  <c r="B108" i="36"/>
  <c r="B116" i="36"/>
  <c r="B124" i="36"/>
  <c r="B132" i="36"/>
  <c r="B140" i="36"/>
  <c r="O140" i="36" s="1"/>
  <c r="B148" i="36"/>
  <c r="B156" i="36"/>
  <c r="B164" i="36"/>
  <c r="B172" i="36"/>
  <c r="B180" i="36"/>
  <c r="B188" i="36"/>
  <c r="B196" i="36"/>
  <c r="B204" i="36"/>
  <c r="B212" i="36"/>
  <c r="B220" i="36"/>
  <c r="B228" i="36"/>
  <c r="B236" i="36"/>
  <c r="B244" i="36"/>
  <c r="B2" i="36"/>
  <c r="B250" i="36"/>
  <c r="B240" i="36"/>
  <c r="B230" i="36"/>
  <c r="B218" i="36"/>
  <c r="B208" i="36"/>
  <c r="B198" i="36"/>
  <c r="B186" i="36"/>
  <c r="B176" i="36"/>
  <c r="B166" i="36"/>
  <c r="B154" i="36"/>
  <c r="B144" i="36"/>
  <c r="B134" i="36"/>
  <c r="O134" i="36" s="1"/>
  <c r="B122" i="36"/>
  <c r="B112" i="36"/>
  <c r="B102" i="36"/>
  <c r="B90" i="36"/>
  <c r="B80" i="36"/>
  <c r="B70" i="36"/>
  <c r="B58" i="36"/>
  <c r="B48" i="36"/>
  <c r="B38" i="36"/>
  <c r="B26" i="36"/>
  <c r="A102" i="36"/>
  <c r="B237" i="36"/>
  <c r="B221" i="36"/>
  <c r="B205" i="36"/>
  <c r="H205" i="36" s="1"/>
  <c r="B189" i="36"/>
  <c r="B173" i="36"/>
  <c r="B157" i="36"/>
  <c r="B141" i="36"/>
  <c r="B125" i="36"/>
  <c r="B109" i="36"/>
  <c r="H109" i="36" s="1"/>
  <c r="B93" i="36"/>
  <c r="B65" i="36"/>
  <c r="B33" i="36"/>
  <c r="B18" i="36"/>
  <c r="B16" i="36"/>
  <c r="B14" i="36"/>
  <c r="B12" i="36"/>
  <c r="B10" i="36"/>
  <c r="B8" i="36"/>
  <c r="B6" i="36"/>
  <c r="H6" i="36" s="1"/>
  <c r="B4" i="36"/>
  <c r="B248" i="36"/>
  <c r="B238" i="36"/>
  <c r="B226" i="36"/>
  <c r="H226" i="36" s="1"/>
  <c r="B216" i="36"/>
  <c r="B206" i="36"/>
  <c r="B194" i="36"/>
  <c r="O194" i="36" s="1"/>
  <c r="B184" i="36"/>
  <c r="B174" i="36"/>
  <c r="B162" i="36"/>
  <c r="B152" i="36"/>
  <c r="B142" i="36"/>
  <c r="B130" i="36"/>
  <c r="H130" i="36" s="1"/>
  <c r="B120" i="36"/>
  <c r="B110" i="36"/>
  <c r="B98" i="36"/>
  <c r="O98" i="36" s="1"/>
  <c r="B88" i="36"/>
  <c r="H88" i="36" s="1"/>
  <c r="B78" i="36"/>
  <c r="B66" i="36"/>
  <c r="B56" i="36"/>
  <c r="B46" i="36"/>
  <c r="B34" i="36"/>
  <c r="B24" i="36"/>
  <c r="B251" i="36"/>
  <c r="B233" i="36"/>
  <c r="H233" i="36" s="1"/>
  <c r="B217" i="36"/>
  <c r="B201" i="36"/>
  <c r="H201" i="36" s="1"/>
  <c r="B185" i="36"/>
  <c r="B169" i="36"/>
  <c r="B153" i="36"/>
  <c r="H153" i="36" s="1"/>
  <c r="B137" i="36"/>
  <c r="B121" i="36"/>
  <c r="B105" i="36"/>
  <c r="B89" i="36"/>
  <c r="B57" i="36"/>
  <c r="B25" i="36"/>
  <c r="B249" i="36"/>
  <c r="B246" i="36"/>
  <c r="H246" i="36" s="1"/>
  <c r="B234" i="36"/>
  <c r="B224" i="36"/>
  <c r="B214" i="36"/>
  <c r="O214" i="36" s="1"/>
  <c r="B202" i="36"/>
  <c r="B192" i="36"/>
  <c r="B182" i="36"/>
  <c r="H182" i="36" s="1"/>
  <c r="B170" i="36"/>
  <c r="B160" i="36"/>
  <c r="O160" i="36" s="1"/>
  <c r="B150" i="36"/>
  <c r="B138" i="36"/>
  <c r="B128" i="36"/>
  <c r="B118" i="36"/>
  <c r="B106" i="36"/>
  <c r="B96" i="36"/>
  <c r="B86" i="36"/>
  <c r="H86" i="36" s="1"/>
  <c r="B74" i="36"/>
  <c r="H74" i="36" s="1"/>
  <c r="B64" i="36"/>
  <c r="B54" i="36"/>
  <c r="B42" i="36"/>
  <c r="B32" i="36"/>
  <c r="B22" i="36"/>
  <c r="B245" i="36"/>
  <c r="B229" i="36"/>
  <c r="B213" i="36"/>
  <c r="H213" i="36" s="1"/>
  <c r="B197" i="36"/>
  <c r="B181" i="36"/>
  <c r="O181" i="36" s="1"/>
  <c r="B165" i="36"/>
  <c r="B149" i="36"/>
  <c r="B133" i="36"/>
  <c r="B117" i="36"/>
  <c r="B101" i="36"/>
  <c r="B81" i="36"/>
  <c r="B49" i="36"/>
  <c r="A189" i="36"/>
  <c r="A9" i="36"/>
  <c r="A4" i="36"/>
  <c r="A208" i="36"/>
  <c r="A211" i="36"/>
  <c r="A113" i="36"/>
  <c r="A465" i="36"/>
  <c r="J465" i="36" s="1"/>
  <c r="A158" i="36"/>
  <c r="J158" i="36" s="1"/>
  <c r="A326" i="36"/>
  <c r="A319" i="36"/>
  <c r="J319" i="36" s="1"/>
  <c r="A484" i="36"/>
  <c r="J484" i="36" s="1"/>
  <c r="A452" i="36"/>
  <c r="A170" i="36"/>
  <c r="A299" i="36"/>
  <c r="A294" i="36"/>
  <c r="A261" i="36"/>
  <c r="A199" i="36"/>
  <c r="J199" i="36" s="1"/>
  <c r="A350" i="36"/>
  <c r="A262" i="36"/>
  <c r="C262" i="36" s="1"/>
  <c r="A267" i="36"/>
  <c r="A128" i="36"/>
  <c r="A172" i="36"/>
  <c r="A318" i="36"/>
  <c r="A254" i="36"/>
  <c r="A440" i="36"/>
  <c r="A8" i="36"/>
  <c r="A25" i="36"/>
  <c r="C26" i="33" l="1"/>
  <c r="C22" i="33"/>
  <c r="C30" i="33"/>
  <c r="C23" i="33"/>
  <c r="H32" i="33"/>
  <c r="H40" i="33"/>
  <c r="H27" i="33"/>
  <c r="C28" i="33"/>
  <c r="C36" i="33"/>
  <c r="C21" i="33"/>
  <c r="C35" i="33"/>
  <c r="H37" i="33"/>
  <c r="H34" i="33"/>
  <c r="H24" i="33"/>
  <c r="K28" i="33"/>
  <c r="K36" i="33"/>
  <c r="K21" i="33"/>
  <c r="K35" i="33"/>
  <c r="C29" i="33"/>
  <c r="C40" i="33"/>
  <c r="H26" i="33"/>
  <c r="H38" i="33"/>
  <c r="H23" i="33"/>
  <c r="K31" i="33"/>
  <c r="K40" i="33"/>
  <c r="K24" i="33"/>
  <c r="C31" i="33"/>
  <c r="C34" i="33"/>
  <c r="H28" i="33"/>
  <c r="H39" i="33"/>
  <c r="H35" i="33"/>
  <c r="K32" i="33"/>
  <c r="K34" i="33"/>
  <c r="K23" i="33"/>
  <c r="C32" i="33"/>
  <c r="C27" i="33"/>
  <c r="H30" i="33"/>
  <c r="K26" i="33"/>
  <c r="K30" i="33"/>
  <c r="S28" i="33"/>
  <c r="S36" i="33"/>
  <c r="S21" i="33"/>
  <c r="S35" i="33"/>
  <c r="S46" i="33"/>
  <c r="S52" i="33"/>
  <c r="S58" i="33"/>
  <c r="S64" i="33"/>
  <c r="S70" i="33"/>
  <c r="S76" i="33"/>
  <c r="S82" i="33"/>
  <c r="S88" i="33"/>
  <c r="S94" i="33"/>
  <c r="S100" i="33"/>
  <c r="S106" i="33"/>
  <c r="S112" i="33"/>
  <c r="S118" i="33"/>
  <c r="S124" i="33"/>
  <c r="S130" i="33"/>
  <c r="S136" i="33"/>
  <c r="S142" i="33"/>
  <c r="S148" i="33"/>
  <c r="S154" i="33"/>
  <c r="S160" i="33"/>
  <c r="S166" i="33"/>
  <c r="S172" i="33"/>
  <c r="S178" i="33"/>
  <c r="S184" i="33"/>
  <c r="S190" i="33"/>
  <c r="S196" i="33"/>
  <c r="S202" i="33"/>
  <c r="S208" i="33"/>
  <c r="S214" i="33"/>
  <c r="S220" i="33"/>
  <c r="S226" i="33"/>
  <c r="C37" i="33"/>
  <c r="C24" i="33"/>
  <c r="H21" i="33"/>
  <c r="K29" i="33"/>
  <c r="K33" i="33"/>
  <c r="S29" i="33"/>
  <c r="S38" i="33"/>
  <c r="S33" i="33"/>
  <c r="S41" i="33"/>
  <c r="S47" i="33"/>
  <c r="S53" i="33"/>
  <c r="S59" i="33"/>
  <c r="S65" i="33"/>
  <c r="S71" i="33"/>
  <c r="S77" i="33"/>
  <c r="S83" i="33"/>
  <c r="S89" i="33"/>
  <c r="S95" i="33"/>
  <c r="S101" i="33"/>
  <c r="S107" i="33"/>
  <c r="S113" i="33"/>
  <c r="S119" i="33"/>
  <c r="S125" i="33"/>
  <c r="S131" i="33"/>
  <c r="S137" i="33"/>
  <c r="S143" i="33"/>
  <c r="S149" i="33"/>
  <c r="S155" i="33"/>
  <c r="S161" i="33"/>
  <c r="S167" i="33"/>
  <c r="S173" i="33"/>
  <c r="S179" i="33"/>
  <c r="S185" i="33"/>
  <c r="S191" i="33"/>
  <c r="S197" i="33"/>
  <c r="S203" i="33"/>
  <c r="S209" i="33"/>
  <c r="S215" i="33"/>
  <c r="S221" i="33"/>
  <c r="S227" i="33"/>
  <c r="S233" i="33"/>
  <c r="S239" i="33"/>
  <c r="C39" i="33"/>
  <c r="H31" i="33"/>
  <c r="H25" i="33"/>
  <c r="K22" i="33"/>
  <c r="K27" i="33"/>
  <c r="S32" i="33"/>
  <c r="S40" i="33"/>
  <c r="S27" i="33"/>
  <c r="S43" i="33"/>
  <c r="S49" i="33"/>
  <c r="S55" i="33"/>
  <c r="S61" i="33"/>
  <c r="S67" i="33"/>
  <c r="S73" i="33"/>
  <c r="S79" i="33"/>
  <c r="S85" i="33"/>
  <c r="S91" i="33"/>
  <c r="S97" i="33"/>
  <c r="S103" i="33"/>
  <c r="S109" i="33"/>
  <c r="S115" i="33"/>
  <c r="S121" i="33"/>
  <c r="S127" i="33"/>
  <c r="S133" i="33"/>
  <c r="S139" i="33"/>
  <c r="S145" i="33"/>
  <c r="S151" i="33"/>
  <c r="S157" i="33"/>
  <c r="S163" i="33"/>
  <c r="S169" i="33"/>
  <c r="S175" i="33"/>
  <c r="S181" i="33"/>
  <c r="S187" i="33"/>
  <c r="C38" i="33"/>
  <c r="H33" i="33"/>
  <c r="K25" i="33"/>
  <c r="S34" i="33"/>
  <c r="S44" i="33"/>
  <c r="S56" i="33"/>
  <c r="S68" i="33"/>
  <c r="S80" i="33"/>
  <c r="S92" i="33"/>
  <c r="S104" i="33"/>
  <c r="S116" i="33"/>
  <c r="S128" i="33"/>
  <c r="S140" i="33"/>
  <c r="S152" i="33"/>
  <c r="S164" i="33"/>
  <c r="S176" i="33"/>
  <c r="S188" i="33"/>
  <c r="S198" i="33"/>
  <c r="S206" i="33"/>
  <c r="S216" i="33"/>
  <c r="S224" i="33"/>
  <c r="S232" i="33"/>
  <c r="S240" i="33"/>
  <c r="S246" i="33"/>
  <c r="S252" i="33"/>
  <c r="S258" i="33"/>
  <c r="S264" i="33"/>
  <c r="S270" i="33"/>
  <c r="S276" i="33"/>
  <c r="S282" i="33"/>
  <c r="S288" i="33"/>
  <c r="S294" i="33"/>
  <c r="S300" i="33"/>
  <c r="S306" i="33"/>
  <c r="S312" i="33"/>
  <c r="S318" i="33"/>
  <c r="S324" i="33"/>
  <c r="S330" i="33"/>
  <c r="S336" i="33"/>
  <c r="S342" i="33"/>
  <c r="S348" i="33"/>
  <c r="S354" i="33"/>
  <c r="S360" i="33"/>
  <c r="S366" i="33"/>
  <c r="S372" i="33"/>
  <c r="S378" i="33"/>
  <c r="S384" i="33"/>
  <c r="S390" i="33"/>
  <c r="S396" i="33"/>
  <c r="S402" i="33"/>
  <c r="S408" i="33"/>
  <c r="S414" i="33"/>
  <c r="S420" i="33"/>
  <c r="S426" i="33"/>
  <c r="S432" i="33"/>
  <c r="S438" i="33"/>
  <c r="S444" i="33"/>
  <c r="S450" i="33"/>
  <c r="S456" i="33"/>
  <c r="S462" i="33"/>
  <c r="S468" i="33"/>
  <c r="S474" i="33"/>
  <c r="S480" i="33"/>
  <c r="S486" i="33"/>
  <c r="S492" i="33"/>
  <c r="S498" i="33"/>
  <c r="S504" i="33"/>
  <c r="S510" i="33"/>
  <c r="S516" i="33"/>
  <c r="T28" i="33"/>
  <c r="C3" i="51" s="1"/>
  <c r="T36" i="33"/>
  <c r="C9" i="51" s="1"/>
  <c r="T21" i="33"/>
  <c r="C15" i="51" s="1"/>
  <c r="T35" i="33"/>
  <c r="C21" i="51" s="1"/>
  <c r="T46" i="33"/>
  <c r="T52" i="33"/>
  <c r="T58" i="33"/>
  <c r="T64" i="33"/>
  <c r="T70" i="33"/>
  <c r="T76" i="33"/>
  <c r="T82" i="33"/>
  <c r="T88" i="33"/>
  <c r="T94" i="33"/>
  <c r="T100" i="33"/>
  <c r="T106" i="33"/>
  <c r="T112" i="33"/>
  <c r="T118" i="33"/>
  <c r="T124" i="33"/>
  <c r="T130" i="33"/>
  <c r="T136" i="33"/>
  <c r="C33" i="33"/>
  <c r="S26" i="33"/>
  <c r="S30" i="33"/>
  <c r="S45" i="33"/>
  <c r="S57" i="33"/>
  <c r="S69" i="33"/>
  <c r="S81" i="33"/>
  <c r="S93" i="33"/>
  <c r="S105" i="33"/>
  <c r="S117" i="33"/>
  <c r="S129" i="33"/>
  <c r="S141" i="33"/>
  <c r="S153" i="33"/>
  <c r="S165" i="33"/>
  <c r="S177" i="33"/>
  <c r="S189" i="33"/>
  <c r="S199" i="33"/>
  <c r="S207" i="33"/>
  <c r="S217" i="33"/>
  <c r="S225" i="33"/>
  <c r="S234" i="33"/>
  <c r="S241" i="33"/>
  <c r="S247" i="33"/>
  <c r="S253" i="33"/>
  <c r="S259" i="33"/>
  <c r="S265" i="33"/>
  <c r="S271" i="33"/>
  <c r="S277" i="33"/>
  <c r="S283" i="33"/>
  <c r="S289" i="33"/>
  <c r="S295" i="33"/>
  <c r="S301" i="33"/>
  <c r="S307" i="33"/>
  <c r="S313" i="33"/>
  <c r="S319" i="33"/>
  <c r="S325" i="33"/>
  <c r="S331" i="33"/>
  <c r="S337" i="33"/>
  <c r="S343" i="33"/>
  <c r="S349" i="33"/>
  <c r="S355" i="33"/>
  <c r="S361" i="33"/>
  <c r="S367" i="33"/>
  <c r="S373" i="33"/>
  <c r="S379" i="33"/>
  <c r="S385" i="33"/>
  <c r="S391" i="33"/>
  <c r="S397" i="33"/>
  <c r="S403" i="33"/>
  <c r="S409" i="33"/>
  <c r="S415" i="33"/>
  <c r="S421" i="33"/>
  <c r="S427" i="33"/>
  <c r="S433" i="33"/>
  <c r="S439" i="33"/>
  <c r="S445" i="33"/>
  <c r="S451" i="33"/>
  <c r="S457" i="33"/>
  <c r="S463" i="33"/>
  <c r="S469" i="33"/>
  <c r="S475" i="33"/>
  <c r="S481" i="33"/>
  <c r="S487" i="33"/>
  <c r="S493" i="33"/>
  <c r="S499" i="33"/>
  <c r="S505" i="33"/>
  <c r="S511" i="33"/>
  <c r="S517" i="33"/>
  <c r="T29" i="33"/>
  <c r="C4" i="51" s="1"/>
  <c r="T38" i="33"/>
  <c r="C10" i="51" s="1"/>
  <c r="T33" i="33"/>
  <c r="C16" i="51" s="1"/>
  <c r="T41" i="33"/>
  <c r="T47" i="33"/>
  <c r="T53" i="33"/>
  <c r="C25" i="33"/>
  <c r="S31" i="33"/>
  <c r="S25" i="33"/>
  <c r="S48" i="33"/>
  <c r="S60" i="33"/>
  <c r="S72" i="33"/>
  <c r="S84" i="33"/>
  <c r="S96" i="33"/>
  <c r="S108" i="33"/>
  <c r="S120" i="33"/>
  <c r="S132" i="33"/>
  <c r="S144" i="33"/>
  <c r="S156" i="33"/>
  <c r="S168" i="33"/>
  <c r="S180" i="33"/>
  <c r="S192" i="33"/>
  <c r="S200" i="33"/>
  <c r="S210" i="33"/>
  <c r="S218" i="33"/>
  <c r="S228" i="33"/>
  <c r="S235" i="33"/>
  <c r="S242" i="33"/>
  <c r="S248" i="33"/>
  <c r="S254" i="33"/>
  <c r="S260" i="33"/>
  <c r="S266" i="33"/>
  <c r="S272" i="33"/>
  <c r="S278" i="33"/>
  <c r="S284" i="33"/>
  <c r="S290" i="33"/>
  <c r="S296" i="33"/>
  <c r="S302" i="33"/>
  <c r="S308" i="33"/>
  <c r="S314" i="33"/>
  <c r="S320" i="33"/>
  <c r="S326" i="33"/>
  <c r="S332" i="33"/>
  <c r="S338" i="33"/>
  <c r="S344" i="33"/>
  <c r="S350" i="33"/>
  <c r="S356" i="33"/>
  <c r="S362" i="33"/>
  <c r="H29" i="33"/>
  <c r="K37" i="33"/>
  <c r="S37" i="33"/>
  <c r="S24" i="33"/>
  <c r="S50" i="33"/>
  <c r="S62" i="33"/>
  <c r="S74" i="33"/>
  <c r="S86" i="33"/>
  <c r="S98" i="33"/>
  <c r="S110" i="33"/>
  <c r="S122" i="33"/>
  <c r="S134" i="33"/>
  <c r="S146" i="33"/>
  <c r="S158" i="33"/>
  <c r="S170" i="33"/>
  <c r="S182" i="33"/>
  <c r="S193" i="33"/>
  <c r="S201" i="33"/>
  <c r="S211" i="33"/>
  <c r="S219" i="33"/>
  <c r="S229" i="33"/>
  <c r="S236" i="33"/>
  <c r="S243" i="33"/>
  <c r="S249" i="33"/>
  <c r="S255" i="33"/>
  <c r="S261" i="33"/>
  <c r="S267" i="33"/>
  <c r="S273" i="33"/>
  <c r="S279" i="33"/>
  <c r="S285" i="33"/>
  <c r="S291" i="33"/>
  <c r="S297" i="33"/>
  <c r="S303" i="33"/>
  <c r="S309" i="33"/>
  <c r="S315" i="33"/>
  <c r="S321" i="33"/>
  <c r="S327" i="33"/>
  <c r="S333" i="33"/>
  <c r="S339" i="33"/>
  <c r="S345" i="33"/>
  <c r="S351" i="33"/>
  <c r="S357" i="33"/>
  <c r="S363" i="33"/>
  <c r="S369" i="33"/>
  <c r="S375" i="33"/>
  <c r="S381" i="33"/>
  <c r="S387" i="33"/>
  <c r="S393" i="33"/>
  <c r="S399" i="33"/>
  <c r="S405" i="33"/>
  <c r="S411" i="33"/>
  <c r="S417" i="33"/>
  <c r="S423" i="33"/>
  <c r="S429" i="33"/>
  <c r="S435" i="33"/>
  <c r="S441" i="33"/>
  <c r="S447" i="33"/>
  <c r="S453" i="33"/>
  <c r="S459" i="33"/>
  <c r="S465" i="33"/>
  <c r="S471" i="33"/>
  <c r="S477" i="33"/>
  <c r="S483" i="33"/>
  <c r="S489" i="33"/>
  <c r="S495" i="33"/>
  <c r="S501" i="33"/>
  <c r="S507" i="33"/>
  <c r="S513" i="33"/>
  <c r="S519" i="33"/>
  <c r="T32" i="33"/>
  <c r="C6" i="51" s="1"/>
  <c r="T40" i="33"/>
  <c r="C12" i="51" s="1"/>
  <c r="T27" i="33"/>
  <c r="C18" i="51" s="1"/>
  <c r="T43" i="33"/>
  <c r="T49" i="33"/>
  <c r="T55" i="33"/>
  <c r="T61" i="33"/>
  <c r="T67" i="33"/>
  <c r="T73" i="33"/>
  <c r="T79" i="33"/>
  <c r="T85" i="33"/>
  <c r="T91" i="33"/>
  <c r="T97" i="33"/>
  <c r="T103" i="33"/>
  <c r="T109" i="33"/>
  <c r="T115" i="33"/>
  <c r="T121" i="33"/>
  <c r="H22" i="33"/>
  <c r="K38" i="33"/>
  <c r="S22" i="33"/>
  <c r="S23" i="33"/>
  <c r="S51" i="33"/>
  <c r="S63" i="33"/>
  <c r="S75" i="33"/>
  <c r="S87" i="33"/>
  <c r="S99" i="33"/>
  <c r="S111" i="33"/>
  <c r="S123" i="33"/>
  <c r="S135" i="33"/>
  <c r="S147" i="33"/>
  <c r="S159" i="33"/>
  <c r="S171" i="33"/>
  <c r="S183" i="33"/>
  <c r="S194" i="33"/>
  <c r="S204" i="33"/>
  <c r="S212" i="33"/>
  <c r="S222" i="33"/>
  <c r="S230" i="33"/>
  <c r="S237" i="33"/>
  <c r="S244" i="33"/>
  <c r="S250" i="33"/>
  <c r="S256" i="33"/>
  <c r="S262" i="33"/>
  <c r="S268" i="33"/>
  <c r="S274" i="33"/>
  <c r="S280" i="33"/>
  <c r="S286" i="33"/>
  <c r="S292" i="33"/>
  <c r="S298" i="33"/>
  <c r="S304" i="33"/>
  <c r="S310" i="33"/>
  <c r="S316" i="33"/>
  <c r="S322" i="33"/>
  <c r="S328" i="33"/>
  <c r="S334" i="33"/>
  <c r="S340" i="33"/>
  <c r="S346" i="33"/>
  <c r="S352" i="33"/>
  <c r="S358" i="33"/>
  <c r="S364" i="33"/>
  <c r="S370" i="33"/>
  <c r="S376" i="33"/>
  <c r="S382" i="33"/>
  <c r="S388" i="33"/>
  <c r="S394" i="33"/>
  <c r="S400" i="33"/>
  <c r="S406" i="33"/>
  <c r="S412" i="33"/>
  <c r="S418" i="33"/>
  <c r="S424" i="33"/>
  <c r="S430" i="33"/>
  <c r="S436" i="33"/>
  <c r="S442" i="33"/>
  <c r="S448" i="33"/>
  <c r="S454" i="33"/>
  <c r="S460" i="33"/>
  <c r="S466" i="33"/>
  <c r="S472" i="33"/>
  <c r="S478" i="33"/>
  <c r="S484" i="33"/>
  <c r="S490" i="33"/>
  <c r="S496" i="33"/>
  <c r="S502" i="33"/>
  <c r="S508" i="33"/>
  <c r="S514" i="33"/>
  <c r="S520" i="33"/>
  <c r="T37" i="33"/>
  <c r="C7" i="51" s="1"/>
  <c r="T34" i="33"/>
  <c r="C13" i="51" s="1"/>
  <c r="T24" i="33"/>
  <c r="C19" i="51" s="1"/>
  <c r="T44" i="33"/>
  <c r="T50" i="33"/>
  <c r="T56" i="33"/>
  <c r="H36" i="33"/>
  <c r="K39" i="33"/>
  <c r="S39" i="33"/>
  <c r="S42" i="33"/>
  <c r="S54" i="33"/>
  <c r="S66" i="33"/>
  <c r="S78" i="33"/>
  <c r="S90" i="33"/>
  <c r="S102" i="33"/>
  <c r="S114" i="33"/>
  <c r="S126" i="33"/>
  <c r="S138" i="33"/>
  <c r="S150" i="33"/>
  <c r="S162" i="33"/>
  <c r="S174" i="33"/>
  <c r="S186" i="33"/>
  <c r="S195" i="33"/>
  <c r="S205" i="33"/>
  <c r="S213" i="33"/>
  <c r="S223" i="33"/>
  <c r="S231" i="33"/>
  <c r="S238" i="33"/>
  <c r="S245" i="33"/>
  <c r="S251" i="33"/>
  <c r="S257" i="33"/>
  <c r="S263" i="33"/>
  <c r="S269" i="33"/>
  <c r="S275" i="33"/>
  <c r="S281" i="33"/>
  <c r="S287" i="33"/>
  <c r="S293" i="33"/>
  <c r="S299" i="33"/>
  <c r="S305" i="33"/>
  <c r="S311" i="33"/>
  <c r="S317" i="33"/>
  <c r="S323" i="33"/>
  <c r="S329" i="33"/>
  <c r="S335" i="33"/>
  <c r="S341" i="33"/>
  <c r="S347" i="33"/>
  <c r="S368" i="33"/>
  <c r="S386" i="33"/>
  <c r="S404" i="33"/>
  <c r="S422" i="33"/>
  <c r="S440" i="33"/>
  <c r="S458" i="33"/>
  <c r="S476" i="33"/>
  <c r="S494" i="33"/>
  <c r="S512" i="33"/>
  <c r="T39" i="33"/>
  <c r="C11" i="51" s="1"/>
  <c r="T48" i="33"/>
  <c r="T62" i="33"/>
  <c r="T71" i="33"/>
  <c r="T80" i="33"/>
  <c r="T89" i="33"/>
  <c r="T98" i="33"/>
  <c r="T107" i="33"/>
  <c r="T116" i="33"/>
  <c r="T125" i="33"/>
  <c r="T132" i="33"/>
  <c r="T139" i="33"/>
  <c r="T145" i="33"/>
  <c r="T151" i="33"/>
  <c r="T157" i="33"/>
  <c r="T163" i="33"/>
  <c r="T169" i="33"/>
  <c r="T175" i="33"/>
  <c r="T181" i="33"/>
  <c r="T187" i="33"/>
  <c r="T193" i="33"/>
  <c r="T199" i="33"/>
  <c r="T205" i="33"/>
  <c r="T211" i="33"/>
  <c r="T217" i="33"/>
  <c r="T223" i="33"/>
  <c r="T229" i="33"/>
  <c r="T235" i="33"/>
  <c r="T241" i="33"/>
  <c r="T247" i="33"/>
  <c r="T253" i="33"/>
  <c r="T259" i="33"/>
  <c r="T265" i="33"/>
  <c r="T271" i="33"/>
  <c r="T277" i="33"/>
  <c r="T283" i="33"/>
  <c r="T289" i="33"/>
  <c r="T295" i="33"/>
  <c r="T301" i="33"/>
  <c r="T307" i="33"/>
  <c r="T313" i="33"/>
  <c r="T319" i="33"/>
  <c r="T325" i="33"/>
  <c r="T331" i="33"/>
  <c r="T337" i="33"/>
  <c r="T343" i="33"/>
  <c r="T349" i="33"/>
  <c r="T355" i="33"/>
  <c r="T361" i="33"/>
  <c r="T367" i="33"/>
  <c r="T373" i="33"/>
  <c r="T379" i="33"/>
  <c r="T385" i="33"/>
  <c r="T391" i="33"/>
  <c r="T397" i="33"/>
  <c r="T403" i="33"/>
  <c r="T409" i="33"/>
  <c r="T415" i="33"/>
  <c r="T421" i="33"/>
  <c r="T427" i="33"/>
  <c r="T433" i="33"/>
  <c r="T439" i="33"/>
  <c r="T445" i="33"/>
  <c r="T451" i="33"/>
  <c r="T457" i="33"/>
  <c r="T463" i="33"/>
  <c r="T469" i="33"/>
  <c r="T475" i="33"/>
  <c r="T481" i="33"/>
  <c r="T487" i="33"/>
  <c r="T493" i="33"/>
  <c r="T499" i="33"/>
  <c r="T505" i="33"/>
  <c r="T511" i="33"/>
  <c r="T517" i="33"/>
  <c r="S371" i="33"/>
  <c r="S389" i="33"/>
  <c r="S407" i="33"/>
  <c r="S425" i="33"/>
  <c r="S443" i="33"/>
  <c r="S461" i="33"/>
  <c r="S479" i="33"/>
  <c r="S497" i="33"/>
  <c r="S515" i="33"/>
  <c r="T30" i="33"/>
  <c r="C14" i="51" s="1"/>
  <c r="T51" i="33"/>
  <c r="T63" i="33"/>
  <c r="T72" i="33"/>
  <c r="T81" i="33"/>
  <c r="T90" i="33"/>
  <c r="T99" i="33"/>
  <c r="T108" i="33"/>
  <c r="T117" i="33"/>
  <c r="T126" i="33"/>
  <c r="T133" i="33"/>
  <c r="T140" i="33"/>
  <c r="T146" i="33"/>
  <c r="T152" i="33"/>
  <c r="T158" i="33"/>
  <c r="T164" i="33"/>
  <c r="T170" i="33"/>
  <c r="T176" i="33"/>
  <c r="T182" i="33"/>
  <c r="T188" i="33"/>
  <c r="T194" i="33"/>
  <c r="T200" i="33"/>
  <c r="T206" i="33"/>
  <c r="T212" i="33"/>
  <c r="T218" i="33"/>
  <c r="T224" i="33"/>
  <c r="T230" i="33"/>
  <c r="T236" i="33"/>
  <c r="T242" i="33"/>
  <c r="T248" i="33"/>
  <c r="T254" i="33"/>
  <c r="T260" i="33"/>
  <c r="T266" i="33"/>
  <c r="T272" i="33"/>
  <c r="T278" i="33"/>
  <c r="T284" i="33"/>
  <c r="T290" i="33"/>
  <c r="T296" i="33"/>
  <c r="T302" i="33"/>
  <c r="T308" i="33"/>
  <c r="T314" i="33"/>
  <c r="T320" i="33"/>
  <c r="T326" i="33"/>
  <c r="T332" i="33"/>
  <c r="T338" i="33"/>
  <c r="T344" i="33"/>
  <c r="T350" i="33"/>
  <c r="T356" i="33"/>
  <c r="T362" i="33"/>
  <c r="T368" i="33"/>
  <c r="T374" i="33"/>
  <c r="T380" i="33"/>
  <c r="T386" i="33"/>
  <c r="T392" i="33"/>
  <c r="T398" i="33"/>
  <c r="T404" i="33"/>
  <c r="T410" i="33"/>
  <c r="T416" i="33"/>
  <c r="T422" i="33"/>
  <c r="T428" i="33"/>
  <c r="T434" i="33"/>
  <c r="T440" i="33"/>
  <c r="T446" i="33"/>
  <c r="T452" i="33"/>
  <c r="T458" i="33"/>
  <c r="T464" i="33"/>
  <c r="T470" i="33"/>
  <c r="T476" i="33"/>
  <c r="T482" i="33"/>
  <c r="T488" i="33"/>
  <c r="T494" i="33"/>
  <c r="T500" i="33"/>
  <c r="T506" i="33"/>
  <c r="T512" i="33"/>
  <c r="S374" i="33"/>
  <c r="S392" i="33"/>
  <c r="S410" i="33"/>
  <c r="S428" i="33"/>
  <c r="S446" i="33"/>
  <c r="S464" i="33"/>
  <c r="S482" i="33"/>
  <c r="S500" i="33"/>
  <c r="S518" i="33"/>
  <c r="T25" i="33"/>
  <c r="C17" i="51" s="1"/>
  <c r="T54" i="33"/>
  <c r="T65" i="33"/>
  <c r="T74" i="33"/>
  <c r="T83" i="33"/>
  <c r="T92" i="33"/>
  <c r="T101" i="33"/>
  <c r="T110" i="33"/>
  <c r="T119" i="33"/>
  <c r="T127" i="33"/>
  <c r="T134" i="33"/>
  <c r="T141" i="33"/>
  <c r="T147" i="33"/>
  <c r="T153" i="33"/>
  <c r="T159" i="33"/>
  <c r="T165" i="33"/>
  <c r="T171" i="33"/>
  <c r="T177" i="33"/>
  <c r="T183" i="33"/>
  <c r="T189" i="33"/>
  <c r="T195" i="33"/>
  <c r="T201" i="33"/>
  <c r="T207" i="33"/>
  <c r="T213" i="33"/>
  <c r="T219" i="33"/>
  <c r="T225" i="33"/>
  <c r="T231" i="33"/>
  <c r="T237" i="33"/>
  <c r="T243" i="33"/>
  <c r="T249" i="33"/>
  <c r="T255" i="33"/>
  <c r="T261" i="33"/>
  <c r="T267" i="33"/>
  <c r="T273" i="33"/>
  <c r="T279" i="33"/>
  <c r="T285" i="33"/>
  <c r="T291" i="33"/>
  <c r="T297" i="33"/>
  <c r="T303" i="33"/>
  <c r="T309" i="33"/>
  <c r="T315" i="33"/>
  <c r="T321" i="33"/>
  <c r="T327" i="33"/>
  <c r="T333" i="33"/>
  <c r="T339" i="33"/>
  <c r="T345" i="33"/>
  <c r="T351" i="33"/>
  <c r="T357" i="33"/>
  <c r="T363" i="33"/>
  <c r="T369" i="33"/>
  <c r="T375" i="33"/>
  <c r="T381" i="33"/>
  <c r="T387" i="33"/>
  <c r="T393" i="33"/>
  <c r="T399" i="33"/>
  <c r="T405" i="33"/>
  <c r="T411" i="33"/>
  <c r="T417" i="33"/>
  <c r="T423" i="33"/>
  <c r="T429" i="33"/>
  <c r="T435" i="33"/>
  <c r="T441" i="33"/>
  <c r="T447" i="33"/>
  <c r="T453" i="33"/>
  <c r="T459" i="33"/>
  <c r="T465" i="33"/>
  <c r="T471" i="33"/>
  <c r="T477" i="33"/>
  <c r="T483" i="33"/>
  <c r="T489" i="33"/>
  <c r="T495" i="33"/>
  <c r="T501" i="33"/>
  <c r="T507" i="33"/>
  <c r="T513" i="33"/>
  <c r="T519" i="33"/>
  <c r="A29" i="41"/>
  <c r="S353" i="33"/>
  <c r="S377" i="33"/>
  <c r="S395" i="33"/>
  <c r="S413" i="33"/>
  <c r="S431" i="33"/>
  <c r="S449" i="33"/>
  <c r="S467" i="33"/>
  <c r="S485" i="33"/>
  <c r="S503" i="33"/>
  <c r="T26" i="33"/>
  <c r="C2" i="51" s="1"/>
  <c r="T23" i="33"/>
  <c r="C20" i="51" s="1"/>
  <c r="T57" i="33"/>
  <c r="T66" i="33"/>
  <c r="T75" i="33"/>
  <c r="T84" i="33"/>
  <c r="T93" i="33"/>
  <c r="T102" i="33"/>
  <c r="T111" i="33"/>
  <c r="T120" i="33"/>
  <c r="T128" i="33"/>
  <c r="T135" i="33"/>
  <c r="T142" i="33"/>
  <c r="T148" i="33"/>
  <c r="T154" i="33"/>
  <c r="T160" i="33"/>
  <c r="T166" i="33"/>
  <c r="T172" i="33"/>
  <c r="T178" i="33"/>
  <c r="T184" i="33"/>
  <c r="T190" i="33"/>
  <c r="T196" i="33"/>
  <c r="T202" i="33"/>
  <c r="T208" i="33"/>
  <c r="T214" i="33"/>
  <c r="T220" i="33"/>
  <c r="T226" i="33"/>
  <c r="T232" i="33"/>
  <c r="T238" i="33"/>
  <c r="T244" i="33"/>
  <c r="T250" i="33"/>
  <c r="T256" i="33"/>
  <c r="T262" i="33"/>
  <c r="T268" i="33"/>
  <c r="T274" i="33"/>
  <c r="T280" i="33"/>
  <c r="T286" i="33"/>
  <c r="T292" i="33"/>
  <c r="T298" i="33"/>
  <c r="T304" i="33"/>
  <c r="T310" i="33"/>
  <c r="T316" i="33"/>
  <c r="T322" i="33"/>
  <c r="T328" i="33"/>
  <c r="T334" i="33"/>
  <c r="T340" i="33"/>
  <c r="T346" i="33"/>
  <c r="T352" i="33"/>
  <c r="T358" i="33"/>
  <c r="T364" i="33"/>
  <c r="T370" i="33"/>
  <c r="T376" i="33"/>
  <c r="T382" i="33"/>
  <c r="T388" i="33"/>
  <c r="T394" i="33"/>
  <c r="T400" i="33"/>
  <c r="T406" i="33"/>
  <c r="T412" i="33"/>
  <c r="T418" i="33"/>
  <c r="T424" i="33"/>
  <c r="T430" i="33"/>
  <c r="T436" i="33"/>
  <c r="T442" i="33"/>
  <c r="T448" i="33"/>
  <c r="T454" i="33"/>
  <c r="T460" i="33"/>
  <c r="T466" i="33"/>
  <c r="T472" i="33"/>
  <c r="T478" i="33"/>
  <c r="T484" i="33"/>
  <c r="T490" i="33"/>
  <c r="T496" i="33"/>
  <c r="T502" i="33"/>
  <c r="T508" i="33"/>
  <c r="T514" i="33"/>
  <c r="S359" i="33"/>
  <c r="S380" i="33"/>
  <c r="S398" i="33"/>
  <c r="S416" i="33"/>
  <c r="S434" i="33"/>
  <c r="S452" i="33"/>
  <c r="S470" i="33"/>
  <c r="S488" i="33"/>
  <c r="S506" i="33"/>
  <c r="T31" i="33"/>
  <c r="C5" i="51" s="1"/>
  <c r="T42" i="33"/>
  <c r="T59" i="33"/>
  <c r="T68" i="33"/>
  <c r="T77" i="33"/>
  <c r="T86" i="33"/>
  <c r="T95" i="33"/>
  <c r="T104" i="33"/>
  <c r="T113" i="33"/>
  <c r="T122" i="33"/>
  <c r="T129" i="33"/>
  <c r="T137" i="33"/>
  <c r="T143" i="33"/>
  <c r="T149" i="33"/>
  <c r="T155" i="33"/>
  <c r="T161" i="33"/>
  <c r="T167" i="33"/>
  <c r="T173" i="33"/>
  <c r="T179" i="33"/>
  <c r="T185" i="33"/>
  <c r="T191" i="33"/>
  <c r="T197" i="33"/>
  <c r="T203" i="33"/>
  <c r="T209" i="33"/>
  <c r="T215" i="33"/>
  <c r="T221" i="33"/>
  <c r="T227" i="33"/>
  <c r="T233" i="33"/>
  <c r="T239" i="33"/>
  <c r="T245" i="33"/>
  <c r="T251" i="33"/>
  <c r="T257" i="33"/>
  <c r="T263" i="33"/>
  <c r="T269" i="33"/>
  <c r="T275" i="33"/>
  <c r="T281" i="33"/>
  <c r="T287" i="33"/>
  <c r="T293" i="33"/>
  <c r="T299" i="33"/>
  <c r="T305" i="33"/>
  <c r="T311" i="33"/>
  <c r="T317" i="33"/>
  <c r="T323" i="33"/>
  <c r="T329" i="33"/>
  <c r="T335" i="33"/>
  <c r="T341" i="33"/>
  <c r="T347" i="33"/>
  <c r="T353" i="33"/>
  <c r="T359" i="33"/>
  <c r="T365" i="33"/>
  <c r="T371" i="33"/>
  <c r="T377" i="33"/>
  <c r="T383" i="33"/>
  <c r="T389" i="33"/>
  <c r="T395" i="33"/>
  <c r="T401" i="33"/>
  <c r="T407" i="33"/>
  <c r="T413" i="33"/>
  <c r="T419" i="33"/>
  <c r="T425" i="33"/>
  <c r="T431" i="33"/>
  <c r="T437" i="33"/>
  <c r="T443" i="33"/>
  <c r="T449" i="33"/>
  <c r="T455" i="33"/>
  <c r="T461" i="33"/>
  <c r="T467" i="33"/>
  <c r="T473" i="33"/>
  <c r="T479" i="33"/>
  <c r="T485" i="33"/>
  <c r="T491" i="33"/>
  <c r="T497" i="33"/>
  <c r="T503" i="33"/>
  <c r="T509" i="33"/>
  <c r="T515" i="33"/>
  <c r="S365" i="33"/>
  <c r="S383" i="33"/>
  <c r="S401" i="33"/>
  <c r="S419" i="33"/>
  <c r="S437" i="33"/>
  <c r="S455" i="33"/>
  <c r="S473" i="33"/>
  <c r="S491" i="33"/>
  <c r="S509" i="33"/>
  <c r="T22" i="33"/>
  <c r="C8" i="51" s="1"/>
  <c r="T45" i="33"/>
  <c r="T60" i="33"/>
  <c r="T69" i="33"/>
  <c r="T78" i="33"/>
  <c r="T87" i="33"/>
  <c r="T96" i="33"/>
  <c r="T105" i="33"/>
  <c r="T114" i="33"/>
  <c r="T123" i="33"/>
  <c r="T131" i="33"/>
  <c r="T138" i="33"/>
  <c r="T144" i="33"/>
  <c r="T150" i="33"/>
  <c r="T156" i="33"/>
  <c r="T162" i="33"/>
  <c r="T168" i="33"/>
  <c r="T174" i="33"/>
  <c r="T180" i="33"/>
  <c r="T186" i="33"/>
  <c r="T192" i="33"/>
  <c r="T198" i="33"/>
  <c r="T204" i="33"/>
  <c r="T210" i="33"/>
  <c r="T216" i="33"/>
  <c r="T222" i="33"/>
  <c r="T228" i="33"/>
  <c r="T234" i="33"/>
  <c r="T240" i="33"/>
  <c r="T246" i="33"/>
  <c r="T252" i="33"/>
  <c r="T258" i="33"/>
  <c r="T264" i="33"/>
  <c r="T270" i="33"/>
  <c r="T276" i="33"/>
  <c r="T282" i="33"/>
  <c r="T288" i="33"/>
  <c r="T294" i="33"/>
  <c r="T300" i="33"/>
  <c r="T306" i="33"/>
  <c r="T312" i="33"/>
  <c r="T318" i="33"/>
  <c r="T324" i="33"/>
  <c r="T330" i="33"/>
  <c r="T336" i="33"/>
  <c r="T342" i="33"/>
  <c r="T348" i="33"/>
  <c r="T354" i="33"/>
  <c r="T360" i="33"/>
  <c r="T366" i="33"/>
  <c r="T372" i="33"/>
  <c r="T378" i="33"/>
  <c r="T384" i="33"/>
  <c r="T390" i="33"/>
  <c r="T396" i="33"/>
  <c r="T402" i="33"/>
  <c r="T408" i="33"/>
  <c r="T414" i="33"/>
  <c r="T420" i="33"/>
  <c r="T426" i="33"/>
  <c r="T432" i="33"/>
  <c r="T438" i="33"/>
  <c r="T444" i="33"/>
  <c r="T450" i="33"/>
  <c r="T456" i="33"/>
  <c r="T462" i="33"/>
  <c r="T468" i="33"/>
  <c r="T474" i="33"/>
  <c r="T480" i="33"/>
  <c r="T486" i="33"/>
  <c r="T492" i="33"/>
  <c r="T516" i="33"/>
  <c r="A28" i="41"/>
  <c r="A18" i="41"/>
  <c r="C18" i="41" s="1"/>
  <c r="A35" i="41"/>
  <c r="C35" i="41" s="1"/>
  <c r="A39" i="41"/>
  <c r="C39" i="41" s="1"/>
  <c r="A45" i="41"/>
  <c r="C45" i="41" s="1"/>
  <c r="A51" i="41"/>
  <c r="C51" i="41" s="1"/>
  <c r="A57" i="41"/>
  <c r="C57" i="41" s="1"/>
  <c r="A63" i="41"/>
  <c r="C63" i="41" s="1"/>
  <c r="A69" i="41"/>
  <c r="C69" i="41" s="1"/>
  <c r="A75" i="41"/>
  <c r="C75" i="41" s="1"/>
  <c r="A81" i="41"/>
  <c r="C81" i="41" s="1"/>
  <c r="A87" i="41"/>
  <c r="C87" i="41" s="1"/>
  <c r="A93" i="41"/>
  <c r="C93" i="41" s="1"/>
  <c r="A99" i="41"/>
  <c r="C99" i="41" s="1"/>
  <c r="A105" i="41"/>
  <c r="C105" i="41" s="1"/>
  <c r="A111" i="41"/>
  <c r="C111" i="41" s="1"/>
  <c r="A117" i="41"/>
  <c r="C117" i="41" s="1"/>
  <c r="A123" i="41"/>
  <c r="C123" i="41" s="1"/>
  <c r="A129" i="41"/>
  <c r="C129" i="41" s="1"/>
  <c r="A135" i="41"/>
  <c r="C135" i="41" s="1"/>
  <c r="A141" i="41"/>
  <c r="C141" i="41" s="1"/>
  <c r="A147" i="41"/>
  <c r="C147" i="41" s="1"/>
  <c r="A153" i="41"/>
  <c r="C153" i="41" s="1"/>
  <c r="A159" i="41"/>
  <c r="C159" i="41" s="1"/>
  <c r="A165" i="41"/>
  <c r="C165" i="41" s="1"/>
  <c r="A171" i="41"/>
  <c r="C171" i="41" s="1"/>
  <c r="A177" i="41"/>
  <c r="C177" i="41" s="1"/>
  <c r="A183" i="41"/>
  <c r="C183" i="41" s="1"/>
  <c r="A189" i="41"/>
  <c r="C189" i="41" s="1"/>
  <c r="A195" i="41"/>
  <c r="C195" i="41" s="1"/>
  <c r="A201" i="41"/>
  <c r="C201" i="41" s="1"/>
  <c r="A207" i="41"/>
  <c r="C207" i="41" s="1"/>
  <c r="A213" i="41"/>
  <c r="C213" i="41" s="1"/>
  <c r="A219" i="41"/>
  <c r="C219" i="41" s="1"/>
  <c r="A225" i="41"/>
  <c r="C225" i="41" s="1"/>
  <c r="A231" i="41"/>
  <c r="C231" i="41" s="1"/>
  <c r="A237" i="41"/>
  <c r="C237" i="41" s="1"/>
  <c r="A243" i="41"/>
  <c r="C243" i="41" s="1"/>
  <c r="A249" i="41"/>
  <c r="C249" i="41" s="1"/>
  <c r="A255" i="41"/>
  <c r="C255" i="41" s="1"/>
  <c r="A261" i="41"/>
  <c r="C261" i="41" s="1"/>
  <c r="A267" i="41"/>
  <c r="C267" i="41" s="1"/>
  <c r="A273" i="41"/>
  <c r="C273" i="41" s="1"/>
  <c r="A279" i="41"/>
  <c r="C279" i="41" s="1"/>
  <c r="A285" i="41"/>
  <c r="C285" i="41" s="1"/>
  <c r="A291" i="41"/>
  <c r="C291" i="41" s="1"/>
  <c r="A297" i="41"/>
  <c r="C297" i="41" s="1"/>
  <c r="A303" i="41"/>
  <c r="C303" i="41" s="1"/>
  <c r="A309" i="41"/>
  <c r="C309" i="41" s="1"/>
  <c r="A315" i="41"/>
  <c r="C315" i="41" s="1"/>
  <c r="A321" i="41"/>
  <c r="C321" i="41" s="1"/>
  <c r="A327" i="41"/>
  <c r="C327" i="41" s="1"/>
  <c r="A333" i="41"/>
  <c r="C333" i="41" s="1"/>
  <c r="A339" i="41"/>
  <c r="C339" i="41" s="1"/>
  <c r="A345" i="41"/>
  <c r="C345" i="41" s="1"/>
  <c r="A351" i="41"/>
  <c r="C351" i="41" s="1"/>
  <c r="A357" i="41"/>
  <c r="C357" i="41" s="1"/>
  <c r="A363" i="41"/>
  <c r="C363" i="41" s="1"/>
  <c r="A369" i="41"/>
  <c r="C369" i="41" s="1"/>
  <c r="A375" i="41"/>
  <c r="C375" i="41" s="1"/>
  <c r="A381" i="41"/>
  <c r="C381" i="41" s="1"/>
  <c r="A387" i="41"/>
  <c r="C387" i="41" s="1"/>
  <c r="A393" i="41"/>
  <c r="C393" i="41" s="1"/>
  <c r="A399" i="41"/>
  <c r="C399" i="41" s="1"/>
  <c r="A405" i="41"/>
  <c r="C405" i="41" s="1"/>
  <c r="A411" i="41"/>
  <c r="C411" i="41" s="1"/>
  <c r="A417" i="41"/>
  <c r="C417" i="41" s="1"/>
  <c r="A423" i="41"/>
  <c r="C423" i="41" s="1"/>
  <c r="A429" i="41"/>
  <c r="C429" i="41" s="1"/>
  <c r="A435" i="41"/>
  <c r="C435" i="41" s="1"/>
  <c r="A441" i="41"/>
  <c r="C441" i="41" s="1"/>
  <c r="A447" i="41"/>
  <c r="C447" i="41" s="1"/>
  <c r="A453" i="41"/>
  <c r="C453" i="41" s="1"/>
  <c r="A459" i="41"/>
  <c r="C459" i="41" s="1"/>
  <c r="A465" i="41"/>
  <c r="C465" i="41" s="1"/>
  <c r="A471" i="41"/>
  <c r="C471" i="41" s="1"/>
  <c r="A477" i="41"/>
  <c r="C477" i="41" s="1"/>
  <c r="A483" i="41"/>
  <c r="C483" i="41" s="1"/>
  <c r="A489" i="41"/>
  <c r="C489" i="41" s="1"/>
  <c r="A495" i="41"/>
  <c r="C495" i="41" s="1"/>
  <c r="A501" i="41"/>
  <c r="C501" i="41" s="1"/>
  <c r="A507" i="41"/>
  <c r="C507" i="41" s="1"/>
  <c r="A513" i="41"/>
  <c r="C513" i="41" s="1"/>
  <c r="D28" i="41"/>
  <c r="D22" i="41"/>
  <c r="D36" i="41"/>
  <c r="D38" i="41"/>
  <c r="D44" i="41"/>
  <c r="D50" i="41"/>
  <c r="D56" i="41"/>
  <c r="D62" i="41"/>
  <c r="D68" i="41"/>
  <c r="D74" i="41"/>
  <c r="T518" i="33"/>
  <c r="A19" i="41"/>
  <c r="A23" i="41"/>
  <c r="A33" i="41"/>
  <c r="C33" i="41" s="1"/>
  <c r="A40" i="41"/>
  <c r="C40" i="41" s="1"/>
  <c r="A46" i="41"/>
  <c r="C46" i="41" s="1"/>
  <c r="A52" i="41"/>
  <c r="C52" i="41" s="1"/>
  <c r="A58" i="41"/>
  <c r="C58" i="41" s="1"/>
  <c r="A64" i="41"/>
  <c r="C64" i="41" s="1"/>
  <c r="A70" i="41"/>
  <c r="C70" i="41" s="1"/>
  <c r="A76" i="41"/>
  <c r="C76" i="41" s="1"/>
  <c r="A82" i="41"/>
  <c r="C82" i="41" s="1"/>
  <c r="A88" i="41"/>
  <c r="C88" i="41" s="1"/>
  <c r="A94" i="41"/>
  <c r="C94" i="41" s="1"/>
  <c r="A100" i="41"/>
  <c r="C100" i="41" s="1"/>
  <c r="A106" i="41"/>
  <c r="C106" i="41" s="1"/>
  <c r="A112" i="41"/>
  <c r="C112" i="41" s="1"/>
  <c r="A118" i="41"/>
  <c r="C118" i="41" s="1"/>
  <c r="A124" i="41"/>
  <c r="C124" i="41" s="1"/>
  <c r="A130" i="41"/>
  <c r="C130" i="41" s="1"/>
  <c r="A136" i="41"/>
  <c r="C136" i="41" s="1"/>
  <c r="A142" i="41"/>
  <c r="C142" i="41" s="1"/>
  <c r="A148" i="41"/>
  <c r="C148" i="41" s="1"/>
  <c r="A154" i="41"/>
  <c r="C154" i="41" s="1"/>
  <c r="A160" i="41"/>
  <c r="C160" i="41" s="1"/>
  <c r="A166" i="41"/>
  <c r="C166" i="41" s="1"/>
  <c r="A172" i="41"/>
  <c r="C172" i="41" s="1"/>
  <c r="A178" i="41"/>
  <c r="C178" i="41" s="1"/>
  <c r="A184" i="41"/>
  <c r="C184" i="41" s="1"/>
  <c r="A190" i="41"/>
  <c r="C190" i="41" s="1"/>
  <c r="A196" i="41"/>
  <c r="C196" i="41" s="1"/>
  <c r="A202" i="41"/>
  <c r="C202" i="41" s="1"/>
  <c r="A208" i="41"/>
  <c r="C208" i="41" s="1"/>
  <c r="A214" i="41"/>
  <c r="C214" i="41" s="1"/>
  <c r="A220" i="41"/>
  <c r="C220" i="41" s="1"/>
  <c r="A226" i="41"/>
  <c r="C226" i="41" s="1"/>
  <c r="A232" i="41"/>
  <c r="C232" i="41" s="1"/>
  <c r="A238" i="41"/>
  <c r="C238" i="41" s="1"/>
  <c r="A244" i="41"/>
  <c r="C244" i="41" s="1"/>
  <c r="A250" i="41"/>
  <c r="C250" i="41" s="1"/>
  <c r="A256" i="41"/>
  <c r="C256" i="41" s="1"/>
  <c r="A262" i="41"/>
  <c r="C262" i="41" s="1"/>
  <c r="A268" i="41"/>
  <c r="C268" i="41" s="1"/>
  <c r="A274" i="41"/>
  <c r="C274" i="41" s="1"/>
  <c r="A280" i="41"/>
  <c r="C280" i="41" s="1"/>
  <c r="A286" i="41"/>
  <c r="C286" i="41" s="1"/>
  <c r="A292" i="41"/>
  <c r="C292" i="41" s="1"/>
  <c r="A298" i="41"/>
  <c r="C298" i="41" s="1"/>
  <c r="A304" i="41"/>
  <c r="C304" i="41" s="1"/>
  <c r="A310" i="41"/>
  <c r="C310" i="41" s="1"/>
  <c r="A316" i="41"/>
  <c r="C316" i="41" s="1"/>
  <c r="A322" i="41"/>
  <c r="C322" i="41" s="1"/>
  <c r="A328" i="41"/>
  <c r="C328" i="41" s="1"/>
  <c r="A334" i="41"/>
  <c r="C334" i="41" s="1"/>
  <c r="A340" i="41"/>
  <c r="C340" i="41" s="1"/>
  <c r="A346" i="41"/>
  <c r="C346" i="41" s="1"/>
  <c r="A352" i="41"/>
  <c r="C352" i="41" s="1"/>
  <c r="A358" i="41"/>
  <c r="C358" i="41" s="1"/>
  <c r="A364" i="41"/>
  <c r="C364" i="41" s="1"/>
  <c r="A370" i="41"/>
  <c r="C370" i="41" s="1"/>
  <c r="A376" i="41"/>
  <c r="C376" i="41" s="1"/>
  <c r="A382" i="41"/>
  <c r="C382" i="41" s="1"/>
  <c r="A388" i="41"/>
  <c r="C388" i="41" s="1"/>
  <c r="A394" i="41"/>
  <c r="C394" i="41" s="1"/>
  <c r="A400" i="41"/>
  <c r="C400" i="41" s="1"/>
  <c r="A406" i="41"/>
  <c r="C406" i="41" s="1"/>
  <c r="A412" i="41"/>
  <c r="C412" i="41" s="1"/>
  <c r="A418" i="41"/>
  <c r="C418" i="41" s="1"/>
  <c r="A424" i="41"/>
  <c r="C424" i="41" s="1"/>
  <c r="A430" i="41"/>
  <c r="C430" i="41" s="1"/>
  <c r="A436" i="41"/>
  <c r="C436" i="41" s="1"/>
  <c r="A442" i="41"/>
  <c r="C442" i="41" s="1"/>
  <c r="A448" i="41"/>
  <c r="C448" i="41" s="1"/>
  <c r="A454" i="41"/>
  <c r="C454" i="41" s="1"/>
  <c r="A460" i="41"/>
  <c r="C460" i="41" s="1"/>
  <c r="A466" i="41"/>
  <c r="C466" i="41" s="1"/>
  <c r="A472" i="41"/>
  <c r="C472" i="41" s="1"/>
  <c r="A478" i="41"/>
  <c r="C478" i="41" s="1"/>
  <c r="A484" i="41"/>
  <c r="C484" i="41" s="1"/>
  <c r="A490" i="41"/>
  <c r="C490" i="41" s="1"/>
  <c r="A496" i="41"/>
  <c r="C496" i="41" s="1"/>
  <c r="A502" i="41"/>
  <c r="C502" i="41" s="1"/>
  <c r="A508" i="41"/>
  <c r="C508" i="41" s="1"/>
  <c r="A514" i="41"/>
  <c r="C514" i="41" s="1"/>
  <c r="D29" i="41"/>
  <c r="D18" i="41"/>
  <c r="D35" i="41"/>
  <c r="D39" i="41"/>
  <c r="D45" i="41"/>
  <c r="D51" i="41"/>
  <c r="D57" i="41"/>
  <c r="D63" i="41"/>
  <c r="D69" i="41"/>
  <c r="T520" i="33"/>
  <c r="A34" i="41"/>
  <c r="C34" i="41" s="1"/>
  <c r="A24" i="41"/>
  <c r="A31" i="41"/>
  <c r="C31" i="41" s="1"/>
  <c r="A41" i="41"/>
  <c r="C41" i="41" s="1"/>
  <c r="A47" i="41"/>
  <c r="C47" i="41" s="1"/>
  <c r="A53" i="41"/>
  <c r="C53" i="41" s="1"/>
  <c r="A59" i="41"/>
  <c r="C59" i="41" s="1"/>
  <c r="A65" i="41"/>
  <c r="C65" i="41" s="1"/>
  <c r="A71" i="41"/>
  <c r="C71" i="41" s="1"/>
  <c r="A77" i="41"/>
  <c r="C77" i="41" s="1"/>
  <c r="A83" i="41"/>
  <c r="C83" i="41" s="1"/>
  <c r="A89" i="41"/>
  <c r="C89" i="41" s="1"/>
  <c r="A95" i="41"/>
  <c r="C95" i="41" s="1"/>
  <c r="A101" i="41"/>
  <c r="C101" i="41" s="1"/>
  <c r="A107" i="41"/>
  <c r="C107" i="41" s="1"/>
  <c r="A113" i="41"/>
  <c r="C113" i="41" s="1"/>
  <c r="A119" i="41"/>
  <c r="C119" i="41" s="1"/>
  <c r="A125" i="41"/>
  <c r="C125" i="41" s="1"/>
  <c r="A131" i="41"/>
  <c r="C131" i="41" s="1"/>
  <c r="A137" i="41"/>
  <c r="C137" i="41" s="1"/>
  <c r="A143" i="41"/>
  <c r="C143" i="41" s="1"/>
  <c r="A149" i="41"/>
  <c r="C149" i="41" s="1"/>
  <c r="A155" i="41"/>
  <c r="C155" i="41" s="1"/>
  <c r="A161" i="41"/>
  <c r="C161" i="41" s="1"/>
  <c r="A167" i="41"/>
  <c r="C167" i="41" s="1"/>
  <c r="A173" i="41"/>
  <c r="C173" i="41" s="1"/>
  <c r="A179" i="41"/>
  <c r="C179" i="41" s="1"/>
  <c r="A185" i="41"/>
  <c r="C185" i="41" s="1"/>
  <c r="A191" i="41"/>
  <c r="C191" i="41" s="1"/>
  <c r="A197" i="41"/>
  <c r="C197" i="41" s="1"/>
  <c r="A203" i="41"/>
  <c r="C203" i="41" s="1"/>
  <c r="A209" i="41"/>
  <c r="C209" i="41" s="1"/>
  <c r="A215" i="41"/>
  <c r="C215" i="41" s="1"/>
  <c r="A221" i="41"/>
  <c r="C221" i="41" s="1"/>
  <c r="A227" i="41"/>
  <c r="C227" i="41" s="1"/>
  <c r="A233" i="41"/>
  <c r="C233" i="41" s="1"/>
  <c r="A239" i="41"/>
  <c r="C239" i="41" s="1"/>
  <c r="A245" i="41"/>
  <c r="C245" i="41" s="1"/>
  <c r="A251" i="41"/>
  <c r="C251" i="41" s="1"/>
  <c r="A257" i="41"/>
  <c r="C257" i="41" s="1"/>
  <c r="A263" i="41"/>
  <c r="C263" i="41" s="1"/>
  <c r="A269" i="41"/>
  <c r="C269" i="41" s="1"/>
  <c r="A275" i="41"/>
  <c r="C275" i="41" s="1"/>
  <c r="A281" i="41"/>
  <c r="C281" i="41" s="1"/>
  <c r="A287" i="41"/>
  <c r="C287" i="41" s="1"/>
  <c r="A293" i="41"/>
  <c r="C293" i="41" s="1"/>
  <c r="A299" i="41"/>
  <c r="C299" i="41" s="1"/>
  <c r="A305" i="41"/>
  <c r="C305" i="41" s="1"/>
  <c r="A311" i="41"/>
  <c r="C311" i="41" s="1"/>
  <c r="A317" i="41"/>
  <c r="C317" i="41" s="1"/>
  <c r="A323" i="41"/>
  <c r="C323" i="41" s="1"/>
  <c r="A329" i="41"/>
  <c r="C329" i="41" s="1"/>
  <c r="A335" i="41"/>
  <c r="C335" i="41" s="1"/>
  <c r="A341" i="41"/>
  <c r="C341" i="41" s="1"/>
  <c r="A347" i="41"/>
  <c r="C347" i="41" s="1"/>
  <c r="A353" i="41"/>
  <c r="C353" i="41" s="1"/>
  <c r="A359" i="41"/>
  <c r="C359" i="41" s="1"/>
  <c r="A365" i="41"/>
  <c r="C365" i="41" s="1"/>
  <c r="A371" i="41"/>
  <c r="C371" i="41" s="1"/>
  <c r="A377" i="41"/>
  <c r="C377" i="41" s="1"/>
  <c r="A383" i="41"/>
  <c r="C383" i="41" s="1"/>
  <c r="A389" i="41"/>
  <c r="C389" i="41" s="1"/>
  <c r="A395" i="41"/>
  <c r="C395" i="41" s="1"/>
  <c r="A401" i="41"/>
  <c r="C401" i="41" s="1"/>
  <c r="A407" i="41"/>
  <c r="C407" i="41" s="1"/>
  <c r="A413" i="41"/>
  <c r="C413" i="41" s="1"/>
  <c r="A419" i="41"/>
  <c r="C419" i="41" s="1"/>
  <c r="A425" i="41"/>
  <c r="C425" i="41" s="1"/>
  <c r="A431" i="41"/>
  <c r="C431" i="41" s="1"/>
  <c r="A437" i="41"/>
  <c r="C437" i="41" s="1"/>
  <c r="A443" i="41"/>
  <c r="C443" i="41" s="1"/>
  <c r="A449" i="41"/>
  <c r="C449" i="41" s="1"/>
  <c r="A455" i="41"/>
  <c r="C455" i="41" s="1"/>
  <c r="A461" i="41"/>
  <c r="C461" i="41" s="1"/>
  <c r="A467" i="41"/>
  <c r="C467" i="41" s="1"/>
  <c r="A473" i="41"/>
  <c r="C473" i="41" s="1"/>
  <c r="A479" i="41"/>
  <c r="C479" i="41" s="1"/>
  <c r="A485" i="41"/>
  <c r="C485" i="41" s="1"/>
  <c r="A491" i="41"/>
  <c r="C491" i="41" s="1"/>
  <c r="A497" i="41"/>
  <c r="C497" i="41" s="1"/>
  <c r="A503" i="41"/>
  <c r="C503" i="41" s="1"/>
  <c r="A509" i="41"/>
  <c r="C509" i="41" s="1"/>
  <c r="A515" i="41"/>
  <c r="C515" i="41" s="1"/>
  <c r="D19" i="41"/>
  <c r="D23" i="41"/>
  <c r="D33" i="41"/>
  <c r="D40" i="41"/>
  <c r="D46" i="41"/>
  <c r="D52" i="41"/>
  <c r="D58" i="41"/>
  <c r="D64" i="41"/>
  <c r="D70" i="41"/>
  <c r="D76" i="41"/>
  <c r="T498" i="33"/>
  <c r="A26" i="41"/>
  <c r="C26" i="41" s="1"/>
  <c r="A17" i="41"/>
  <c r="C17" i="41" s="1"/>
  <c r="A32" i="41"/>
  <c r="C32" i="41" s="1"/>
  <c r="A25" i="41"/>
  <c r="A42" i="41"/>
  <c r="C42" i="41" s="1"/>
  <c r="A48" i="41"/>
  <c r="C48" i="41" s="1"/>
  <c r="A54" i="41"/>
  <c r="C54" i="41" s="1"/>
  <c r="A60" i="41"/>
  <c r="C60" i="41" s="1"/>
  <c r="A66" i="41"/>
  <c r="C66" i="41" s="1"/>
  <c r="A72" i="41"/>
  <c r="C72" i="41" s="1"/>
  <c r="A78" i="41"/>
  <c r="C78" i="41" s="1"/>
  <c r="A84" i="41"/>
  <c r="C84" i="41" s="1"/>
  <c r="A90" i="41"/>
  <c r="C90" i="41" s="1"/>
  <c r="A96" i="41"/>
  <c r="C96" i="41" s="1"/>
  <c r="A102" i="41"/>
  <c r="C102" i="41" s="1"/>
  <c r="A108" i="41"/>
  <c r="C108" i="41" s="1"/>
  <c r="A114" i="41"/>
  <c r="C114" i="41" s="1"/>
  <c r="A120" i="41"/>
  <c r="C120" i="41" s="1"/>
  <c r="A126" i="41"/>
  <c r="C126" i="41" s="1"/>
  <c r="A132" i="41"/>
  <c r="C132" i="41" s="1"/>
  <c r="A138" i="41"/>
  <c r="C138" i="41" s="1"/>
  <c r="A144" i="41"/>
  <c r="C144" i="41" s="1"/>
  <c r="A150" i="41"/>
  <c r="C150" i="41" s="1"/>
  <c r="A156" i="41"/>
  <c r="C156" i="41" s="1"/>
  <c r="A162" i="41"/>
  <c r="C162" i="41" s="1"/>
  <c r="A168" i="41"/>
  <c r="C168" i="41" s="1"/>
  <c r="A174" i="41"/>
  <c r="C174" i="41" s="1"/>
  <c r="A180" i="41"/>
  <c r="C180" i="41" s="1"/>
  <c r="A186" i="41"/>
  <c r="C186" i="41" s="1"/>
  <c r="A192" i="41"/>
  <c r="C192" i="41" s="1"/>
  <c r="A198" i="41"/>
  <c r="C198" i="41" s="1"/>
  <c r="A204" i="41"/>
  <c r="C204" i="41" s="1"/>
  <c r="A210" i="41"/>
  <c r="C210" i="41" s="1"/>
  <c r="A216" i="41"/>
  <c r="C216" i="41" s="1"/>
  <c r="A222" i="41"/>
  <c r="C222" i="41" s="1"/>
  <c r="A228" i="41"/>
  <c r="C228" i="41" s="1"/>
  <c r="A234" i="41"/>
  <c r="C234" i="41" s="1"/>
  <c r="A240" i="41"/>
  <c r="C240" i="41" s="1"/>
  <c r="A246" i="41"/>
  <c r="C246" i="41" s="1"/>
  <c r="A252" i="41"/>
  <c r="C252" i="41" s="1"/>
  <c r="A258" i="41"/>
  <c r="C258" i="41" s="1"/>
  <c r="A264" i="41"/>
  <c r="C264" i="41" s="1"/>
  <c r="A270" i="41"/>
  <c r="C270" i="41" s="1"/>
  <c r="A276" i="41"/>
  <c r="C276" i="41" s="1"/>
  <c r="A282" i="41"/>
  <c r="C282" i="41" s="1"/>
  <c r="A288" i="41"/>
  <c r="C288" i="41" s="1"/>
  <c r="A294" i="41"/>
  <c r="C294" i="41" s="1"/>
  <c r="A300" i="41"/>
  <c r="C300" i="41" s="1"/>
  <c r="A306" i="41"/>
  <c r="C306" i="41" s="1"/>
  <c r="A312" i="41"/>
  <c r="C312" i="41" s="1"/>
  <c r="A318" i="41"/>
  <c r="C318" i="41" s="1"/>
  <c r="A324" i="41"/>
  <c r="C324" i="41" s="1"/>
  <c r="A330" i="41"/>
  <c r="C330" i="41" s="1"/>
  <c r="A336" i="41"/>
  <c r="C336" i="41" s="1"/>
  <c r="A342" i="41"/>
  <c r="C342" i="41" s="1"/>
  <c r="A348" i="41"/>
  <c r="C348" i="41" s="1"/>
  <c r="A354" i="41"/>
  <c r="C354" i="41" s="1"/>
  <c r="A360" i="41"/>
  <c r="C360" i="41" s="1"/>
  <c r="A366" i="41"/>
  <c r="C366" i="41" s="1"/>
  <c r="A372" i="41"/>
  <c r="C372" i="41" s="1"/>
  <c r="A378" i="41"/>
  <c r="C378" i="41" s="1"/>
  <c r="A384" i="41"/>
  <c r="C384" i="41" s="1"/>
  <c r="A390" i="41"/>
  <c r="C390" i="41" s="1"/>
  <c r="A396" i="41"/>
  <c r="C396" i="41" s="1"/>
  <c r="A402" i="41"/>
  <c r="C402" i="41" s="1"/>
  <c r="A408" i="41"/>
  <c r="C408" i="41" s="1"/>
  <c r="A414" i="41"/>
  <c r="C414" i="41" s="1"/>
  <c r="A420" i="41"/>
  <c r="C420" i="41" s="1"/>
  <c r="A426" i="41"/>
  <c r="C426" i="41" s="1"/>
  <c r="A432" i="41"/>
  <c r="C432" i="41" s="1"/>
  <c r="A438" i="41"/>
  <c r="C438" i="41" s="1"/>
  <c r="A444" i="41"/>
  <c r="C444" i="41" s="1"/>
  <c r="A450" i="41"/>
  <c r="C450" i="41" s="1"/>
  <c r="A456" i="41"/>
  <c r="C456" i="41" s="1"/>
  <c r="A462" i="41"/>
  <c r="C462" i="41" s="1"/>
  <c r="A468" i="41"/>
  <c r="C468" i="41" s="1"/>
  <c r="A474" i="41"/>
  <c r="C474" i="41" s="1"/>
  <c r="A480" i="41"/>
  <c r="C480" i="41" s="1"/>
  <c r="A486" i="41"/>
  <c r="C486" i="41" s="1"/>
  <c r="A492" i="41"/>
  <c r="C492" i="41" s="1"/>
  <c r="A498" i="41"/>
  <c r="C498" i="41" s="1"/>
  <c r="A504" i="41"/>
  <c r="C504" i="41" s="1"/>
  <c r="A510" i="41"/>
  <c r="C510" i="41" s="1"/>
  <c r="A516" i="41"/>
  <c r="C516" i="41" s="1"/>
  <c r="D26" i="41"/>
  <c r="D34" i="41"/>
  <c r="D24" i="41"/>
  <c r="D31" i="41"/>
  <c r="D41" i="41"/>
  <c r="D47" i="41"/>
  <c r="D53" i="41"/>
  <c r="D59" i="41"/>
  <c r="D65" i="41"/>
  <c r="D71" i="41"/>
  <c r="T504" i="33"/>
  <c r="A27" i="41"/>
  <c r="A20" i="41"/>
  <c r="C20" i="41" s="1"/>
  <c r="A30" i="41"/>
  <c r="C30" i="41" s="1"/>
  <c r="A37" i="41"/>
  <c r="C37" i="41" s="1"/>
  <c r="A43" i="41"/>
  <c r="C43" i="41" s="1"/>
  <c r="A49" i="41"/>
  <c r="C49" i="41" s="1"/>
  <c r="A55" i="41"/>
  <c r="C55" i="41" s="1"/>
  <c r="A61" i="41"/>
  <c r="C61" i="41" s="1"/>
  <c r="A67" i="41"/>
  <c r="C67" i="41" s="1"/>
  <c r="A73" i="41"/>
  <c r="C73" i="41" s="1"/>
  <c r="A79" i="41"/>
  <c r="C79" i="41" s="1"/>
  <c r="A85" i="41"/>
  <c r="C85" i="41" s="1"/>
  <c r="A91" i="41"/>
  <c r="C91" i="41" s="1"/>
  <c r="A97" i="41"/>
  <c r="C97" i="41" s="1"/>
  <c r="A103" i="41"/>
  <c r="C103" i="41" s="1"/>
  <c r="A109" i="41"/>
  <c r="C109" i="41" s="1"/>
  <c r="A115" i="41"/>
  <c r="C115" i="41" s="1"/>
  <c r="A121" i="41"/>
  <c r="C121" i="41" s="1"/>
  <c r="A127" i="41"/>
  <c r="C127" i="41" s="1"/>
  <c r="A133" i="41"/>
  <c r="C133" i="41" s="1"/>
  <c r="A139" i="41"/>
  <c r="C139" i="41" s="1"/>
  <c r="A145" i="41"/>
  <c r="C145" i="41" s="1"/>
  <c r="A151" i="41"/>
  <c r="C151" i="41" s="1"/>
  <c r="A157" i="41"/>
  <c r="C157" i="41" s="1"/>
  <c r="A163" i="41"/>
  <c r="C163" i="41" s="1"/>
  <c r="A169" i="41"/>
  <c r="C169" i="41" s="1"/>
  <c r="A175" i="41"/>
  <c r="C175" i="41" s="1"/>
  <c r="A181" i="41"/>
  <c r="C181" i="41" s="1"/>
  <c r="A187" i="41"/>
  <c r="C187" i="41" s="1"/>
  <c r="A193" i="41"/>
  <c r="C193" i="41" s="1"/>
  <c r="A199" i="41"/>
  <c r="C199" i="41" s="1"/>
  <c r="A205" i="41"/>
  <c r="C205" i="41" s="1"/>
  <c r="A211" i="41"/>
  <c r="C211" i="41" s="1"/>
  <c r="A217" i="41"/>
  <c r="C217" i="41" s="1"/>
  <c r="A223" i="41"/>
  <c r="C223" i="41" s="1"/>
  <c r="A229" i="41"/>
  <c r="C229" i="41" s="1"/>
  <c r="A235" i="41"/>
  <c r="C235" i="41" s="1"/>
  <c r="A241" i="41"/>
  <c r="C241" i="41" s="1"/>
  <c r="A247" i="41"/>
  <c r="C247" i="41" s="1"/>
  <c r="A253" i="41"/>
  <c r="C253" i="41" s="1"/>
  <c r="A259" i="41"/>
  <c r="C259" i="41" s="1"/>
  <c r="A265" i="41"/>
  <c r="C265" i="41" s="1"/>
  <c r="A271" i="41"/>
  <c r="C271" i="41" s="1"/>
  <c r="A277" i="41"/>
  <c r="C277" i="41" s="1"/>
  <c r="A283" i="41"/>
  <c r="C283" i="41" s="1"/>
  <c r="A289" i="41"/>
  <c r="C289" i="41" s="1"/>
  <c r="A295" i="41"/>
  <c r="C295" i="41" s="1"/>
  <c r="A301" i="41"/>
  <c r="C301" i="41" s="1"/>
  <c r="A307" i="41"/>
  <c r="C307" i="41" s="1"/>
  <c r="A313" i="41"/>
  <c r="C313" i="41" s="1"/>
  <c r="A319" i="41"/>
  <c r="C319" i="41" s="1"/>
  <c r="A325" i="41"/>
  <c r="C325" i="41" s="1"/>
  <c r="A331" i="41"/>
  <c r="C331" i="41" s="1"/>
  <c r="A337" i="41"/>
  <c r="C337" i="41" s="1"/>
  <c r="A343" i="41"/>
  <c r="C343" i="41" s="1"/>
  <c r="A349" i="41"/>
  <c r="C349" i="41" s="1"/>
  <c r="A355" i="41"/>
  <c r="C355" i="41" s="1"/>
  <c r="A361" i="41"/>
  <c r="C361" i="41" s="1"/>
  <c r="A367" i="41"/>
  <c r="C367" i="41" s="1"/>
  <c r="A373" i="41"/>
  <c r="C373" i="41" s="1"/>
  <c r="A379" i="41"/>
  <c r="C379" i="41" s="1"/>
  <c r="A385" i="41"/>
  <c r="C385" i="41" s="1"/>
  <c r="A391" i="41"/>
  <c r="C391" i="41" s="1"/>
  <c r="A397" i="41"/>
  <c r="C397" i="41" s="1"/>
  <c r="A403" i="41"/>
  <c r="C403" i="41" s="1"/>
  <c r="A409" i="41"/>
  <c r="C409" i="41" s="1"/>
  <c r="A415" i="41"/>
  <c r="C415" i="41" s="1"/>
  <c r="A421" i="41"/>
  <c r="C421" i="41" s="1"/>
  <c r="A427" i="41"/>
  <c r="C427" i="41" s="1"/>
  <c r="A433" i="41"/>
  <c r="C433" i="41" s="1"/>
  <c r="A439" i="41"/>
  <c r="C439" i="41" s="1"/>
  <c r="A445" i="41"/>
  <c r="C445" i="41" s="1"/>
  <c r="A451" i="41"/>
  <c r="C451" i="41" s="1"/>
  <c r="A457" i="41"/>
  <c r="C457" i="41" s="1"/>
  <c r="A463" i="41"/>
  <c r="C463" i="41" s="1"/>
  <c r="A469" i="41"/>
  <c r="C469" i="41" s="1"/>
  <c r="A475" i="41"/>
  <c r="C475" i="41" s="1"/>
  <c r="A481" i="41"/>
  <c r="C481" i="41" s="1"/>
  <c r="A487" i="41"/>
  <c r="C487" i="41" s="1"/>
  <c r="A493" i="41"/>
  <c r="C493" i="41" s="1"/>
  <c r="A499" i="41"/>
  <c r="C499" i="41" s="1"/>
  <c r="A505" i="41"/>
  <c r="C505" i="41" s="1"/>
  <c r="A511" i="41"/>
  <c r="C511" i="41" s="1"/>
  <c r="D27" i="41"/>
  <c r="D17" i="41"/>
  <c r="D32" i="41"/>
  <c r="D25" i="41"/>
  <c r="D42" i="41"/>
  <c r="D48" i="41"/>
  <c r="D54" i="41"/>
  <c r="D60" i="41"/>
  <c r="D66" i="41"/>
  <c r="D72" i="41"/>
  <c r="T510" i="33"/>
  <c r="A21" i="41"/>
  <c r="C21" i="41" s="1"/>
  <c r="A22" i="41"/>
  <c r="C22" i="41" s="1"/>
  <c r="A36" i="41"/>
  <c r="C36" i="41" s="1"/>
  <c r="A38" i="41"/>
  <c r="C38" i="41" s="1"/>
  <c r="A44" i="41"/>
  <c r="C44" i="41" s="1"/>
  <c r="A50" i="41"/>
  <c r="C50" i="41" s="1"/>
  <c r="A56" i="41"/>
  <c r="C56" i="41" s="1"/>
  <c r="A62" i="41"/>
  <c r="C62" i="41" s="1"/>
  <c r="A68" i="41"/>
  <c r="C68" i="41" s="1"/>
  <c r="A74" i="41"/>
  <c r="C74" i="41" s="1"/>
  <c r="A80" i="41"/>
  <c r="C80" i="41" s="1"/>
  <c r="A86" i="41"/>
  <c r="C86" i="41" s="1"/>
  <c r="A92" i="41"/>
  <c r="C92" i="41" s="1"/>
  <c r="A98" i="41"/>
  <c r="C98" i="41" s="1"/>
  <c r="A104" i="41"/>
  <c r="C104" i="41" s="1"/>
  <c r="A110" i="41"/>
  <c r="C110" i="41" s="1"/>
  <c r="A116" i="41"/>
  <c r="C116" i="41" s="1"/>
  <c r="A122" i="41"/>
  <c r="C122" i="41" s="1"/>
  <c r="A128" i="41"/>
  <c r="C128" i="41" s="1"/>
  <c r="A134" i="41"/>
  <c r="C134" i="41" s="1"/>
  <c r="A140" i="41"/>
  <c r="C140" i="41" s="1"/>
  <c r="A146" i="41"/>
  <c r="C146" i="41" s="1"/>
  <c r="A152" i="41"/>
  <c r="C152" i="41" s="1"/>
  <c r="A158" i="41"/>
  <c r="C158" i="41" s="1"/>
  <c r="A164" i="41"/>
  <c r="C164" i="41" s="1"/>
  <c r="A170" i="41"/>
  <c r="C170" i="41" s="1"/>
  <c r="A176" i="41"/>
  <c r="C176" i="41" s="1"/>
  <c r="A182" i="41"/>
  <c r="C182" i="41" s="1"/>
  <c r="A188" i="41"/>
  <c r="C188" i="41" s="1"/>
  <c r="A194" i="41"/>
  <c r="C194" i="41" s="1"/>
  <c r="A200" i="41"/>
  <c r="C200" i="41" s="1"/>
  <c r="A206" i="41"/>
  <c r="C206" i="41" s="1"/>
  <c r="A212" i="41"/>
  <c r="C212" i="41" s="1"/>
  <c r="A218" i="41"/>
  <c r="C218" i="41" s="1"/>
  <c r="A224" i="41"/>
  <c r="C224" i="41" s="1"/>
  <c r="A230" i="41"/>
  <c r="C230" i="41" s="1"/>
  <c r="A236" i="41"/>
  <c r="C236" i="41" s="1"/>
  <c r="A242" i="41"/>
  <c r="C242" i="41" s="1"/>
  <c r="A248" i="41"/>
  <c r="C248" i="41" s="1"/>
  <c r="A254" i="41"/>
  <c r="C254" i="41" s="1"/>
  <c r="A260" i="41"/>
  <c r="C260" i="41" s="1"/>
  <c r="A266" i="41"/>
  <c r="C266" i="41" s="1"/>
  <c r="A272" i="41"/>
  <c r="C272" i="41" s="1"/>
  <c r="A278" i="41"/>
  <c r="C278" i="41" s="1"/>
  <c r="A284" i="41"/>
  <c r="C284" i="41" s="1"/>
  <c r="A290" i="41"/>
  <c r="C290" i="41" s="1"/>
  <c r="A296" i="41"/>
  <c r="C296" i="41" s="1"/>
  <c r="A302" i="41"/>
  <c r="C302" i="41" s="1"/>
  <c r="A308" i="41"/>
  <c r="C308" i="41" s="1"/>
  <c r="A314" i="41"/>
  <c r="C314" i="41" s="1"/>
  <c r="A320" i="41"/>
  <c r="C320" i="41" s="1"/>
  <c r="A326" i="41"/>
  <c r="C326" i="41" s="1"/>
  <c r="A332" i="41"/>
  <c r="C332" i="41" s="1"/>
  <c r="A338" i="41"/>
  <c r="C338" i="41" s="1"/>
  <c r="A344" i="41"/>
  <c r="C344" i="41" s="1"/>
  <c r="A350" i="41"/>
  <c r="C350" i="41" s="1"/>
  <c r="A356" i="41"/>
  <c r="C356" i="41" s="1"/>
  <c r="A362" i="41"/>
  <c r="C362" i="41" s="1"/>
  <c r="A368" i="41"/>
  <c r="C368" i="41" s="1"/>
  <c r="A374" i="41"/>
  <c r="C374" i="41" s="1"/>
  <c r="A380" i="41"/>
  <c r="C380" i="41" s="1"/>
  <c r="A386" i="41"/>
  <c r="C386" i="41" s="1"/>
  <c r="A392" i="41"/>
  <c r="C392" i="41" s="1"/>
  <c r="A398" i="41"/>
  <c r="C398" i="41" s="1"/>
  <c r="A404" i="41"/>
  <c r="C404" i="41" s="1"/>
  <c r="A410" i="41"/>
  <c r="C410" i="41" s="1"/>
  <c r="A416" i="41"/>
  <c r="C416" i="41" s="1"/>
  <c r="A422" i="41"/>
  <c r="C422" i="41" s="1"/>
  <c r="A428" i="41"/>
  <c r="C428" i="41" s="1"/>
  <c r="A434" i="41"/>
  <c r="C434" i="41" s="1"/>
  <c r="A440" i="41"/>
  <c r="C440" i="41" s="1"/>
  <c r="A446" i="41"/>
  <c r="C446" i="41" s="1"/>
  <c r="A452" i="41"/>
  <c r="C452" i="41" s="1"/>
  <c r="A458" i="41"/>
  <c r="C458" i="41" s="1"/>
  <c r="A464" i="41"/>
  <c r="C464" i="41" s="1"/>
  <c r="A470" i="41"/>
  <c r="C470" i="41" s="1"/>
  <c r="A476" i="41"/>
  <c r="C476" i="41" s="1"/>
  <c r="A482" i="41"/>
  <c r="C482" i="41" s="1"/>
  <c r="A488" i="41"/>
  <c r="C488" i="41" s="1"/>
  <c r="A494" i="41"/>
  <c r="C494" i="41" s="1"/>
  <c r="A500" i="41"/>
  <c r="C500" i="41" s="1"/>
  <c r="A506" i="41"/>
  <c r="C506" i="41" s="1"/>
  <c r="A512" i="41"/>
  <c r="C512" i="41" s="1"/>
  <c r="D20" i="41"/>
  <c r="D61" i="41"/>
  <c r="D79" i="41"/>
  <c r="D85" i="41"/>
  <c r="D91" i="41"/>
  <c r="D97" i="41"/>
  <c r="D103" i="41"/>
  <c r="D109" i="41"/>
  <c r="D115" i="41"/>
  <c r="D121" i="41"/>
  <c r="D127" i="41"/>
  <c r="D133" i="41"/>
  <c r="D139" i="41"/>
  <c r="D145" i="41"/>
  <c r="D151" i="41"/>
  <c r="D157" i="41"/>
  <c r="D163" i="41"/>
  <c r="D169" i="41"/>
  <c r="D175" i="41"/>
  <c r="D181" i="41"/>
  <c r="D187" i="41"/>
  <c r="D193" i="41"/>
  <c r="D199" i="41"/>
  <c r="D205" i="41"/>
  <c r="D211" i="41"/>
  <c r="D217" i="41"/>
  <c r="D223" i="41"/>
  <c r="D229" i="41"/>
  <c r="D235" i="41"/>
  <c r="D241" i="41"/>
  <c r="D247" i="41"/>
  <c r="D253" i="41"/>
  <c r="D259" i="41"/>
  <c r="D265" i="41"/>
  <c r="D271" i="41"/>
  <c r="D277" i="41"/>
  <c r="D283" i="41"/>
  <c r="D289" i="41"/>
  <c r="D295" i="41"/>
  <c r="D301" i="41"/>
  <c r="D307" i="41"/>
  <c r="D313" i="41"/>
  <c r="D319" i="41"/>
  <c r="D325" i="41"/>
  <c r="D331" i="41"/>
  <c r="D337" i="41"/>
  <c r="D343" i="41"/>
  <c r="D349" i="41"/>
  <c r="D355" i="41"/>
  <c r="D361" i="41"/>
  <c r="D367" i="41"/>
  <c r="D373" i="41"/>
  <c r="D379" i="41"/>
  <c r="D385" i="41"/>
  <c r="D391" i="41"/>
  <c r="D397" i="41"/>
  <c r="D403" i="41"/>
  <c r="D409" i="41"/>
  <c r="D415" i="41"/>
  <c r="D421" i="41"/>
  <c r="D427" i="41"/>
  <c r="D433" i="41"/>
  <c r="D439" i="41"/>
  <c r="D445" i="41"/>
  <c r="D451" i="41"/>
  <c r="D457" i="41"/>
  <c r="D463" i="41"/>
  <c r="D469" i="41"/>
  <c r="D475" i="41"/>
  <c r="D481" i="41"/>
  <c r="D487" i="41"/>
  <c r="D493" i="41"/>
  <c r="D499" i="41"/>
  <c r="D505" i="41"/>
  <c r="D511" i="41"/>
  <c r="E26" i="41"/>
  <c r="E34" i="41"/>
  <c r="E24" i="41"/>
  <c r="E31" i="41"/>
  <c r="E41" i="41"/>
  <c r="E47" i="41"/>
  <c r="E53" i="41"/>
  <c r="E59" i="41"/>
  <c r="E65" i="41"/>
  <c r="E71" i="41"/>
  <c r="E77" i="41"/>
  <c r="E83" i="41"/>
  <c r="E89" i="41"/>
  <c r="E95" i="41"/>
  <c r="E101" i="41"/>
  <c r="E107" i="41"/>
  <c r="E113" i="41"/>
  <c r="E119" i="41"/>
  <c r="E125" i="41"/>
  <c r="E131" i="41"/>
  <c r="E137" i="41"/>
  <c r="E143" i="41"/>
  <c r="E149" i="41"/>
  <c r="E155" i="41"/>
  <c r="E161" i="41"/>
  <c r="E167" i="41"/>
  <c r="E173" i="41"/>
  <c r="E179" i="41"/>
  <c r="E185" i="41"/>
  <c r="E191" i="41"/>
  <c r="E197" i="41"/>
  <c r="E203" i="41"/>
  <c r="E209" i="41"/>
  <c r="E215" i="41"/>
  <c r="E221" i="41"/>
  <c r="E227" i="41"/>
  <c r="E233" i="41"/>
  <c r="E239" i="41"/>
  <c r="E245" i="41"/>
  <c r="E251" i="41"/>
  <c r="E257" i="41"/>
  <c r="E263" i="41"/>
  <c r="E269" i="41"/>
  <c r="E275" i="41"/>
  <c r="E281" i="41"/>
  <c r="E287" i="41"/>
  <c r="E293" i="41"/>
  <c r="E299" i="41"/>
  <c r="E305" i="41"/>
  <c r="E311" i="41"/>
  <c r="E317" i="41"/>
  <c r="E323" i="41"/>
  <c r="E329" i="41"/>
  <c r="E335" i="41"/>
  <c r="E341" i="41"/>
  <c r="E347" i="41"/>
  <c r="E353" i="41"/>
  <c r="E359" i="41"/>
  <c r="E365" i="41"/>
  <c r="E371" i="41"/>
  <c r="E377" i="41"/>
  <c r="E383" i="41"/>
  <c r="E389" i="41"/>
  <c r="E395" i="41"/>
  <c r="E401" i="41"/>
  <c r="E407" i="41"/>
  <c r="E413" i="41"/>
  <c r="E419" i="41"/>
  <c r="E425" i="41"/>
  <c r="E431" i="41"/>
  <c r="E437" i="41"/>
  <c r="E443" i="41"/>
  <c r="E449" i="41"/>
  <c r="E455" i="41"/>
  <c r="E461" i="41"/>
  <c r="E467" i="41"/>
  <c r="E473" i="41"/>
  <c r="E479" i="41"/>
  <c r="E485" i="41"/>
  <c r="E491" i="41"/>
  <c r="E497" i="41"/>
  <c r="E503" i="41"/>
  <c r="D30" i="41"/>
  <c r="D67" i="41"/>
  <c r="D80" i="41"/>
  <c r="D86" i="41"/>
  <c r="D92" i="41"/>
  <c r="D98" i="41"/>
  <c r="D104" i="41"/>
  <c r="D110" i="41"/>
  <c r="D116" i="41"/>
  <c r="D122" i="41"/>
  <c r="D128" i="41"/>
  <c r="D134" i="41"/>
  <c r="D140" i="41"/>
  <c r="D146" i="41"/>
  <c r="D152" i="41"/>
  <c r="D158" i="41"/>
  <c r="D164" i="41"/>
  <c r="D170" i="41"/>
  <c r="D176" i="41"/>
  <c r="D182" i="41"/>
  <c r="D188" i="41"/>
  <c r="D194" i="41"/>
  <c r="D200" i="41"/>
  <c r="D206" i="41"/>
  <c r="D212" i="41"/>
  <c r="D218" i="41"/>
  <c r="D224" i="41"/>
  <c r="D230" i="41"/>
  <c r="D236" i="41"/>
  <c r="D242" i="41"/>
  <c r="D248" i="41"/>
  <c r="D254" i="41"/>
  <c r="D260" i="41"/>
  <c r="D266" i="41"/>
  <c r="D272" i="41"/>
  <c r="D278" i="41"/>
  <c r="D284" i="41"/>
  <c r="D290" i="41"/>
  <c r="D296" i="41"/>
  <c r="D302" i="41"/>
  <c r="D308" i="41"/>
  <c r="D314" i="41"/>
  <c r="D320" i="41"/>
  <c r="D326" i="41"/>
  <c r="D332" i="41"/>
  <c r="D338" i="41"/>
  <c r="D344" i="41"/>
  <c r="D350" i="41"/>
  <c r="D356" i="41"/>
  <c r="D362" i="41"/>
  <c r="D368" i="41"/>
  <c r="D374" i="41"/>
  <c r="D380" i="41"/>
  <c r="D386" i="41"/>
  <c r="D392" i="41"/>
  <c r="D398" i="41"/>
  <c r="D404" i="41"/>
  <c r="D410" i="41"/>
  <c r="D416" i="41"/>
  <c r="D422" i="41"/>
  <c r="D428" i="41"/>
  <c r="D434" i="41"/>
  <c r="D440" i="41"/>
  <c r="D446" i="41"/>
  <c r="D452" i="41"/>
  <c r="D458" i="41"/>
  <c r="D464" i="41"/>
  <c r="D470" i="41"/>
  <c r="D476" i="41"/>
  <c r="D482" i="41"/>
  <c r="D488" i="41"/>
  <c r="D494" i="41"/>
  <c r="D500" i="41"/>
  <c r="D506" i="41"/>
  <c r="D512" i="41"/>
  <c r="E27" i="41"/>
  <c r="E17" i="41"/>
  <c r="E32" i="41"/>
  <c r="E25" i="41"/>
  <c r="E42" i="41"/>
  <c r="E48" i="41"/>
  <c r="E54" i="41"/>
  <c r="E60" i="41"/>
  <c r="E66" i="41"/>
  <c r="E72" i="41"/>
  <c r="E78" i="41"/>
  <c r="E84" i="41"/>
  <c r="E90" i="41"/>
  <c r="E96" i="41"/>
  <c r="E102" i="41"/>
  <c r="E108" i="41"/>
  <c r="E114" i="41"/>
  <c r="E120" i="41"/>
  <c r="E126" i="41"/>
  <c r="E132" i="41"/>
  <c r="E138" i="41"/>
  <c r="E144" i="41"/>
  <c r="E150" i="41"/>
  <c r="E156" i="41"/>
  <c r="E162" i="41"/>
  <c r="E168" i="41"/>
  <c r="E174" i="41"/>
  <c r="E180" i="41"/>
  <c r="E186" i="41"/>
  <c r="E192" i="41"/>
  <c r="E198" i="41"/>
  <c r="E204" i="41"/>
  <c r="E210" i="41"/>
  <c r="E216" i="41"/>
  <c r="E222" i="41"/>
  <c r="E228" i="41"/>
  <c r="E234" i="41"/>
  <c r="E240" i="41"/>
  <c r="E246" i="41"/>
  <c r="E252" i="41"/>
  <c r="E258" i="41"/>
  <c r="E264" i="41"/>
  <c r="E270" i="41"/>
  <c r="E276" i="41"/>
  <c r="E282" i="41"/>
  <c r="E288" i="41"/>
  <c r="E294" i="41"/>
  <c r="E300" i="41"/>
  <c r="E306" i="41"/>
  <c r="E312" i="41"/>
  <c r="E318" i="41"/>
  <c r="E324" i="41"/>
  <c r="E330" i="41"/>
  <c r="E336" i="41"/>
  <c r="E342" i="41"/>
  <c r="E348" i="41"/>
  <c r="E354" i="41"/>
  <c r="E360" i="41"/>
  <c r="E366" i="41"/>
  <c r="E372" i="41"/>
  <c r="E378" i="41"/>
  <c r="E384" i="41"/>
  <c r="E390" i="41"/>
  <c r="E396" i="41"/>
  <c r="E402" i="41"/>
  <c r="E408" i="41"/>
  <c r="E414" i="41"/>
  <c r="E420" i="41"/>
  <c r="E426" i="41"/>
  <c r="E432" i="41"/>
  <c r="E438" i="41"/>
  <c r="E444" i="41"/>
  <c r="E450" i="41"/>
  <c r="E456" i="41"/>
  <c r="E462" i="41"/>
  <c r="E468" i="41"/>
  <c r="E474" i="41"/>
  <c r="E480" i="41"/>
  <c r="E486" i="41"/>
  <c r="E492" i="41"/>
  <c r="E498" i="41"/>
  <c r="E504" i="41"/>
  <c r="E510" i="41"/>
  <c r="E516" i="41"/>
  <c r="F19" i="41"/>
  <c r="D37" i="41"/>
  <c r="D73" i="41"/>
  <c r="D81" i="41"/>
  <c r="D87" i="41"/>
  <c r="D93" i="41"/>
  <c r="D99" i="41"/>
  <c r="D105" i="41"/>
  <c r="D111" i="41"/>
  <c r="D117" i="41"/>
  <c r="D123" i="41"/>
  <c r="D129" i="41"/>
  <c r="D135" i="41"/>
  <c r="D141" i="41"/>
  <c r="D147" i="41"/>
  <c r="D153" i="41"/>
  <c r="D159" i="41"/>
  <c r="D165" i="41"/>
  <c r="D171" i="41"/>
  <c r="D177" i="41"/>
  <c r="D183" i="41"/>
  <c r="D189" i="41"/>
  <c r="D195" i="41"/>
  <c r="D201" i="41"/>
  <c r="D207" i="41"/>
  <c r="D213" i="41"/>
  <c r="D219" i="41"/>
  <c r="D225" i="41"/>
  <c r="D231" i="41"/>
  <c r="D237" i="41"/>
  <c r="D243" i="41"/>
  <c r="D249" i="41"/>
  <c r="D255" i="41"/>
  <c r="D261" i="41"/>
  <c r="D267" i="41"/>
  <c r="D273" i="41"/>
  <c r="D279" i="41"/>
  <c r="D285" i="41"/>
  <c r="D291" i="41"/>
  <c r="D297" i="41"/>
  <c r="D303" i="41"/>
  <c r="D309" i="41"/>
  <c r="D315" i="41"/>
  <c r="D321" i="41"/>
  <c r="D327" i="41"/>
  <c r="D333" i="41"/>
  <c r="D339" i="41"/>
  <c r="D345" i="41"/>
  <c r="D351" i="41"/>
  <c r="D357" i="41"/>
  <c r="D363" i="41"/>
  <c r="D369" i="41"/>
  <c r="D375" i="41"/>
  <c r="D381" i="41"/>
  <c r="D387" i="41"/>
  <c r="D393" i="41"/>
  <c r="D399" i="41"/>
  <c r="D405" i="41"/>
  <c r="D411" i="41"/>
  <c r="D417" i="41"/>
  <c r="D423" i="41"/>
  <c r="D429" i="41"/>
  <c r="D435" i="41"/>
  <c r="D441" i="41"/>
  <c r="D447" i="41"/>
  <c r="D453" i="41"/>
  <c r="D459" i="41"/>
  <c r="D465" i="41"/>
  <c r="D471" i="41"/>
  <c r="D477" i="41"/>
  <c r="D483" i="41"/>
  <c r="D489" i="41"/>
  <c r="D495" i="41"/>
  <c r="D501" i="41"/>
  <c r="D507" i="41"/>
  <c r="D513" i="41"/>
  <c r="E21" i="41"/>
  <c r="E20" i="41"/>
  <c r="E30" i="41"/>
  <c r="E37" i="41"/>
  <c r="E43" i="41"/>
  <c r="E49" i="41"/>
  <c r="E55" i="41"/>
  <c r="E61" i="41"/>
  <c r="E67" i="41"/>
  <c r="E73" i="41"/>
  <c r="E79" i="41"/>
  <c r="E85" i="41"/>
  <c r="E91" i="41"/>
  <c r="E97" i="41"/>
  <c r="E103" i="41"/>
  <c r="E109" i="41"/>
  <c r="E115" i="41"/>
  <c r="E121" i="41"/>
  <c r="E127" i="41"/>
  <c r="E133" i="41"/>
  <c r="E139" i="41"/>
  <c r="E145" i="41"/>
  <c r="E151" i="41"/>
  <c r="E157" i="41"/>
  <c r="E163" i="41"/>
  <c r="E169" i="41"/>
  <c r="E175" i="41"/>
  <c r="E181" i="41"/>
  <c r="E187" i="41"/>
  <c r="E193" i="41"/>
  <c r="E199" i="41"/>
  <c r="E205" i="41"/>
  <c r="E211" i="41"/>
  <c r="E217" i="41"/>
  <c r="E223" i="41"/>
  <c r="E229" i="41"/>
  <c r="E235" i="41"/>
  <c r="E241" i="41"/>
  <c r="E247" i="41"/>
  <c r="E253" i="41"/>
  <c r="E259" i="41"/>
  <c r="E265" i="41"/>
  <c r="E271" i="41"/>
  <c r="E277" i="41"/>
  <c r="E283" i="41"/>
  <c r="E289" i="41"/>
  <c r="E295" i="41"/>
  <c r="E301" i="41"/>
  <c r="E307" i="41"/>
  <c r="E313" i="41"/>
  <c r="E319" i="41"/>
  <c r="E325" i="41"/>
  <c r="E331" i="41"/>
  <c r="E337" i="41"/>
  <c r="E343" i="41"/>
  <c r="E349" i="41"/>
  <c r="E355" i="41"/>
  <c r="E361" i="41"/>
  <c r="E367" i="41"/>
  <c r="E373" i="41"/>
  <c r="E379" i="41"/>
  <c r="E385" i="41"/>
  <c r="E391" i="41"/>
  <c r="E397" i="41"/>
  <c r="E403" i="41"/>
  <c r="E409" i="41"/>
  <c r="E415" i="41"/>
  <c r="E421" i="41"/>
  <c r="E427" i="41"/>
  <c r="E433" i="41"/>
  <c r="E439" i="41"/>
  <c r="E445" i="41"/>
  <c r="E451" i="41"/>
  <c r="E457" i="41"/>
  <c r="E463" i="41"/>
  <c r="E469" i="41"/>
  <c r="E475" i="41"/>
  <c r="E481" i="41"/>
  <c r="E487" i="41"/>
  <c r="E493" i="41"/>
  <c r="E499" i="41"/>
  <c r="E505" i="41"/>
  <c r="E511" i="41"/>
  <c r="F26" i="41"/>
  <c r="F34" i="41"/>
  <c r="D43" i="41"/>
  <c r="D75" i="41"/>
  <c r="D82" i="41"/>
  <c r="D88" i="41"/>
  <c r="D94" i="41"/>
  <c r="D100" i="41"/>
  <c r="D106" i="41"/>
  <c r="D112" i="41"/>
  <c r="D118" i="41"/>
  <c r="D124" i="41"/>
  <c r="D130" i="41"/>
  <c r="D136" i="41"/>
  <c r="D142" i="41"/>
  <c r="D148" i="41"/>
  <c r="D154" i="41"/>
  <c r="D160" i="41"/>
  <c r="D166" i="41"/>
  <c r="D172" i="41"/>
  <c r="D178" i="41"/>
  <c r="D184" i="41"/>
  <c r="D190" i="41"/>
  <c r="D196" i="41"/>
  <c r="D202" i="41"/>
  <c r="D208" i="41"/>
  <c r="D214" i="41"/>
  <c r="D220" i="41"/>
  <c r="D226" i="41"/>
  <c r="D232" i="41"/>
  <c r="D238" i="41"/>
  <c r="D244" i="41"/>
  <c r="D250" i="41"/>
  <c r="D256" i="41"/>
  <c r="D262" i="41"/>
  <c r="D268" i="41"/>
  <c r="D274" i="41"/>
  <c r="D280" i="41"/>
  <c r="D286" i="41"/>
  <c r="D292" i="41"/>
  <c r="D298" i="41"/>
  <c r="D304" i="41"/>
  <c r="D310" i="41"/>
  <c r="D316" i="41"/>
  <c r="D322" i="41"/>
  <c r="D328" i="41"/>
  <c r="D334" i="41"/>
  <c r="D340" i="41"/>
  <c r="D346" i="41"/>
  <c r="D352" i="41"/>
  <c r="D358" i="41"/>
  <c r="D364" i="41"/>
  <c r="D370" i="41"/>
  <c r="D376" i="41"/>
  <c r="D382" i="41"/>
  <c r="D388" i="41"/>
  <c r="D394" i="41"/>
  <c r="D400" i="41"/>
  <c r="D406" i="41"/>
  <c r="D412" i="41"/>
  <c r="D418" i="41"/>
  <c r="D424" i="41"/>
  <c r="D430" i="41"/>
  <c r="D436" i="41"/>
  <c r="D442" i="41"/>
  <c r="D448" i="41"/>
  <c r="D454" i="41"/>
  <c r="D460" i="41"/>
  <c r="D466" i="41"/>
  <c r="D472" i="41"/>
  <c r="D478" i="41"/>
  <c r="D484" i="41"/>
  <c r="D490" i="41"/>
  <c r="D496" i="41"/>
  <c r="D502" i="41"/>
  <c r="D508" i="41"/>
  <c r="D514" i="41"/>
  <c r="E28" i="41"/>
  <c r="E22" i="41"/>
  <c r="E36" i="41"/>
  <c r="E38" i="41"/>
  <c r="E44" i="41"/>
  <c r="E50" i="41"/>
  <c r="E56" i="41"/>
  <c r="E62" i="41"/>
  <c r="E68" i="41"/>
  <c r="E74" i="41"/>
  <c r="E80" i="41"/>
  <c r="E86" i="41"/>
  <c r="E92" i="41"/>
  <c r="E98" i="41"/>
  <c r="E104" i="41"/>
  <c r="E110" i="41"/>
  <c r="E116" i="41"/>
  <c r="E122" i="41"/>
  <c r="E128" i="41"/>
  <c r="E134" i="41"/>
  <c r="E140" i="41"/>
  <c r="E146" i="41"/>
  <c r="E152" i="41"/>
  <c r="E158" i="41"/>
  <c r="E164" i="41"/>
  <c r="E170" i="41"/>
  <c r="E176" i="41"/>
  <c r="E182" i="41"/>
  <c r="E188" i="41"/>
  <c r="E194" i="41"/>
  <c r="E200" i="41"/>
  <c r="E206" i="41"/>
  <c r="E212" i="41"/>
  <c r="E218" i="41"/>
  <c r="E224" i="41"/>
  <c r="E230" i="41"/>
  <c r="E236" i="41"/>
  <c r="E242" i="41"/>
  <c r="E248" i="41"/>
  <c r="E254" i="41"/>
  <c r="E260" i="41"/>
  <c r="E266" i="41"/>
  <c r="E272" i="41"/>
  <c r="E278" i="41"/>
  <c r="E284" i="41"/>
  <c r="E290" i="41"/>
  <c r="E296" i="41"/>
  <c r="E302" i="41"/>
  <c r="E308" i="41"/>
  <c r="E314" i="41"/>
  <c r="E320" i="41"/>
  <c r="E326" i="41"/>
  <c r="E332" i="41"/>
  <c r="E338" i="41"/>
  <c r="E344" i="41"/>
  <c r="E350" i="41"/>
  <c r="E356" i="41"/>
  <c r="E362" i="41"/>
  <c r="E368" i="41"/>
  <c r="E374" i="41"/>
  <c r="E380" i="41"/>
  <c r="E386" i="41"/>
  <c r="E392" i="41"/>
  <c r="E398" i="41"/>
  <c r="E404" i="41"/>
  <c r="E410" i="41"/>
  <c r="E416" i="41"/>
  <c r="E422" i="41"/>
  <c r="E428" i="41"/>
  <c r="E434" i="41"/>
  <c r="E440" i="41"/>
  <c r="E446" i="41"/>
  <c r="E452" i="41"/>
  <c r="E458" i="41"/>
  <c r="E464" i="41"/>
  <c r="E470" i="41"/>
  <c r="E476" i="41"/>
  <c r="E482" i="41"/>
  <c r="E488" i="41"/>
  <c r="E494" i="41"/>
  <c r="E500" i="41"/>
  <c r="E506" i="41"/>
  <c r="E512" i="41"/>
  <c r="F27" i="41"/>
  <c r="D49" i="41"/>
  <c r="D77" i="41"/>
  <c r="D83" i="41"/>
  <c r="D89" i="41"/>
  <c r="D95" i="41"/>
  <c r="D101" i="41"/>
  <c r="D107" i="41"/>
  <c r="D113" i="41"/>
  <c r="D119" i="41"/>
  <c r="D125" i="41"/>
  <c r="D131" i="41"/>
  <c r="D137" i="41"/>
  <c r="D143" i="41"/>
  <c r="D149" i="41"/>
  <c r="D155" i="41"/>
  <c r="D161" i="41"/>
  <c r="D167" i="41"/>
  <c r="D173" i="41"/>
  <c r="D179" i="41"/>
  <c r="D185" i="41"/>
  <c r="D191" i="41"/>
  <c r="D197" i="41"/>
  <c r="D203" i="41"/>
  <c r="D209" i="41"/>
  <c r="D215" i="41"/>
  <c r="D221" i="41"/>
  <c r="D227" i="41"/>
  <c r="D233" i="41"/>
  <c r="D239" i="41"/>
  <c r="D245" i="41"/>
  <c r="D251" i="41"/>
  <c r="D257" i="41"/>
  <c r="D263" i="41"/>
  <c r="D269" i="41"/>
  <c r="D275" i="41"/>
  <c r="D281" i="41"/>
  <c r="D287" i="41"/>
  <c r="D293" i="41"/>
  <c r="D299" i="41"/>
  <c r="D305" i="41"/>
  <c r="D311" i="41"/>
  <c r="D317" i="41"/>
  <c r="D323" i="41"/>
  <c r="D329" i="41"/>
  <c r="D335" i="41"/>
  <c r="D341" i="41"/>
  <c r="D347" i="41"/>
  <c r="D353" i="41"/>
  <c r="D359" i="41"/>
  <c r="D365" i="41"/>
  <c r="D371" i="41"/>
  <c r="D377" i="41"/>
  <c r="D383" i="41"/>
  <c r="D389" i="41"/>
  <c r="D395" i="41"/>
  <c r="D401" i="41"/>
  <c r="D407" i="41"/>
  <c r="D413" i="41"/>
  <c r="D419" i="41"/>
  <c r="D425" i="41"/>
  <c r="D431" i="41"/>
  <c r="D437" i="41"/>
  <c r="D443" i="41"/>
  <c r="D449" i="41"/>
  <c r="D455" i="41"/>
  <c r="D461" i="41"/>
  <c r="D467" i="41"/>
  <c r="D473" i="41"/>
  <c r="D479" i="41"/>
  <c r="D485" i="41"/>
  <c r="D491" i="41"/>
  <c r="D497" i="41"/>
  <c r="D503" i="41"/>
  <c r="D509" i="41"/>
  <c r="D515" i="41"/>
  <c r="E29" i="41"/>
  <c r="E18" i="41"/>
  <c r="E35" i="41"/>
  <c r="E39" i="41"/>
  <c r="E45" i="41"/>
  <c r="E51" i="41"/>
  <c r="E57" i="41"/>
  <c r="E63" i="41"/>
  <c r="E69" i="41"/>
  <c r="E75" i="41"/>
  <c r="E81" i="41"/>
  <c r="E87" i="41"/>
  <c r="E93" i="41"/>
  <c r="E99" i="41"/>
  <c r="E105" i="41"/>
  <c r="E111" i="41"/>
  <c r="E117" i="41"/>
  <c r="E123" i="41"/>
  <c r="E129" i="41"/>
  <c r="E135" i="41"/>
  <c r="E141" i="41"/>
  <c r="E147" i="41"/>
  <c r="E153" i="41"/>
  <c r="E159" i="41"/>
  <c r="E165" i="41"/>
  <c r="E171" i="41"/>
  <c r="E177" i="41"/>
  <c r="E183" i="41"/>
  <c r="E189" i="41"/>
  <c r="E195" i="41"/>
  <c r="E201" i="41"/>
  <c r="E207" i="41"/>
  <c r="E213" i="41"/>
  <c r="E219" i="41"/>
  <c r="E225" i="41"/>
  <c r="E231" i="41"/>
  <c r="E237" i="41"/>
  <c r="E243" i="41"/>
  <c r="E249" i="41"/>
  <c r="E255" i="41"/>
  <c r="E261" i="41"/>
  <c r="E267" i="41"/>
  <c r="E273" i="41"/>
  <c r="E279" i="41"/>
  <c r="E285" i="41"/>
  <c r="E291" i="41"/>
  <c r="E297" i="41"/>
  <c r="E303" i="41"/>
  <c r="E309" i="41"/>
  <c r="E315" i="41"/>
  <c r="E321" i="41"/>
  <c r="E327" i="41"/>
  <c r="E333" i="41"/>
  <c r="E339" i="41"/>
  <c r="E345" i="41"/>
  <c r="E351" i="41"/>
  <c r="E357" i="41"/>
  <c r="E363" i="41"/>
  <c r="E369" i="41"/>
  <c r="E375" i="41"/>
  <c r="E381" i="41"/>
  <c r="E387" i="41"/>
  <c r="E393" i="41"/>
  <c r="E399" i="41"/>
  <c r="E405" i="41"/>
  <c r="E411" i="41"/>
  <c r="E417" i="41"/>
  <c r="E423" i="41"/>
  <c r="E429" i="41"/>
  <c r="E435" i="41"/>
  <c r="E441" i="41"/>
  <c r="E447" i="41"/>
  <c r="E453" i="41"/>
  <c r="E459" i="41"/>
  <c r="E465" i="41"/>
  <c r="E471" i="41"/>
  <c r="E477" i="41"/>
  <c r="E483" i="41"/>
  <c r="E489" i="41"/>
  <c r="E495" i="41"/>
  <c r="D21" i="41"/>
  <c r="D55" i="41"/>
  <c r="D78" i="41"/>
  <c r="D84" i="41"/>
  <c r="D90" i="41"/>
  <c r="D96" i="41"/>
  <c r="D102" i="41"/>
  <c r="D108" i="41"/>
  <c r="D114" i="41"/>
  <c r="D120" i="41"/>
  <c r="D126" i="41"/>
  <c r="D132" i="41"/>
  <c r="D138" i="41"/>
  <c r="D144" i="41"/>
  <c r="D150" i="41"/>
  <c r="D156" i="41"/>
  <c r="D162" i="41"/>
  <c r="D168" i="41"/>
  <c r="D174" i="41"/>
  <c r="D180" i="41"/>
  <c r="D186" i="41"/>
  <c r="D192" i="41"/>
  <c r="D198" i="41"/>
  <c r="D204" i="41"/>
  <c r="D210" i="41"/>
  <c r="D216" i="41"/>
  <c r="D222" i="41"/>
  <c r="D228" i="41"/>
  <c r="D234" i="41"/>
  <c r="D240" i="41"/>
  <c r="D246" i="41"/>
  <c r="D252" i="41"/>
  <c r="D258" i="41"/>
  <c r="D264" i="41"/>
  <c r="D270" i="41"/>
  <c r="D276" i="41"/>
  <c r="D282" i="41"/>
  <c r="D288" i="41"/>
  <c r="D294" i="41"/>
  <c r="D300" i="41"/>
  <c r="D306" i="41"/>
  <c r="D312" i="41"/>
  <c r="D318" i="41"/>
  <c r="D324" i="41"/>
  <c r="D330" i="41"/>
  <c r="D336" i="41"/>
  <c r="D342" i="41"/>
  <c r="D348" i="41"/>
  <c r="D354" i="41"/>
  <c r="D360" i="41"/>
  <c r="D366" i="41"/>
  <c r="D372" i="41"/>
  <c r="D378" i="41"/>
  <c r="D384" i="41"/>
  <c r="D390" i="41"/>
  <c r="D396" i="41"/>
  <c r="D402" i="41"/>
  <c r="D408" i="41"/>
  <c r="D414" i="41"/>
  <c r="D420" i="41"/>
  <c r="D426" i="41"/>
  <c r="D432" i="41"/>
  <c r="D438" i="41"/>
  <c r="D444" i="41"/>
  <c r="D450" i="41"/>
  <c r="D456" i="41"/>
  <c r="D462" i="41"/>
  <c r="D468" i="41"/>
  <c r="D474" i="41"/>
  <c r="D480" i="41"/>
  <c r="D486" i="41"/>
  <c r="D492" i="41"/>
  <c r="D498" i="41"/>
  <c r="D504" i="41"/>
  <c r="D510" i="41"/>
  <c r="D516" i="41"/>
  <c r="E19" i="41"/>
  <c r="E23" i="41"/>
  <c r="E33" i="41"/>
  <c r="E40" i="41"/>
  <c r="E46" i="41"/>
  <c r="E52" i="41"/>
  <c r="E58" i="41"/>
  <c r="E64" i="41"/>
  <c r="E70" i="41"/>
  <c r="E76" i="41"/>
  <c r="E82" i="41"/>
  <c r="E88" i="41"/>
  <c r="E94" i="41"/>
  <c r="E100" i="41"/>
  <c r="E106" i="41"/>
  <c r="E112" i="41"/>
  <c r="E118" i="41"/>
  <c r="E124" i="41"/>
  <c r="E130" i="41"/>
  <c r="E136" i="41"/>
  <c r="E142" i="41"/>
  <c r="E148" i="41"/>
  <c r="E154" i="41"/>
  <c r="E160" i="41"/>
  <c r="E166" i="41"/>
  <c r="E172" i="41"/>
  <c r="E178" i="41"/>
  <c r="E184" i="41"/>
  <c r="E190" i="41"/>
  <c r="E196" i="41"/>
  <c r="E202" i="41"/>
  <c r="E208" i="41"/>
  <c r="E214" i="41"/>
  <c r="E220" i="41"/>
  <c r="E226" i="41"/>
  <c r="E232" i="41"/>
  <c r="E238" i="41"/>
  <c r="E244" i="41"/>
  <c r="E250" i="41"/>
  <c r="E256" i="41"/>
  <c r="E262" i="41"/>
  <c r="E268" i="41"/>
  <c r="E274" i="41"/>
  <c r="E280" i="41"/>
  <c r="E286" i="41"/>
  <c r="E292" i="41"/>
  <c r="E298" i="41"/>
  <c r="E304" i="41"/>
  <c r="E310" i="41"/>
  <c r="E316" i="41"/>
  <c r="E322" i="41"/>
  <c r="E328" i="41"/>
  <c r="E334" i="41"/>
  <c r="E340" i="41"/>
  <c r="E346" i="41"/>
  <c r="E352" i="41"/>
  <c r="E358" i="41"/>
  <c r="E364" i="41"/>
  <c r="E370" i="41"/>
  <c r="E376" i="41"/>
  <c r="E382" i="41"/>
  <c r="E388" i="41"/>
  <c r="E394" i="41"/>
  <c r="E400" i="41"/>
  <c r="E406" i="41"/>
  <c r="E412" i="41"/>
  <c r="E418" i="41"/>
  <c r="E424" i="41"/>
  <c r="E430" i="41"/>
  <c r="E436" i="41"/>
  <c r="E442" i="41"/>
  <c r="E448" i="41"/>
  <c r="E454" i="41"/>
  <c r="E460" i="41"/>
  <c r="E466" i="41"/>
  <c r="E472" i="41"/>
  <c r="E478" i="41"/>
  <c r="E484" i="41"/>
  <c r="E490" i="41"/>
  <c r="E496" i="41"/>
  <c r="E502" i="41"/>
  <c r="E509" i="41"/>
  <c r="F29" i="41"/>
  <c r="F24" i="41"/>
  <c r="F31" i="41"/>
  <c r="F41" i="41"/>
  <c r="F47" i="41"/>
  <c r="F53" i="41"/>
  <c r="F59" i="41"/>
  <c r="F65" i="41"/>
  <c r="F71" i="41"/>
  <c r="F77" i="41"/>
  <c r="F83" i="41"/>
  <c r="F89" i="41"/>
  <c r="F95" i="41"/>
  <c r="F101" i="41"/>
  <c r="F107" i="41"/>
  <c r="F113" i="41"/>
  <c r="F119" i="41"/>
  <c r="F125" i="41"/>
  <c r="F131" i="41"/>
  <c r="F137" i="41"/>
  <c r="F143" i="41"/>
  <c r="F149" i="41"/>
  <c r="F155" i="41"/>
  <c r="F161" i="41"/>
  <c r="F167" i="41"/>
  <c r="F173" i="41"/>
  <c r="F179" i="41"/>
  <c r="F185" i="41"/>
  <c r="F191" i="41"/>
  <c r="F197" i="41"/>
  <c r="F203" i="41"/>
  <c r="F209" i="41"/>
  <c r="F215" i="41"/>
  <c r="F221" i="41"/>
  <c r="F227" i="41"/>
  <c r="F233" i="41"/>
  <c r="F239" i="41"/>
  <c r="F245" i="41"/>
  <c r="F251" i="41"/>
  <c r="F257" i="41"/>
  <c r="F263" i="41"/>
  <c r="F269" i="41"/>
  <c r="F275" i="41"/>
  <c r="F281" i="41"/>
  <c r="F287" i="41"/>
  <c r="F293" i="41"/>
  <c r="F299" i="41"/>
  <c r="F305" i="41"/>
  <c r="F311" i="41"/>
  <c r="F317" i="41"/>
  <c r="F323" i="41"/>
  <c r="F329" i="41"/>
  <c r="F335" i="41"/>
  <c r="F341" i="41"/>
  <c r="F347" i="41"/>
  <c r="F353" i="41"/>
  <c r="F359" i="41"/>
  <c r="F365" i="41"/>
  <c r="F371" i="41"/>
  <c r="F377" i="41"/>
  <c r="F383" i="41"/>
  <c r="F389" i="41"/>
  <c r="F395" i="41"/>
  <c r="F401" i="41"/>
  <c r="F407" i="41"/>
  <c r="F413" i="41"/>
  <c r="F419" i="41"/>
  <c r="F425" i="41"/>
  <c r="F431" i="41"/>
  <c r="F437" i="41"/>
  <c r="F443" i="41"/>
  <c r="F449" i="41"/>
  <c r="F455" i="41"/>
  <c r="F461" i="41"/>
  <c r="F467" i="41"/>
  <c r="F473" i="41"/>
  <c r="F479" i="41"/>
  <c r="F485" i="41"/>
  <c r="F491" i="41"/>
  <c r="F497" i="41"/>
  <c r="F503" i="41"/>
  <c r="F509" i="41"/>
  <c r="F515" i="41"/>
  <c r="G29" i="41"/>
  <c r="G18" i="41"/>
  <c r="G35" i="41"/>
  <c r="G39" i="41"/>
  <c r="G45" i="41"/>
  <c r="G51" i="41"/>
  <c r="G57" i="41"/>
  <c r="G63" i="41"/>
  <c r="G69" i="41"/>
  <c r="G75" i="41"/>
  <c r="G81" i="41"/>
  <c r="G87" i="41"/>
  <c r="G93" i="41"/>
  <c r="G99" i="41"/>
  <c r="G105" i="41"/>
  <c r="G111" i="41"/>
  <c r="G117" i="41"/>
  <c r="G123" i="41"/>
  <c r="G129" i="41"/>
  <c r="G135" i="41"/>
  <c r="G141" i="41"/>
  <c r="G147" i="41"/>
  <c r="G153" i="41"/>
  <c r="G159" i="41"/>
  <c r="G165" i="41"/>
  <c r="G171" i="41"/>
  <c r="G177" i="41"/>
  <c r="G183" i="41"/>
  <c r="G189" i="41"/>
  <c r="G195" i="41"/>
  <c r="G201" i="41"/>
  <c r="G207" i="41"/>
  <c r="G213" i="41"/>
  <c r="G219" i="41"/>
  <c r="G225" i="41"/>
  <c r="G231" i="41"/>
  <c r="G237" i="41"/>
  <c r="G243" i="41"/>
  <c r="G249" i="41"/>
  <c r="G255" i="41"/>
  <c r="G261" i="41"/>
  <c r="G267" i="41"/>
  <c r="G273" i="41"/>
  <c r="G279" i="41"/>
  <c r="G285" i="41"/>
  <c r="G291" i="41"/>
  <c r="G297" i="41"/>
  <c r="G303" i="41"/>
  <c r="G309" i="41"/>
  <c r="G315" i="41"/>
  <c r="G321" i="41"/>
  <c r="G327" i="41"/>
  <c r="G333" i="41"/>
  <c r="G339" i="41"/>
  <c r="G345" i="41"/>
  <c r="G351" i="41"/>
  <c r="G357" i="41"/>
  <c r="G363" i="41"/>
  <c r="G369" i="41"/>
  <c r="G375" i="41"/>
  <c r="G381" i="41"/>
  <c r="G387" i="41"/>
  <c r="G393" i="41"/>
  <c r="G399" i="41"/>
  <c r="G405" i="41"/>
  <c r="G411" i="41"/>
  <c r="G417" i="41"/>
  <c r="G423" i="41"/>
  <c r="G429" i="41"/>
  <c r="G435" i="41"/>
  <c r="G441" i="41"/>
  <c r="G447" i="41"/>
  <c r="G453" i="41"/>
  <c r="G459" i="41"/>
  <c r="G465" i="41"/>
  <c r="G471" i="41"/>
  <c r="G477" i="41"/>
  <c r="G483" i="41"/>
  <c r="G489" i="41"/>
  <c r="G495" i="41"/>
  <c r="G501" i="41"/>
  <c r="G507" i="41"/>
  <c r="G513" i="41"/>
  <c r="H21" i="41"/>
  <c r="H20" i="41"/>
  <c r="H30" i="41"/>
  <c r="E513" i="41"/>
  <c r="F17" i="41"/>
  <c r="F32" i="41"/>
  <c r="F25" i="41"/>
  <c r="F42" i="41"/>
  <c r="F48" i="41"/>
  <c r="F54" i="41"/>
  <c r="F60" i="41"/>
  <c r="F66" i="41"/>
  <c r="F72" i="41"/>
  <c r="F78" i="41"/>
  <c r="F84" i="41"/>
  <c r="F90" i="41"/>
  <c r="F96" i="41"/>
  <c r="F102" i="41"/>
  <c r="F108" i="41"/>
  <c r="F114" i="41"/>
  <c r="F120" i="41"/>
  <c r="F126" i="41"/>
  <c r="F132" i="41"/>
  <c r="F138" i="41"/>
  <c r="F144" i="41"/>
  <c r="F150" i="41"/>
  <c r="F156" i="41"/>
  <c r="F162" i="41"/>
  <c r="F168" i="41"/>
  <c r="F174" i="41"/>
  <c r="F180" i="41"/>
  <c r="F186" i="41"/>
  <c r="F192" i="41"/>
  <c r="F198" i="41"/>
  <c r="F204" i="41"/>
  <c r="F210" i="41"/>
  <c r="F216" i="41"/>
  <c r="F222" i="41"/>
  <c r="F228" i="41"/>
  <c r="F234" i="41"/>
  <c r="F240" i="41"/>
  <c r="F246" i="41"/>
  <c r="F252" i="41"/>
  <c r="F258" i="41"/>
  <c r="F264" i="41"/>
  <c r="F270" i="41"/>
  <c r="F276" i="41"/>
  <c r="F282" i="41"/>
  <c r="F288" i="41"/>
  <c r="F294" i="41"/>
  <c r="F300" i="41"/>
  <c r="F306" i="41"/>
  <c r="F312" i="41"/>
  <c r="F318" i="41"/>
  <c r="F324" i="41"/>
  <c r="F330" i="41"/>
  <c r="F336" i="41"/>
  <c r="F342" i="41"/>
  <c r="F348" i="41"/>
  <c r="F354" i="41"/>
  <c r="F360" i="41"/>
  <c r="F366" i="41"/>
  <c r="F372" i="41"/>
  <c r="F378" i="41"/>
  <c r="F384" i="41"/>
  <c r="F390" i="41"/>
  <c r="F396" i="41"/>
  <c r="F402" i="41"/>
  <c r="F408" i="41"/>
  <c r="F414" i="41"/>
  <c r="F420" i="41"/>
  <c r="F426" i="41"/>
  <c r="F432" i="41"/>
  <c r="F438" i="41"/>
  <c r="F444" i="41"/>
  <c r="F450" i="41"/>
  <c r="F456" i="41"/>
  <c r="F462" i="41"/>
  <c r="F468" i="41"/>
  <c r="F474" i="41"/>
  <c r="F480" i="41"/>
  <c r="F486" i="41"/>
  <c r="F492" i="41"/>
  <c r="F498" i="41"/>
  <c r="F504" i="41"/>
  <c r="F510" i="41"/>
  <c r="F516" i="41"/>
  <c r="G19" i="41"/>
  <c r="G23" i="41"/>
  <c r="G33" i="41"/>
  <c r="G40" i="41"/>
  <c r="G46" i="41"/>
  <c r="G52" i="41"/>
  <c r="G58" i="41"/>
  <c r="G64" i="41"/>
  <c r="G70" i="41"/>
  <c r="G76" i="41"/>
  <c r="G82" i="41"/>
  <c r="G88" i="41"/>
  <c r="G94" i="41"/>
  <c r="G100" i="41"/>
  <c r="G106" i="41"/>
  <c r="G112" i="41"/>
  <c r="G118" i="41"/>
  <c r="G124" i="41"/>
  <c r="G130" i="41"/>
  <c r="G136" i="41"/>
  <c r="G142" i="41"/>
  <c r="G148" i="41"/>
  <c r="G154" i="41"/>
  <c r="G160" i="41"/>
  <c r="G166" i="41"/>
  <c r="G172" i="41"/>
  <c r="G178" i="41"/>
  <c r="G184" i="41"/>
  <c r="G190" i="41"/>
  <c r="G196" i="41"/>
  <c r="G202" i="41"/>
  <c r="G208" i="41"/>
  <c r="G214" i="41"/>
  <c r="G220" i="41"/>
  <c r="G226" i="41"/>
  <c r="G232" i="41"/>
  <c r="G238" i="41"/>
  <c r="G244" i="41"/>
  <c r="G250" i="41"/>
  <c r="G256" i="41"/>
  <c r="G262" i="41"/>
  <c r="G268" i="41"/>
  <c r="G274" i="41"/>
  <c r="G280" i="41"/>
  <c r="G286" i="41"/>
  <c r="G292" i="41"/>
  <c r="G298" i="41"/>
  <c r="G304" i="41"/>
  <c r="G310" i="41"/>
  <c r="G316" i="41"/>
  <c r="G322" i="41"/>
  <c r="G328" i="41"/>
  <c r="G334" i="41"/>
  <c r="G340" i="41"/>
  <c r="G346" i="41"/>
  <c r="G352" i="41"/>
  <c r="G358" i="41"/>
  <c r="G364" i="41"/>
  <c r="G370" i="41"/>
  <c r="G376" i="41"/>
  <c r="G382" i="41"/>
  <c r="G388" i="41"/>
  <c r="G394" i="41"/>
  <c r="G400" i="41"/>
  <c r="G406" i="41"/>
  <c r="G412" i="41"/>
  <c r="G418" i="41"/>
  <c r="G424" i="41"/>
  <c r="G430" i="41"/>
  <c r="G436" i="41"/>
  <c r="G442" i="41"/>
  <c r="G448" i="41"/>
  <c r="G454" i="41"/>
  <c r="G460" i="41"/>
  <c r="G466" i="41"/>
  <c r="G472" i="41"/>
  <c r="G478" i="41"/>
  <c r="G484" i="41"/>
  <c r="G490" i="41"/>
  <c r="G496" i="41"/>
  <c r="G502" i="41"/>
  <c r="E514" i="41"/>
  <c r="F20" i="41"/>
  <c r="F30" i="41"/>
  <c r="F37" i="41"/>
  <c r="F43" i="41"/>
  <c r="F49" i="41"/>
  <c r="F55" i="41"/>
  <c r="F61" i="41"/>
  <c r="F67" i="41"/>
  <c r="F73" i="41"/>
  <c r="F79" i="41"/>
  <c r="F85" i="41"/>
  <c r="F91" i="41"/>
  <c r="F97" i="41"/>
  <c r="F103" i="41"/>
  <c r="F109" i="41"/>
  <c r="F115" i="41"/>
  <c r="F121" i="41"/>
  <c r="F127" i="41"/>
  <c r="F133" i="41"/>
  <c r="F139" i="41"/>
  <c r="F145" i="41"/>
  <c r="F151" i="41"/>
  <c r="F157" i="41"/>
  <c r="F163" i="41"/>
  <c r="F169" i="41"/>
  <c r="F175" i="41"/>
  <c r="F181" i="41"/>
  <c r="F187" i="41"/>
  <c r="F193" i="41"/>
  <c r="F199" i="41"/>
  <c r="F205" i="41"/>
  <c r="F211" i="41"/>
  <c r="F217" i="41"/>
  <c r="F223" i="41"/>
  <c r="F229" i="41"/>
  <c r="F235" i="41"/>
  <c r="F241" i="41"/>
  <c r="F247" i="41"/>
  <c r="F253" i="41"/>
  <c r="F259" i="41"/>
  <c r="F265" i="41"/>
  <c r="F271" i="41"/>
  <c r="F277" i="41"/>
  <c r="F283" i="41"/>
  <c r="F289" i="41"/>
  <c r="F295" i="41"/>
  <c r="F301" i="41"/>
  <c r="F307" i="41"/>
  <c r="F313" i="41"/>
  <c r="F319" i="41"/>
  <c r="F325" i="41"/>
  <c r="F331" i="41"/>
  <c r="F337" i="41"/>
  <c r="F343" i="41"/>
  <c r="F349" i="41"/>
  <c r="F355" i="41"/>
  <c r="F361" i="41"/>
  <c r="F367" i="41"/>
  <c r="F373" i="41"/>
  <c r="F379" i="41"/>
  <c r="F385" i="41"/>
  <c r="F391" i="41"/>
  <c r="F397" i="41"/>
  <c r="F403" i="41"/>
  <c r="F409" i="41"/>
  <c r="F415" i="41"/>
  <c r="F421" i="41"/>
  <c r="F427" i="41"/>
  <c r="F433" i="41"/>
  <c r="F439" i="41"/>
  <c r="F445" i="41"/>
  <c r="F451" i="41"/>
  <c r="F457" i="41"/>
  <c r="F463" i="41"/>
  <c r="F469" i="41"/>
  <c r="F475" i="41"/>
  <c r="F481" i="41"/>
  <c r="F487" i="41"/>
  <c r="F493" i="41"/>
  <c r="F499" i="41"/>
  <c r="F505" i="41"/>
  <c r="F511" i="41"/>
  <c r="G26" i="41"/>
  <c r="G34" i="41"/>
  <c r="G24" i="41"/>
  <c r="G31" i="41"/>
  <c r="G41" i="41"/>
  <c r="G47" i="41"/>
  <c r="G53" i="41"/>
  <c r="G59" i="41"/>
  <c r="G65" i="41"/>
  <c r="G71" i="41"/>
  <c r="G77" i="41"/>
  <c r="G83" i="41"/>
  <c r="G89" i="41"/>
  <c r="G95" i="41"/>
  <c r="G101" i="41"/>
  <c r="G107" i="41"/>
  <c r="G113" i="41"/>
  <c r="G119" i="41"/>
  <c r="G125" i="41"/>
  <c r="G131" i="41"/>
  <c r="G137" i="41"/>
  <c r="G143" i="41"/>
  <c r="G149" i="41"/>
  <c r="G155" i="41"/>
  <c r="G161" i="41"/>
  <c r="G167" i="41"/>
  <c r="G173" i="41"/>
  <c r="G179" i="41"/>
  <c r="G185" i="41"/>
  <c r="G191" i="41"/>
  <c r="G197" i="41"/>
  <c r="G203" i="41"/>
  <c r="G209" i="41"/>
  <c r="G215" i="41"/>
  <c r="G221" i="41"/>
  <c r="G227" i="41"/>
  <c r="G233" i="41"/>
  <c r="G239" i="41"/>
  <c r="G245" i="41"/>
  <c r="G251" i="41"/>
  <c r="G257" i="41"/>
  <c r="G263" i="41"/>
  <c r="G269" i="41"/>
  <c r="G275" i="41"/>
  <c r="G281" i="41"/>
  <c r="G287" i="41"/>
  <c r="G293" i="41"/>
  <c r="G299" i="41"/>
  <c r="E501" i="41"/>
  <c r="E515" i="41"/>
  <c r="F22" i="41"/>
  <c r="F36" i="41"/>
  <c r="F38" i="41"/>
  <c r="F44" i="41"/>
  <c r="F50" i="41"/>
  <c r="F56" i="41"/>
  <c r="F62" i="41"/>
  <c r="F68" i="41"/>
  <c r="F74" i="41"/>
  <c r="F80" i="41"/>
  <c r="F86" i="41"/>
  <c r="F92" i="41"/>
  <c r="F98" i="41"/>
  <c r="F104" i="41"/>
  <c r="F110" i="41"/>
  <c r="F116" i="41"/>
  <c r="F122" i="41"/>
  <c r="F128" i="41"/>
  <c r="F134" i="41"/>
  <c r="F140" i="41"/>
  <c r="F146" i="41"/>
  <c r="F152" i="41"/>
  <c r="F158" i="41"/>
  <c r="F164" i="41"/>
  <c r="F170" i="41"/>
  <c r="F176" i="41"/>
  <c r="F182" i="41"/>
  <c r="F188" i="41"/>
  <c r="F194" i="41"/>
  <c r="F200" i="41"/>
  <c r="F206" i="41"/>
  <c r="F212" i="41"/>
  <c r="F218" i="41"/>
  <c r="F224" i="41"/>
  <c r="F230" i="41"/>
  <c r="F236" i="41"/>
  <c r="F242" i="41"/>
  <c r="F248" i="41"/>
  <c r="F254" i="41"/>
  <c r="F260" i="41"/>
  <c r="F266" i="41"/>
  <c r="F272" i="41"/>
  <c r="F278" i="41"/>
  <c r="F284" i="41"/>
  <c r="F290" i="41"/>
  <c r="F296" i="41"/>
  <c r="F302" i="41"/>
  <c r="F308" i="41"/>
  <c r="F314" i="41"/>
  <c r="F320" i="41"/>
  <c r="F326" i="41"/>
  <c r="F332" i="41"/>
  <c r="F338" i="41"/>
  <c r="F344" i="41"/>
  <c r="F350" i="41"/>
  <c r="F356" i="41"/>
  <c r="F362" i="41"/>
  <c r="F368" i="41"/>
  <c r="F374" i="41"/>
  <c r="F380" i="41"/>
  <c r="F386" i="41"/>
  <c r="F392" i="41"/>
  <c r="F398" i="41"/>
  <c r="F404" i="41"/>
  <c r="F410" i="41"/>
  <c r="F416" i="41"/>
  <c r="F422" i="41"/>
  <c r="F428" i="41"/>
  <c r="F434" i="41"/>
  <c r="F440" i="41"/>
  <c r="F446" i="41"/>
  <c r="F452" i="41"/>
  <c r="F458" i="41"/>
  <c r="F464" i="41"/>
  <c r="F470" i="41"/>
  <c r="F476" i="41"/>
  <c r="F482" i="41"/>
  <c r="F488" i="41"/>
  <c r="F494" i="41"/>
  <c r="F500" i="41"/>
  <c r="F506" i="41"/>
  <c r="F512" i="41"/>
  <c r="G27" i="41"/>
  <c r="G17" i="41"/>
  <c r="G32" i="41"/>
  <c r="G25" i="41"/>
  <c r="G42" i="41"/>
  <c r="G48" i="41"/>
  <c r="G54" i="41"/>
  <c r="G60" i="41"/>
  <c r="G66" i="41"/>
  <c r="G72" i="41"/>
  <c r="G78" i="41"/>
  <c r="G84" i="41"/>
  <c r="G90" i="41"/>
  <c r="G96" i="41"/>
  <c r="G102" i="41"/>
  <c r="G108" i="41"/>
  <c r="G114" i="41"/>
  <c r="G120" i="41"/>
  <c r="G126" i="41"/>
  <c r="G132" i="41"/>
  <c r="G138" i="41"/>
  <c r="G144" i="41"/>
  <c r="G150" i="41"/>
  <c r="G156" i="41"/>
  <c r="G162" i="41"/>
  <c r="G168" i="41"/>
  <c r="G174" i="41"/>
  <c r="G180" i="41"/>
  <c r="G186" i="41"/>
  <c r="G192" i="41"/>
  <c r="G198" i="41"/>
  <c r="G204" i="41"/>
  <c r="G210" i="41"/>
  <c r="G216" i="41"/>
  <c r="G222" i="41"/>
  <c r="G228" i="41"/>
  <c r="G234" i="41"/>
  <c r="G240" i="41"/>
  <c r="G246" i="41"/>
  <c r="G252" i="41"/>
  <c r="G258" i="41"/>
  <c r="G264" i="41"/>
  <c r="G270" i="41"/>
  <c r="G276" i="41"/>
  <c r="G282" i="41"/>
  <c r="G288" i="41"/>
  <c r="G294" i="41"/>
  <c r="G300" i="41"/>
  <c r="G306" i="41"/>
  <c r="G312" i="41"/>
  <c r="G318" i="41"/>
  <c r="G324" i="41"/>
  <c r="G330" i="41"/>
  <c r="G336" i="41"/>
  <c r="G342" i="41"/>
  <c r="G348" i="41"/>
  <c r="G354" i="41"/>
  <c r="G360" i="41"/>
  <c r="G366" i="41"/>
  <c r="G372" i="41"/>
  <c r="G378" i="41"/>
  <c r="G384" i="41"/>
  <c r="G390" i="41"/>
  <c r="G396" i="41"/>
  <c r="G402" i="41"/>
  <c r="G408" i="41"/>
  <c r="G414" i="41"/>
  <c r="G420" i="41"/>
  <c r="G426" i="41"/>
  <c r="G432" i="41"/>
  <c r="G438" i="41"/>
  <c r="G444" i="41"/>
  <c r="G450" i="41"/>
  <c r="G456" i="41"/>
  <c r="G462" i="41"/>
  <c r="G468" i="41"/>
  <c r="G474" i="41"/>
  <c r="G480" i="41"/>
  <c r="G486" i="41"/>
  <c r="G492" i="41"/>
  <c r="G498" i="41"/>
  <c r="G504" i="41"/>
  <c r="G510" i="41"/>
  <c r="G516" i="41"/>
  <c r="H19" i="41"/>
  <c r="H23" i="41"/>
  <c r="H33" i="41"/>
  <c r="H40" i="41"/>
  <c r="H46" i="41"/>
  <c r="E507" i="41"/>
  <c r="F21" i="41"/>
  <c r="F18" i="41"/>
  <c r="F35" i="41"/>
  <c r="F39" i="41"/>
  <c r="F45" i="41"/>
  <c r="F51" i="41"/>
  <c r="F57" i="41"/>
  <c r="F63" i="41"/>
  <c r="F69" i="41"/>
  <c r="F75" i="41"/>
  <c r="F81" i="41"/>
  <c r="F87" i="41"/>
  <c r="F93" i="41"/>
  <c r="F99" i="41"/>
  <c r="F105" i="41"/>
  <c r="F111" i="41"/>
  <c r="F117" i="41"/>
  <c r="F123" i="41"/>
  <c r="F129" i="41"/>
  <c r="F135" i="41"/>
  <c r="F141" i="41"/>
  <c r="F147" i="41"/>
  <c r="F153" i="41"/>
  <c r="F159" i="41"/>
  <c r="F165" i="41"/>
  <c r="F171" i="41"/>
  <c r="F177" i="41"/>
  <c r="F183" i="41"/>
  <c r="F189" i="41"/>
  <c r="F195" i="41"/>
  <c r="F201" i="41"/>
  <c r="F207" i="41"/>
  <c r="F213" i="41"/>
  <c r="F219" i="41"/>
  <c r="F225" i="41"/>
  <c r="F231" i="41"/>
  <c r="F237" i="41"/>
  <c r="F243" i="41"/>
  <c r="F249" i="41"/>
  <c r="F255" i="41"/>
  <c r="F261" i="41"/>
  <c r="F267" i="41"/>
  <c r="F273" i="41"/>
  <c r="F279" i="41"/>
  <c r="F285" i="41"/>
  <c r="F291" i="41"/>
  <c r="F297" i="41"/>
  <c r="F303" i="41"/>
  <c r="F309" i="41"/>
  <c r="F315" i="41"/>
  <c r="F321" i="41"/>
  <c r="F327" i="41"/>
  <c r="F333" i="41"/>
  <c r="F339" i="41"/>
  <c r="F345" i="41"/>
  <c r="F351" i="41"/>
  <c r="F357" i="41"/>
  <c r="F363" i="41"/>
  <c r="F369" i="41"/>
  <c r="F375" i="41"/>
  <c r="F381" i="41"/>
  <c r="F387" i="41"/>
  <c r="F393" i="41"/>
  <c r="F399" i="41"/>
  <c r="F405" i="41"/>
  <c r="F411" i="41"/>
  <c r="F417" i="41"/>
  <c r="F423" i="41"/>
  <c r="F429" i="41"/>
  <c r="F435" i="41"/>
  <c r="F441" i="41"/>
  <c r="F447" i="41"/>
  <c r="F453" i="41"/>
  <c r="F459" i="41"/>
  <c r="F465" i="41"/>
  <c r="F471" i="41"/>
  <c r="F477" i="41"/>
  <c r="F483" i="41"/>
  <c r="F489" i="41"/>
  <c r="F495" i="41"/>
  <c r="F501" i="41"/>
  <c r="F507" i="41"/>
  <c r="F513" i="41"/>
  <c r="G21" i="41"/>
  <c r="G20" i="41"/>
  <c r="G30" i="41"/>
  <c r="G37" i="41"/>
  <c r="G43" i="41"/>
  <c r="G49" i="41"/>
  <c r="G55" i="41"/>
  <c r="G61" i="41"/>
  <c r="G67" i="41"/>
  <c r="G73" i="41"/>
  <c r="G79" i="41"/>
  <c r="G85" i="41"/>
  <c r="G91" i="41"/>
  <c r="G97" i="41"/>
  <c r="G103" i="41"/>
  <c r="G109" i="41"/>
  <c r="G115" i="41"/>
  <c r="G121" i="41"/>
  <c r="G127" i="41"/>
  <c r="G133" i="41"/>
  <c r="G139" i="41"/>
  <c r="G145" i="41"/>
  <c r="G151" i="41"/>
  <c r="G157" i="41"/>
  <c r="G163" i="41"/>
  <c r="G169" i="41"/>
  <c r="G175" i="41"/>
  <c r="G181" i="41"/>
  <c r="G187" i="41"/>
  <c r="G193" i="41"/>
  <c r="G199" i="41"/>
  <c r="G205" i="41"/>
  <c r="G211" i="41"/>
  <c r="G217" i="41"/>
  <c r="G223" i="41"/>
  <c r="G229" i="41"/>
  <c r="G235" i="41"/>
  <c r="G241" i="41"/>
  <c r="G247" i="41"/>
  <c r="G253" i="41"/>
  <c r="G259" i="41"/>
  <c r="G265" i="41"/>
  <c r="G271" i="41"/>
  <c r="G277" i="41"/>
  <c r="G283" i="41"/>
  <c r="G289" i="41"/>
  <c r="G295" i="41"/>
  <c r="G301" i="41"/>
  <c r="G307" i="41"/>
  <c r="G313" i="41"/>
  <c r="G319" i="41"/>
  <c r="G325" i="41"/>
  <c r="G331" i="41"/>
  <c r="G337" i="41"/>
  <c r="G343" i="41"/>
  <c r="G349" i="41"/>
  <c r="G355" i="41"/>
  <c r="G361" i="41"/>
  <c r="G367" i="41"/>
  <c r="G373" i="41"/>
  <c r="G379" i="41"/>
  <c r="G385" i="41"/>
  <c r="G391" i="41"/>
  <c r="G397" i="41"/>
  <c r="G403" i="41"/>
  <c r="G409" i="41"/>
  <c r="G415" i="41"/>
  <c r="G421" i="41"/>
  <c r="G427" i="41"/>
  <c r="G433" i="41"/>
  <c r="G439" i="41"/>
  <c r="G445" i="41"/>
  <c r="G451" i="41"/>
  <c r="G457" i="41"/>
  <c r="G463" i="41"/>
  <c r="G469" i="41"/>
  <c r="G475" i="41"/>
  <c r="G481" i="41"/>
  <c r="G487" i="41"/>
  <c r="G493" i="41"/>
  <c r="G499" i="41"/>
  <c r="E508" i="41"/>
  <c r="F28" i="41"/>
  <c r="F23" i="41"/>
  <c r="F33" i="41"/>
  <c r="F40" i="41"/>
  <c r="F46" i="41"/>
  <c r="F52" i="41"/>
  <c r="F58" i="41"/>
  <c r="F64" i="41"/>
  <c r="F70" i="41"/>
  <c r="F76" i="41"/>
  <c r="F82" i="41"/>
  <c r="F88" i="41"/>
  <c r="F94" i="41"/>
  <c r="F100" i="41"/>
  <c r="F106" i="41"/>
  <c r="F112" i="41"/>
  <c r="F118" i="41"/>
  <c r="F124" i="41"/>
  <c r="F130" i="41"/>
  <c r="F136" i="41"/>
  <c r="F142" i="41"/>
  <c r="F148" i="41"/>
  <c r="F154" i="41"/>
  <c r="F160" i="41"/>
  <c r="F166" i="41"/>
  <c r="F172" i="41"/>
  <c r="F178" i="41"/>
  <c r="F184" i="41"/>
  <c r="F190" i="41"/>
  <c r="F196" i="41"/>
  <c r="F202" i="41"/>
  <c r="F208" i="41"/>
  <c r="F214" i="41"/>
  <c r="F220" i="41"/>
  <c r="F226" i="41"/>
  <c r="F232" i="41"/>
  <c r="F238" i="41"/>
  <c r="F244" i="41"/>
  <c r="F250" i="41"/>
  <c r="F256" i="41"/>
  <c r="F262" i="41"/>
  <c r="F268" i="41"/>
  <c r="F274" i="41"/>
  <c r="F280" i="41"/>
  <c r="F286" i="41"/>
  <c r="F292" i="41"/>
  <c r="F298" i="41"/>
  <c r="F304" i="41"/>
  <c r="F310" i="41"/>
  <c r="F316" i="41"/>
  <c r="F322" i="41"/>
  <c r="F328" i="41"/>
  <c r="F334" i="41"/>
  <c r="F340" i="41"/>
  <c r="F346" i="41"/>
  <c r="F352" i="41"/>
  <c r="F358" i="41"/>
  <c r="F382" i="41"/>
  <c r="F418" i="41"/>
  <c r="F454" i="41"/>
  <c r="F490" i="41"/>
  <c r="G22" i="41"/>
  <c r="G62" i="41"/>
  <c r="G98" i="41"/>
  <c r="G134" i="41"/>
  <c r="G170" i="41"/>
  <c r="G206" i="41"/>
  <c r="G242" i="41"/>
  <c r="G278" i="41"/>
  <c r="G308" i="41"/>
  <c r="G326" i="41"/>
  <c r="G344" i="41"/>
  <c r="G362" i="41"/>
  <c r="G380" i="41"/>
  <c r="G398" i="41"/>
  <c r="G416" i="41"/>
  <c r="G434" i="41"/>
  <c r="G452" i="41"/>
  <c r="G470" i="41"/>
  <c r="G488" i="41"/>
  <c r="G505" i="41"/>
  <c r="G514" i="41"/>
  <c r="H34" i="41"/>
  <c r="H36" i="41"/>
  <c r="H39" i="41"/>
  <c r="H47" i="41"/>
  <c r="H53" i="41"/>
  <c r="H59" i="41"/>
  <c r="H65" i="41"/>
  <c r="H71" i="41"/>
  <c r="H77" i="41"/>
  <c r="H83" i="41"/>
  <c r="H89" i="41"/>
  <c r="H95" i="41"/>
  <c r="H101" i="41"/>
  <c r="H107" i="41"/>
  <c r="H113" i="41"/>
  <c r="H119" i="41"/>
  <c r="H125" i="41"/>
  <c r="H131" i="41"/>
  <c r="H137" i="41"/>
  <c r="H143" i="41"/>
  <c r="H149" i="41"/>
  <c r="H155" i="41"/>
  <c r="H161" i="41"/>
  <c r="H167" i="41"/>
  <c r="H173" i="41"/>
  <c r="H179" i="41"/>
  <c r="H185" i="41"/>
  <c r="H191" i="41"/>
  <c r="H197" i="41"/>
  <c r="H203" i="41"/>
  <c r="H209" i="41"/>
  <c r="H215" i="41"/>
  <c r="H221" i="41"/>
  <c r="H227" i="41"/>
  <c r="H233" i="41"/>
  <c r="H239" i="41"/>
  <c r="H245" i="41"/>
  <c r="H251" i="41"/>
  <c r="H257" i="41"/>
  <c r="H263" i="41"/>
  <c r="H269" i="41"/>
  <c r="H275" i="41"/>
  <c r="H281" i="41"/>
  <c r="H287" i="41"/>
  <c r="H293" i="41"/>
  <c r="H299" i="41"/>
  <c r="H305" i="41"/>
  <c r="H311" i="41"/>
  <c r="H317" i="41"/>
  <c r="H323" i="41"/>
  <c r="H329" i="41"/>
  <c r="H335" i="41"/>
  <c r="H341" i="41"/>
  <c r="H347" i="41"/>
  <c r="H353" i="41"/>
  <c r="H359" i="41"/>
  <c r="H365" i="41"/>
  <c r="H371" i="41"/>
  <c r="H377" i="41"/>
  <c r="H383" i="41"/>
  <c r="H389" i="41"/>
  <c r="H395" i="41"/>
  <c r="H401" i="41"/>
  <c r="H407" i="41"/>
  <c r="H413" i="41"/>
  <c r="H419" i="41"/>
  <c r="H425" i="41"/>
  <c r="H431" i="41"/>
  <c r="H437" i="41"/>
  <c r="H443" i="41"/>
  <c r="H449" i="41"/>
  <c r="H455" i="41"/>
  <c r="H461" i="41"/>
  <c r="H467" i="41"/>
  <c r="H473" i="41"/>
  <c r="H479" i="41"/>
  <c r="H485" i="41"/>
  <c r="H491" i="41"/>
  <c r="H497" i="41"/>
  <c r="H503" i="41"/>
  <c r="H509" i="41"/>
  <c r="H515" i="41"/>
  <c r="I29" i="41"/>
  <c r="I18" i="41"/>
  <c r="I35" i="41"/>
  <c r="I39" i="41"/>
  <c r="N39" i="41" s="1"/>
  <c r="I45" i="41"/>
  <c r="N45" i="41" s="1"/>
  <c r="I51" i="41"/>
  <c r="N51" i="41" s="1"/>
  <c r="I57" i="41"/>
  <c r="N57" i="41" s="1"/>
  <c r="I63" i="41"/>
  <c r="N63" i="41" s="1"/>
  <c r="I69" i="41"/>
  <c r="N69" i="41" s="1"/>
  <c r="I75" i="41"/>
  <c r="N75" i="41" s="1"/>
  <c r="I81" i="41"/>
  <c r="N81" i="41" s="1"/>
  <c r="I87" i="41"/>
  <c r="N87" i="41" s="1"/>
  <c r="I93" i="41"/>
  <c r="N93" i="41" s="1"/>
  <c r="I99" i="41"/>
  <c r="N99" i="41" s="1"/>
  <c r="I105" i="41"/>
  <c r="N105" i="41" s="1"/>
  <c r="I111" i="41"/>
  <c r="N111" i="41" s="1"/>
  <c r="I117" i="41"/>
  <c r="N117" i="41" s="1"/>
  <c r="I123" i="41"/>
  <c r="N123" i="41" s="1"/>
  <c r="I129" i="41"/>
  <c r="N129" i="41" s="1"/>
  <c r="I135" i="41"/>
  <c r="N135" i="41" s="1"/>
  <c r="I141" i="41"/>
  <c r="N141" i="41" s="1"/>
  <c r="I147" i="41"/>
  <c r="N147" i="41" s="1"/>
  <c r="I153" i="41"/>
  <c r="N153" i="41" s="1"/>
  <c r="I159" i="41"/>
  <c r="N159" i="41" s="1"/>
  <c r="I165" i="41"/>
  <c r="N165" i="41" s="1"/>
  <c r="I171" i="41"/>
  <c r="N171" i="41" s="1"/>
  <c r="I177" i="41"/>
  <c r="N177" i="41" s="1"/>
  <c r="I183" i="41"/>
  <c r="N183" i="41" s="1"/>
  <c r="I189" i="41"/>
  <c r="N189" i="41" s="1"/>
  <c r="I195" i="41"/>
  <c r="N195" i="41" s="1"/>
  <c r="I201" i="41"/>
  <c r="N201" i="41" s="1"/>
  <c r="I207" i="41"/>
  <c r="N207" i="41" s="1"/>
  <c r="I213" i="41"/>
  <c r="N213" i="41" s="1"/>
  <c r="I219" i="41"/>
  <c r="N219" i="41" s="1"/>
  <c r="I225" i="41"/>
  <c r="N225" i="41" s="1"/>
  <c r="I231" i="41"/>
  <c r="N231" i="41" s="1"/>
  <c r="I237" i="41"/>
  <c r="N237" i="41" s="1"/>
  <c r="I243" i="41"/>
  <c r="N243" i="41" s="1"/>
  <c r="I249" i="41"/>
  <c r="N249" i="41" s="1"/>
  <c r="I255" i="41"/>
  <c r="N255" i="41" s="1"/>
  <c r="I261" i="41"/>
  <c r="N261" i="41" s="1"/>
  <c r="I267" i="41"/>
  <c r="N267" i="41" s="1"/>
  <c r="I273" i="41"/>
  <c r="N273" i="41" s="1"/>
  <c r="I279" i="41"/>
  <c r="N279" i="41" s="1"/>
  <c r="I285" i="41"/>
  <c r="N285" i="41" s="1"/>
  <c r="I291" i="41"/>
  <c r="N291" i="41" s="1"/>
  <c r="I297" i="41"/>
  <c r="N297" i="41" s="1"/>
  <c r="I303" i="41"/>
  <c r="N303" i="41" s="1"/>
  <c r="I309" i="41"/>
  <c r="N309" i="41" s="1"/>
  <c r="I315" i="41"/>
  <c r="N315" i="41" s="1"/>
  <c r="I321" i="41"/>
  <c r="N321" i="41" s="1"/>
  <c r="I327" i="41"/>
  <c r="N327" i="41" s="1"/>
  <c r="I333" i="41"/>
  <c r="N333" i="41" s="1"/>
  <c r="I339" i="41"/>
  <c r="N339" i="41" s="1"/>
  <c r="I345" i="41"/>
  <c r="N345" i="41" s="1"/>
  <c r="I351" i="41"/>
  <c r="N351" i="41" s="1"/>
  <c r="I357" i="41"/>
  <c r="N357" i="41" s="1"/>
  <c r="I363" i="41"/>
  <c r="N363" i="41" s="1"/>
  <c r="I369" i="41"/>
  <c r="N369" i="41" s="1"/>
  <c r="I375" i="41"/>
  <c r="N375" i="41" s="1"/>
  <c r="I381" i="41"/>
  <c r="N381" i="41" s="1"/>
  <c r="I387" i="41"/>
  <c r="N387" i="41" s="1"/>
  <c r="I393" i="41"/>
  <c r="N393" i="41" s="1"/>
  <c r="I399" i="41"/>
  <c r="N399" i="41" s="1"/>
  <c r="I405" i="41"/>
  <c r="N405" i="41" s="1"/>
  <c r="I411" i="41"/>
  <c r="N411" i="41" s="1"/>
  <c r="I417" i="41"/>
  <c r="N417" i="41" s="1"/>
  <c r="I423" i="41"/>
  <c r="N423" i="41" s="1"/>
  <c r="I429" i="41"/>
  <c r="N429" i="41" s="1"/>
  <c r="I435" i="41"/>
  <c r="N435" i="41" s="1"/>
  <c r="I441" i="41"/>
  <c r="N441" i="41" s="1"/>
  <c r="I447" i="41"/>
  <c r="N447" i="41" s="1"/>
  <c r="I453" i="41"/>
  <c r="N453" i="41" s="1"/>
  <c r="I459" i="41"/>
  <c r="N459" i="41" s="1"/>
  <c r="I465" i="41"/>
  <c r="N465" i="41" s="1"/>
  <c r="I471" i="41"/>
  <c r="N471" i="41" s="1"/>
  <c r="I477" i="41"/>
  <c r="N477" i="41" s="1"/>
  <c r="I483" i="41"/>
  <c r="N483" i="41" s="1"/>
  <c r="I489" i="41"/>
  <c r="N489" i="41" s="1"/>
  <c r="I495" i="41"/>
  <c r="N495" i="41" s="1"/>
  <c r="I501" i="41"/>
  <c r="N501" i="41" s="1"/>
  <c r="I507" i="41"/>
  <c r="N507" i="41" s="1"/>
  <c r="I513" i="41"/>
  <c r="N513" i="41" s="1"/>
  <c r="F388" i="41"/>
  <c r="F424" i="41"/>
  <c r="F460" i="41"/>
  <c r="F496" i="41"/>
  <c r="G36" i="41"/>
  <c r="G68" i="41"/>
  <c r="G104" i="41"/>
  <c r="G140" i="41"/>
  <c r="G176" i="41"/>
  <c r="G212" i="41"/>
  <c r="G248" i="41"/>
  <c r="G284" i="41"/>
  <c r="G311" i="41"/>
  <c r="G329" i="41"/>
  <c r="G347" i="41"/>
  <c r="G365" i="41"/>
  <c r="G383" i="41"/>
  <c r="G401" i="41"/>
  <c r="G419" i="41"/>
  <c r="G437" i="41"/>
  <c r="G455" i="41"/>
  <c r="G473" i="41"/>
  <c r="G491" i="41"/>
  <c r="G506" i="41"/>
  <c r="G515" i="41"/>
  <c r="H17" i="41"/>
  <c r="H35" i="41"/>
  <c r="H41" i="41"/>
  <c r="H48" i="41"/>
  <c r="H54" i="41"/>
  <c r="H60" i="41"/>
  <c r="H66" i="41"/>
  <c r="H72" i="41"/>
  <c r="H78" i="41"/>
  <c r="H84" i="41"/>
  <c r="H90" i="41"/>
  <c r="H96" i="41"/>
  <c r="H102" i="41"/>
  <c r="H108" i="41"/>
  <c r="H114" i="41"/>
  <c r="H120" i="41"/>
  <c r="H126" i="41"/>
  <c r="H132" i="41"/>
  <c r="H138" i="41"/>
  <c r="H144" i="41"/>
  <c r="H150" i="41"/>
  <c r="H156" i="41"/>
  <c r="H162" i="41"/>
  <c r="H168" i="41"/>
  <c r="H174" i="41"/>
  <c r="H180" i="41"/>
  <c r="H186" i="41"/>
  <c r="H192" i="41"/>
  <c r="H198" i="41"/>
  <c r="H204" i="41"/>
  <c r="H210" i="41"/>
  <c r="H216" i="41"/>
  <c r="H222" i="41"/>
  <c r="H228" i="41"/>
  <c r="H234" i="41"/>
  <c r="H240" i="41"/>
  <c r="H246" i="41"/>
  <c r="H252" i="41"/>
  <c r="H258" i="41"/>
  <c r="H264" i="41"/>
  <c r="H270" i="41"/>
  <c r="H276" i="41"/>
  <c r="H282" i="41"/>
  <c r="H288" i="41"/>
  <c r="H294" i="41"/>
  <c r="H300" i="41"/>
  <c r="H306" i="41"/>
  <c r="H312" i="41"/>
  <c r="H318" i="41"/>
  <c r="H324" i="41"/>
  <c r="H330" i="41"/>
  <c r="H336" i="41"/>
  <c r="H342" i="41"/>
  <c r="H348" i="41"/>
  <c r="H354" i="41"/>
  <c r="H360" i="41"/>
  <c r="H366" i="41"/>
  <c r="H372" i="41"/>
  <c r="H378" i="41"/>
  <c r="H384" i="41"/>
  <c r="H390" i="41"/>
  <c r="H396" i="41"/>
  <c r="H402" i="41"/>
  <c r="H408" i="41"/>
  <c r="H414" i="41"/>
  <c r="H420" i="41"/>
  <c r="H426" i="41"/>
  <c r="H432" i="41"/>
  <c r="H438" i="41"/>
  <c r="H444" i="41"/>
  <c r="H450" i="41"/>
  <c r="H456" i="41"/>
  <c r="H462" i="41"/>
  <c r="H468" i="41"/>
  <c r="H474" i="41"/>
  <c r="H480" i="41"/>
  <c r="H486" i="41"/>
  <c r="H492" i="41"/>
  <c r="H498" i="41"/>
  <c r="H504" i="41"/>
  <c r="H510" i="41"/>
  <c r="H516" i="41"/>
  <c r="I19" i="41"/>
  <c r="I23" i="41"/>
  <c r="I33" i="41"/>
  <c r="I40" i="41"/>
  <c r="N40" i="41" s="1"/>
  <c r="I46" i="41"/>
  <c r="N46" i="41" s="1"/>
  <c r="I52" i="41"/>
  <c r="N52" i="41" s="1"/>
  <c r="I58" i="41"/>
  <c r="N58" i="41" s="1"/>
  <c r="I64" i="41"/>
  <c r="N64" i="41" s="1"/>
  <c r="I70" i="41"/>
  <c r="N70" i="41" s="1"/>
  <c r="I76" i="41"/>
  <c r="N76" i="41" s="1"/>
  <c r="I82" i="41"/>
  <c r="N82" i="41" s="1"/>
  <c r="I88" i="41"/>
  <c r="N88" i="41" s="1"/>
  <c r="I94" i="41"/>
  <c r="N94" i="41" s="1"/>
  <c r="I100" i="41"/>
  <c r="N100" i="41" s="1"/>
  <c r="I106" i="41"/>
  <c r="N106" i="41" s="1"/>
  <c r="I112" i="41"/>
  <c r="N112" i="41" s="1"/>
  <c r="I118" i="41"/>
  <c r="N118" i="41" s="1"/>
  <c r="I124" i="41"/>
  <c r="N124" i="41" s="1"/>
  <c r="I130" i="41"/>
  <c r="N130" i="41" s="1"/>
  <c r="I136" i="41"/>
  <c r="N136" i="41" s="1"/>
  <c r="I142" i="41"/>
  <c r="N142" i="41" s="1"/>
  <c r="I148" i="41"/>
  <c r="N148" i="41" s="1"/>
  <c r="I154" i="41"/>
  <c r="N154" i="41" s="1"/>
  <c r="I160" i="41"/>
  <c r="N160" i="41" s="1"/>
  <c r="I166" i="41"/>
  <c r="N166" i="41" s="1"/>
  <c r="I172" i="41"/>
  <c r="N172" i="41" s="1"/>
  <c r="I178" i="41"/>
  <c r="N178" i="41" s="1"/>
  <c r="I184" i="41"/>
  <c r="N184" i="41" s="1"/>
  <c r="I190" i="41"/>
  <c r="N190" i="41" s="1"/>
  <c r="I196" i="41"/>
  <c r="N196" i="41" s="1"/>
  <c r="I202" i="41"/>
  <c r="N202" i="41" s="1"/>
  <c r="I208" i="41"/>
  <c r="N208" i="41" s="1"/>
  <c r="I214" i="41"/>
  <c r="N214" i="41" s="1"/>
  <c r="I220" i="41"/>
  <c r="N220" i="41" s="1"/>
  <c r="I226" i="41"/>
  <c r="N226" i="41" s="1"/>
  <c r="I232" i="41"/>
  <c r="N232" i="41" s="1"/>
  <c r="I238" i="41"/>
  <c r="N238" i="41" s="1"/>
  <c r="I244" i="41"/>
  <c r="N244" i="41" s="1"/>
  <c r="I250" i="41"/>
  <c r="N250" i="41" s="1"/>
  <c r="I256" i="41"/>
  <c r="N256" i="41" s="1"/>
  <c r="I262" i="41"/>
  <c r="N262" i="41" s="1"/>
  <c r="I268" i="41"/>
  <c r="N268" i="41" s="1"/>
  <c r="I274" i="41"/>
  <c r="N274" i="41" s="1"/>
  <c r="I280" i="41"/>
  <c r="N280" i="41" s="1"/>
  <c r="I286" i="41"/>
  <c r="N286" i="41" s="1"/>
  <c r="I292" i="41"/>
  <c r="N292" i="41" s="1"/>
  <c r="I298" i="41"/>
  <c r="N298" i="41" s="1"/>
  <c r="I304" i="41"/>
  <c r="N304" i="41" s="1"/>
  <c r="I310" i="41"/>
  <c r="N310" i="41" s="1"/>
  <c r="I316" i="41"/>
  <c r="N316" i="41" s="1"/>
  <c r="I322" i="41"/>
  <c r="N322" i="41" s="1"/>
  <c r="I328" i="41"/>
  <c r="N328" i="41" s="1"/>
  <c r="I334" i="41"/>
  <c r="N334" i="41" s="1"/>
  <c r="I340" i="41"/>
  <c r="N340" i="41" s="1"/>
  <c r="I346" i="41"/>
  <c r="N346" i="41" s="1"/>
  <c r="I352" i="41"/>
  <c r="N352" i="41" s="1"/>
  <c r="I358" i="41"/>
  <c r="N358" i="41" s="1"/>
  <c r="I364" i="41"/>
  <c r="N364" i="41" s="1"/>
  <c r="I370" i="41"/>
  <c r="N370" i="41" s="1"/>
  <c r="I376" i="41"/>
  <c r="N376" i="41" s="1"/>
  <c r="I382" i="41"/>
  <c r="N382" i="41" s="1"/>
  <c r="I388" i="41"/>
  <c r="N388" i="41" s="1"/>
  <c r="I394" i="41"/>
  <c r="N394" i="41" s="1"/>
  <c r="F394" i="41"/>
  <c r="F430" i="41"/>
  <c r="F466" i="41"/>
  <c r="F502" i="41"/>
  <c r="G38" i="41"/>
  <c r="G74" i="41"/>
  <c r="G110" i="41"/>
  <c r="G146" i="41"/>
  <c r="G182" i="41"/>
  <c r="G218" i="41"/>
  <c r="G254" i="41"/>
  <c r="G290" i="41"/>
  <c r="G314" i="41"/>
  <c r="G332" i="41"/>
  <c r="G350" i="41"/>
  <c r="G368" i="41"/>
  <c r="G386" i="41"/>
  <c r="G404" i="41"/>
  <c r="G422" i="41"/>
  <c r="G440" i="41"/>
  <c r="G458" i="41"/>
  <c r="G476" i="41"/>
  <c r="G494" i="41"/>
  <c r="G508" i="41"/>
  <c r="H26" i="41"/>
  <c r="H22" i="41"/>
  <c r="H31" i="41"/>
  <c r="H42" i="41"/>
  <c r="H49" i="41"/>
  <c r="H55" i="41"/>
  <c r="H61" i="41"/>
  <c r="H67" i="41"/>
  <c r="H73" i="41"/>
  <c r="H79" i="41"/>
  <c r="H85" i="41"/>
  <c r="H91" i="41"/>
  <c r="H97" i="41"/>
  <c r="H103" i="41"/>
  <c r="H109" i="41"/>
  <c r="H115" i="41"/>
  <c r="H121" i="41"/>
  <c r="H127" i="41"/>
  <c r="H133" i="41"/>
  <c r="H139" i="41"/>
  <c r="H145" i="41"/>
  <c r="H151" i="41"/>
  <c r="H157" i="41"/>
  <c r="H163" i="41"/>
  <c r="H169" i="41"/>
  <c r="H175" i="41"/>
  <c r="H181" i="41"/>
  <c r="H187" i="41"/>
  <c r="H193" i="41"/>
  <c r="H199" i="41"/>
  <c r="H205" i="41"/>
  <c r="H211" i="41"/>
  <c r="H217" i="41"/>
  <c r="H223" i="41"/>
  <c r="H229" i="41"/>
  <c r="H235" i="41"/>
  <c r="H241" i="41"/>
  <c r="H247" i="41"/>
  <c r="H253" i="41"/>
  <c r="H259" i="41"/>
  <c r="H265" i="41"/>
  <c r="H271" i="41"/>
  <c r="H277" i="41"/>
  <c r="H283" i="41"/>
  <c r="H289" i="41"/>
  <c r="H295" i="41"/>
  <c r="H301" i="41"/>
  <c r="H307" i="41"/>
  <c r="H313" i="41"/>
  <c r="H319" i="41"/>
  <c r="H325" i="41"/>
  <c r="H331" i="41"/>
  <c r="H337" i="41"/>
  <c r="H343" i="41"/>
  <c r="H349" i="41"/>
  <c r="H355" i="41"/>
  <c r="H361" i="41"/>
  <c r="H367" i="41"/>
  <c r="H373" i="41"/>
  <c r="H379" i="41"/>
  <c r="H385" i="41"/>
  <c r="H391" i="41"/>
  <c r="H397" i="41"/>
  <c r="H403" i="41"/>
  <c r="H409" i="41"/>
  <c r="H415" i="41"/>
  <c r="H421" i="41"/>
  <c r="H427" i="41"/>
  <c r="H433" i="41"/>
  <c r="H439" i="41"/>
  <c r="H445" i="41"/>
  <c r="H451" i="41"/>
  <c r="H457" i="41"/>
  <c r="H463" i="41"/>
  <c r="H469" i="41"/>
  <c r="H475" i="41"/>
  <c r="H481" i="41"/>
  <c r="H487" i="41"/>
  <c r="H493" i="41"/>
  <c r="H499" i="41"/>
  <c r="H505" i="41"/>
  <c r="H511" i="41"/>
  <c r="I26" i="41"/>
  <c r="I34" i="41"/>
  <c r="I24" i="41"/>
  <c r="I31" i="41"/>
  <c r="I41" i="41"/>
  <c r="N41" i="41" s="1"/>
  <c r="I47" i="41"/>
  <c r="N47" i="41" s="1"/>
  <c r="I53" i="41"/>
  <c r="N53" i="41" s="1"/>
  <c r="I59" i="41"/>
  <c r="N59" i="41" s="1"/>
  <c r="I65" i="41"/>
  <c r="N65" i="41" s="1"/>
  <c r="I71" i="41"/>
  <c r="N71" i="41" s="1"/>
  <c r="I77" i="41"/>
  <c r="N77" i="41" s="1"/>
  <c r="I83" i="41"/>
  <c r="N83" i="41" s="1"/>
  <c r="I89" i="41"/>
  <c r="N89" i="41" s="1"/>
  <c r="I95" i="41"/>
  <c r="N95" i="41" s="1"/>
  <c r="I101" i="41"/>
  <c r="N101" i="41" s="1"/>
  <c r="I107" i="41"/>
  <c r="N107" i="41" s="1"/>
  <c r="I113" i="41"/>
  <c r="N113" i="41" s="1"/>
  <c r="I119" i="41"/>
  <c r="N119" i="41" s="1"/>
  <c r="I125" i="41"/>
  <c r="N125" i="41" s="1"/>
  <c r="I131" i="41"/>
  <c r="N131" i="41" s="1"/>
  <c r="I137" i="41"/>
  <c r="N137" i="41" s="1"/>
  <c r="I143" i="41"/>
  <c r="N143" i="41" s="1"/>
  <c r="I149" i="41"/>
  <c r="N149" i="41" s="1"/>
  <c r="I155" i="41"/>
  <c r="N155" i="41" s="1"/>
  <c r="I161" i="41"/>
  <c r="N161" i="41" s="1"/>
  <c r="I167" i="41"/>
  <c r="N167" i="41" s="1"/>
  <c r="I173" i="41"/>
  <c r="N173" i="41" s="1"/>
  <c r="I179" i="41"/>
  <c r="N179" i="41" s="1"/>
  <c r="I185" i="41"/>
  <c r="N185" i="41" s="1"/>
  <c r="I191" i="41"/>
  <c r="N191" i="41" s="1"/>
  <c r="I197" i="41"/>
  <c r="N197" i="41" s="1"/>
  <c r="I203" i="41"/>
  <c r="N203" i="41" s="1"/>
  <c r="I209" i="41"/>
  <c r="N209" i="41" s="1"/>
  <c r="I215" i="41"/>
  <c r="N215" i="41" s="1"/>
  <c r="I221" i="41"/>
  <c r="N221" i="41" s="1"/>
  <c r="I227" i="41"/>
  <c r="N227" i="41" s="1"/>
  <c r="I233" i="41"/>
  <c r="N233" i="41" s="1"/>
  <c r="I239" i="41"/>
  <c r="N239" i="41" s="1"/>
  <c r="I245" i="41"/>
  <c r="N245" i="41" s="1"/>
  <c r="I251" i="41"/>
  <c r="N251" i="41" s="1"/>
  <c r="I257" i="41"/>
  <c r="N257" i="41" s="1"/>
  <c r="I263" i="41"/>
  <c r="N263" i="41" s="1"/>
  <c r="I269" i="41"/>
  <c r="N269" i="41" s="1"/>
  <c r="I275" i="41"/>
  <c r="N275" i="41" s="1"/>
  <c r="I281" i="41"/>
  <c r="N281" i="41" s="1"/>
  <c r="I287" i="41"/>
  <c r="N287" i="41" s="1"/>
  <c r="I293" i="41"/>
  <c r="N293" i="41" s="1"/>
  <c r="I299" i="41"/>
  <c r="N299" i="41" s="1"/>
  <c r="I305" i="41"/>
  <c r="N305" i="41" s="1"/>
  <c r="I311" i="41"/>
  <c r="N311" i="41" s="1"/>
  <c r="I317" i="41"/>
  <c r="N317" i="41" s="1"/>
  <c r="I323" i="41"/>
  <c r="N323" i="41" s="1"/>
  <c r="I329" i="41"/>
  <c r="N329" i="41" s="1"/>
  <c r="I335" i="41"/>
  <c r="N335" i="41" s="1"/>
  <c r="I341" i="41"/>
  <c r="N341" i="41" s="1"/>
  <c r="I347" i="41"/>
  <c r="N347" i="41" s="1"/>
  <c r="I353" i="41"/>
  <c r="N353" i="41" s="1"/>
  <c r="I359" i="41"/>
  <c r="N359" i="41" s="1"/>
  <c r="I365" i="41"/>
  <c r="N365" i="41" s="1"/>
  <c r="I371" i="41"/>
  <c r="N371" i="41" s="1"/>
  <c r="I377" i="41"/>
  <c r="N377" i="41" s="1"/>
  <c r="I383" i="41"/>
  <c r="N383" i="41" s="1"/>
  <c r="I389" i="41"/>
  <c r="N389" i="41" s="1"/>
  <c r="I395" i="41"/>
  <c r="N395" i="41" s="1"/>
  <c r="I401" i="41"/>
  <c r="N401" i="41" s="1"/>
  <c r="I407" i="41"/>
  <c r="N407" i="41" s="1"/>
  <c r="I413" i="41"/>
  <c r="N413" i="41" s="1"/>
  <c r="I419" i="41"/>
  <c r="N419" i="41" s="1"/>
  <c r="I425" i="41"/>
  <c r="N425" i="41" s="1"/>
  <c r="I431" i="41"/>
  <c r="N431" i="41" s="1"/>
  <c r="I437" i="41"/>
  <c r="N437" i="41" s="1"/>
  <c r="I443" i="41"/>
  <c r="N443" i="41" s="1"/>
  <c r="I449" i="41"/>
  <c r="N449" i="41" s="1"/>
  <c r="I455" i="41"/>
  <c r="N455" i="41" s="1"/>
  <c r="I461" i="41"/>
  <c r="N461" i="41" s="1"/>
  <c r="I467" i="41"/>
  <c r="N467" i="41" s="1"/>
  <c r="I473" i="41"/>
  <c r="N473" i="41" s="1"/>
  <c r="I479" i="41"/>
  <c r="N479" i="41" s="1"/>
  <c r="I485" i="41"/>
  <c r="N485" i="41" s="1"/>
  <c r="I491" i="41"/>
  <c r="N491" i="41" s="1"/>
  <c r="I497" i="41"/>
  <c r="N497" i="41" s="1"/>
  <c r="I503" i="41"/>
  <c r="N503" i="41" s="1"/>
  <c r="I509" i="41"/>
  <c r="N509" i="41" s="1"/>
  <c r="I515" i="41"/>
  <c r="N515" i="41" s="1"/>
  <c r="J29" i="41"/>
  <c r="J18" i="41"/>
  <c r="F364" i="41"/>
  <c r="F400" i="41"/>
  <c r="F436" i="41"/>
  <c r="F472" i="41"/>
  <c r="F508" i="41"/>
  <c r="G44" i="41"/>
  <c r="G80" i="41"/>
  <c r="G116" i="41"/>
  <c r="G152" i="41"/>
  <c r="G188" i="41"/>
  <c r="G224" i="41"/>
  <c r="G260" i="41"/>
  <c r="G296" i="41"/>
  <c r="G317" i="41"/>
  <c r="G335" i="41"/>
  <c r="G353" i="41"/>
  <c r="G371" i="41"/>
  <c r="G389" i="41"/>
  <c r="G407" i="41"/>
  <c r="G425" i="41"/>
  <c r="G443" i="41"/>
  <c r="G461" i="41"/>
  <c r="G479" i="41"/>
  <c r="G497" i="41"/>
  <c r="G509" i="41"/>
  <c r="H27" i="41"/>
  <c r="H18" i="41"/>
  <c r="H25" i="41"/>
  <c r="H43" i="41"/>
  <c r="H50" i="41"/>
  <c r="H56" i="41"/>
  <c r="H62" i="41"/>
  <c r="H68" i="41"/>
  <c r="H74" i="41"/>
  <c r="H80" i="41"/>
  <c r="H86" i="41"/>
  <c r="H92" i="41"/>
  <c r="H98" i="41"/>
  <c r="H104" i="41"/>
  <c r="H110" i="41"/>
  <c r="H116" i="41"/>
  <c r="H122" i="41"/>
  <c r="H128" i="41"/>
  <c r="H134" i="41"/>
  <c r="H140" i="41"/>
  <c r="H146" i="41"/>
  <c r="H152" i="41"/>
  <c r="H158" i="41"/>
  <c r="H164" i="41"/>
  <c r="H170" i="41"/>
  <c r="H176" i="41"/>
  <c r="H182" i="41"/>
  <c r="H188" i="41"/>
  <c r="H194" i="41"/>
  <c r="H200" i="41"/>
  <c r="H206" i="41"/>
  <c r="H212" i="41"/>
  <c r="H218" i="41"/>
  <c r="H224" i="41"/>
  <c r="H230" i="41"/>
  <c r="H236" i="41"/>
  <c r="H242" i="41"/>
  <c r="H248" i="41"/>
  <c r="H254" i="41"/>
  <c r="H260" i="41"/>
  <c r="H266" i="41"/>
  <c r="H272" i="41"/>
  <c r="H278" i="41"/>
  <c r="H284" i="41"/>
  <c r="H290" i="41"/>
  <c r="H296" i="41"/>
  <c r="H302" i="41"/>
  <c r="H308" i="41"/>
  <c r="H314" i="41"/>
  <c r="H320" i="41"/>
  <c r="H326" i="41"/>
  <c r="H332" i="41"/>
  <c r="H338" i="41"/>
  <c r="H344" i="41"/>
  <c r="H350" i="41"/>
  <c r="H356" i="41"/>
  <c r="H362" i="41"/>
  <c r="H368" i="41"/>
  <c r="H374" i="41"/>
  <c r="H380" i="41"/>
  <c r="H386" i="41"/>
  <c r="H392" i="41"/>
  <c r="H398" i="41"/>
  <c r="H404" i="41"/>
  <c r="H410" i="41"/>
  <c r="H416" i="41"/>
  <c r="H422" i="41"/>
  <c r="H428" i="41"/>
  <c r="H434" i="41"/>
  <c r="H440" i="41"/>
  <c r="H446" i="41"/>
  <c r="H452" i="41"/>
  <c r="H458" i="41"/>
  <c r="H464" i="41"/>
  <c r="H470" i="41"/>
  <c r="H476" i="41"/>
  <c r="H482" i="41"/>
  <c r="H488" i="41"/>
  <c r="H494" i="41"/>
  <c r="H500" i="41"/>
  <c r="H506" i="41"/>
  <c r="H512" i="41"/>
  <c r="I27" i="41"/>
  <c r="I17" i="41"/>
  <c r="I32" i="41"/>
  <c r="I25" i="41"/>
  <c r="I42" i="41"/>
  <c r="N42" i="41" s="1"/>
  <c r="I48" i="41"/>
  <c r="N48" i="41" s="1"/>
  <c r="I54" i="41"/>
  <c r="N54" i="41" s="1"/>
  <c r="I60" i="41"/>
  <c r="N60" i="41" s="1"/>
  <c r="I66" i="41"/>
  <c r="N66" i="41" s="1"/>
  <c r="I72" i="41"/>
  <c r="N72" i="41" s="1"/>
  <c r="I78" i="41"/>
  <c r="N78" i="41" s="1"/>
  <c r="I84" i="41"/>
  <c r="N84" i="41" s="1"/>
  <c r="I90" i="41"/>
  <c r="N90" i="41" s="1"/>
  <c r="I96" i="41"/>
  <c r="N96" i="41" s="1"/>
  <c r="I102" i="41"/>
  <c r="N102" i="41" s="1"/>
  <c r="I108" i="41"/>
  <c r="N108" i="41" s="1"/>
  <c r="I114" i="41"/>
  <c r="N114" i="41" s="1"/>
  <c r="I120" i="41"/>
  <c r="N120" i="41" s="1"/>
  <c r="I126" i="41"/>
  <c r="N126" i="41" s="1"/>
  <c r="I132" i="41"/>
  <c r="N132" i="41" s="1"/>
  <c r="I138" i="41"/>
  <c r="N138" i="41" s="1"/>
  <c r="I144" i="41"/>
  <c r="N144" i="41" s="1"/>
  <c r="I150" i="41"/>
  <c r="N150" i="41" s="1"/>
  <c r="I156" i="41"/>
  <c r="N156" i="41" s="1"/>
  <c r="I162" i="41"/>
  <c r="N162" i="41" s="1"/>
  <c r="I168" i="41"/>
  <c r="N168" i="41" s="1"/>
  <c r="I174" i="41"/>
  <c r="N174" i="41" s="1"/>
  <c r="I180" i="41"/>
  <c r="N180" i="41" s="1"/>
  <c r="I186" i="41"/>
  <c r="N186" i="41" s="1"/>
  <c r="I192" i="41"/>
  <c r="N192" i="41" s="1"/>
  <c r="I198" i="41"/>
  <c r="N198" i="41" s="1"/>
  <c r="I204" i="41"/>
  <c r="N204" i="41" s="1"/>
  <c r="I210" i="41"/>
  <c r="N210" i="41" s="1"/>
  <c r="I216" i="41"/>
  <c r="N216" i="41" s="1"/>
  <c r="I222" i="41"/>
  <c r="N222" i="41" s="1"/>
  <c r="I228" i="41"/>
  <c r="N228" i="41" s="1"/>
  <c r="I234" i="41"/>
  <c r="N234" i="41" s="1"/>
  <c r="I240" i="41"/>
  <c r="N240" i="41" s="1"/>
  <c r="I246" i="41"/>
  <c r="N246" i="41" s="1"/>
  <c r="I252" i="41"/>
  <c r="N252" i="41" s="1"/>
  <c r="I258" i="41"/>
  <c r="N258" i="41" s="1"/>
  <c r="I264" i="41"/>
  <c r="N264" i="41" s="1"/>
  <c r="I270" i="41"/>
  <c r="N270" i="41" s="1"/>
  <c r="I276" i="41"/>
  <c r="N276" i="41" s="1"/>
  <c r="I282" i="41"/>
  <c r="N282" i="41" s="1"/>
  <c r="I288" i="41"/>
  <c r="N288" i="41" s="1"/>
  <c r="I294" i="41"/>
  <c r="N294" i="41" s="1"/>
  <c r="I300" i="41"/>
  <c r="N300" i="41" s="1"/>
  <c r="I306" i="41"/>
  <c r="N306" i="41" s="1"/>
  <c r="I312" i="41"/>
  <c r="N312" i="41" s="1"/>
  <c r="I318" i="41"/>
  <c r="N318" i="41" s="1"/>
  <c r="I324" i="41"/>
  <c r="N324" i="41" s="1"/>
  <c r="I330" i="41"/>
  <c r="N330" i="41" s="1"/>
  <c r="I336" i="41"/>
  <c r="N336" i="41" s="1"/>
  <c r="I342" i="41"/>
  <c r="N342" i="41" s="1"/>
  <c r="I348" i="41"/>
  <c r="N348" i="41" s="1"/>
  <c r="I354" i="41"/>
  <c r="N354" i="41" s="1"/>
  <c r="I360" i="41"/>
  <c r="N360" i="41" s="1"/>
  <c r="I366" i="41"/>
  <c r="N366" i="41" s="1"/>
  <c r="I372" i="41"/>
  <c r="N372" i="41" s="1"/>
  <c r="I378" i="41"/>
  <c r="N378" i="41" s="1"/>
  <c r="I384" i="41"/>
  <c r="N384" i="41" s="1"/>
  <c r="I390" i="41"/>
  <c r="N390" i="41" s="1"/>
  <c r="I396" i="41"/>
  <c r="N396" i="41" s="1"/>
  <c r="I402" i="41"/>
  <c r="N402" i="41" s="1"/>
  <c r="I408" i="41"/>
  <c r="N408" i="41" s="1"/>
  <c r="I414" i="41"/>
  <c r="N414" i="41" s="1"/>
  <c r="I420" i="41"/>
  <c r="N420" i="41" s="1"/>
  <c r="I426" i="41"/>
  <c r="N426" i="41" s="1"/>
  <c r="I432" i="41"/>
  <c r="N432" i="41" s="1"/>
  <c r="I438" i="41"/>
  <c r="N438" i="41" s="1"/>
  <c r="I444" i="41"/>
  <c r="N444" i="41" s="1"/>
  <c r="I450" i="41"/>
  <c r="N450" i="41" s="1"/>
  <c r="I456" i="41"/>
  <c r="N456" i="41" s="1"/>
  <c r="I462" i="41"/>
  <c r="N462" i="41" s="1"/>
  <c r="I468" i="41"/>
  <c r="N468" i="41" s="1"/>
  <c r="I474" i="41"/>
  <c r="N474" i="41" s="1"/>
  <c r="I480" i="41"/>
  <c r="N480" i="41" s="1"/>
  <c r="I486" i="41"/>
  <c r="N486" i="41" s="1"/>
  <c r="I492" i="41"/>
  <c r="N492" i="41" s="1"/>
  <c r="I498" i="41"/>
  <c r="N498" i="41" s="1"/>
  <c r="I504" i="41"/>
  <c r="N504" i="41" s="1"/>
  <c r="I510" i="41"/>
  <c r="N510" i="41" s="1"/>
  <c r="I516" i="41"/>
  <c r="N516" i="41" s="1"/>
  <c r="J19" i="41"/>
  <c r="J23" i="41"/>
  <c r="J33" i="41"/>
  <c r="F370" i="41"/>
  <c r="F406" i="41"/>
  <c r="F442" i="41"/>
  <c r="F478" i="41"/>
  <c r="F514" i="41"/>
  <c r="G50" i="41"/>
  <c r="G86" i="41"/>
  <c r="G122" i="41"/>
  <c r="G158" i="41"/>
  <c r="G194" i="41"/>
  <c r="G230" i="41"/>
  <c r="G266" i="41"/>
  <c r="G302" i="41"/>
  <c r="G320" i="41"/>
  <c r="G338" i="41"/>
  <c r="G356" i="41"/>
  <c r="G374" i="41"/>
  <c r="G392" i="41"/>
  <c r="G410" i="41"/>
  <c r="G428" i="41"/>
  <c r="G446" i="41"/>
  <c r="G464" i="41"/>
  <c r="G482" i="41"/>
  <c r="G500" i="41"/>
  <c r="G511" i="41"/>
  <c r="H28" i="41"/>
  <c r="H24" i="41"/>
  <c r="H37" i="41"/>
  <c r="H44" i="41"/>
  <c r="H51" i="41"/>
  <c r="H57" i="41"/>
  <c r="H63" i="41"/>
  <c r="H69" i="41"/>
  <c r="H75" i="41"/>
  <c r="H81" i="41"/>
  <c r="H87" i="41"/>
  <c r="H93" i="41"/>
  <c r="H99" i="41"/>
  <c r="H105" i="41"/>
  <c r="H111" i="41"/>
  <c r="H117" i="41"/>
  <c r="H123" i="41"/>
  <c r="H129" i="41"/>
  <c r="H135" i="41"/>
  <c r="H141" i="41"/>
  <c r="H147" i="41"/>
  <c r="H153" i="41"/>
  <c r="H159" i="41"/>
  <c r="H165" i="41"/>
  <c r="H171" i="41"/>
  <c r="H177" i="41"/>
  <c r="H183" i="41"/>
  <c r="H189" i="41"/>
  <c r="H195" i="41"/>
  <c r="F376" i="41"/>
  <c r="F412" i="41"/>
  <c r="F448" i="41"/>
  <c r="F484" i="41"/>
  <c r="G28" i="41"/>
  <c r="G56" i="41"/>
  <c r="G92" i="41"/>
  <c r="G128" i="41"/>
  <c r="G164" i="41"/>
  <c r="G200" i="41"/>
  <c r="G236" i="41"/>
  <c r="G272" i="41"/>
  <c r="G305" i="41"/>
  <c r="G323" i="41"/>
  <c r="G341" i="41"/>
  <c r="G359" i="41"/>
  <c r="G377" i="41"/>
  <c r="G395" i="41"/>
  <c r="G413" i="41"/>
  <c r="G431" i="41"/>
  <c r="G449" i="41"/>
  <c r="G467" i="41"/>
  <c r="G485" i="41"/>
  <c r="G503" i="41"/>
  <c r="G512" i="41"/>
  <c r="H29" i="41"/>
  <c r="H32" i="41"/>
  <c r="H38" i="41"/>
  <c r="H45" i="41"/>
  <c r="H52" i="41"/>
  <c r="H58" i="41"/>
  <c r="H64" i="41"/>
  <c r="H70" i="41"/>
  <c r="H76" i="41"/>
  <c r="H82" i="41"/>
  <c r="H88" i="41"/>
  <c r="H94" i="41"/>
  <c r="H100" i="41"/>
  <c r="H106" i="41"/>
  <c r="H112" i="41"/>
  <c r="H118" i="41"/>
  <c r="H124" i="41"/>
  <c r="H130" i="41"/>
  <c r="H136" i="41"/>
  <c r="H142" i="41"/>
  <c r="H148" i="41"/>
  <c r="H154" i="41"/>
  <c r="H160" i="41"/>
  <c r="H166" i="41"/>
  <c r="H172" i="41"/>
  <c r="H178" i="41"/>
  <c r="H184" i="41"/>
  <c r="H190" i="41"/>
  <c r="H196" i="41"/>
  <c r="H202" i="41"/>
  <c r="H208" i="41"/>
  <c r="H214" i="41"/>
  <c r="H220" i="41"/>
  <c r="H226" i="41"/>
  <c r="H232" i="41"/>
  <c r="H238" i="41"/>
  <c r="H244" i="41"/>
  <c r="H250" i="41"/>
  <c r="H256" i="41"/>
  <c r="H262" i="41"/>
  <c r="H268" i="41"/>
  <c r="H274" i="41"/>
  <c r="H280" i="41"/>
  <c r="H286" i="41"/>
  <c r="H292" i="41"/>
  <c r="H298" i="41"/>
  <c r="H304" i="41"/>
  <c r="H310" i="41"/>
  <c r="H316" i="41"/>
  <c r="H322" i="41"/>
  <c r="H328" i="41"/>
  <c r="H334" i="41"/>
  <c r="H340" i="41"/>
  <c r="H346" i="41"/>
  <c r="H352" i="41"/>
  <c r="H358" i="41"/>
  <c r="H364" i="41"/>
  <c r="H370" i="41"/>
  <c r="H376" i="41"/>
  <c r="H382" i="41"/>
  <c r="H388" i="41"/>
  <c r="H394" i="41"/>
  <c r="H400" i="41"/>
  <c r="H406" i="41"/>
  <c r="H412" i="41"/>
  <c r="H418" i="41"/>
  <c r="H424" i="41"/>
  <c r="H430" i="41"/>
  <c r="H436" i="41"/>
  <c r="H442" i="41"/>
  <c r="H448" i="41"/>
  <c r="H454" i="41"/>
  <c r="H460" i="41"/>
  <c r="H466" i="41"/>
  <c r="H472" i="41"/>
  <c r="H478" i="41"/>
  <c r="H484" i="41"/>
  <c r="H490" i="41"/>
  <c r="H496" i="41"/>
  <c r="H502" i="41"/>
  <c r="H508" i="41"/>
  <c r="H514" i="41"/>
  <c r="I28" i="41"/>
  <c r="I22" i="41"/>
  <c r="I36" i="41"/>
  <c r="I38" i="41"/>
  <c r="N38" i="41" s="1"/>
  <c r="I44" i="41"/>
  <c r="N44" i="41" s="1"/>
  <c r="I50" i="41"/>
  <c r="N50" i="41" s="1"/>
  <c r="I56" i="41"/>
  <c r="N56" i="41" s="1"/>
  <c r="I62" i="41"/>
  <c r="N62" i="41" s="1"/>
  <c r="I68" i="41"/>
  <c r="N68" i="41" s="1"/>
  <c r="I74" i="41"/>
  <c r="N74" i="41" s="1"/>
  <c r="I80" i="41"/>
  <c r="N80" i="41" s="1"/>
  <c r="I86" i="41"/>
  <c r="N86" i="41" s="1"/>
  <c r="I92" i="41"/>
  <c r="N92" i="41" s="1"/>
  <c r="I98" i="41"/>
  <c r="N98" i="41" s="1"/>
  <c r="I104" i="41"/>
  <c r="N104" i="41" s="1"/>
  <c r="I110" i="41"/>
  <c r="N110" i="41" s="1"/>
  <c r="I116" i="41"/>
  <c r="N116" i="41" s="1"/>
  <c r="I122" i="41"/>
  <c r="N122" i="41" s="1"/>
  <c r="I128" i="41"/>
  <c r="N128" i="41" s="1"/>
  <c r="I134" i="41"/>
  <c r="N134" i="41" s="1"/>
  <c r="I140" i="41"/>
  <c r="N140" i="41" s="1"/>
  <c r="I146" i="41"/>
  <c r="N146" i="41" s="1"/>
  <c r="I152" i="41"/>
  <c r="N152" i="41" s="1"/>
  <c r="I158" i="41"/>
  <c r="N158" i="41" s="1"/>
  <c r="I164" i="41"/>
  <c r="N164" i="41" s="1"/>
  <c r="I170" i="41"/>
  <c r="N170" i="41" s="1"/>
  <c r="I176" i="41"/>
  <c r="N176" i="41" s="1"/>
  <c r="I182" i="41"/>
  <c r="N182" i="41" s="1"/>
  <c r="I188" i="41"/>
  <c r="N188" i="41" s="1"/>
  <c r="I194" i="41"/>
  <c r="N194" i="41" s="1"/>
  <c r="I200" i="41"/>
  <c r="N200" i="41" s="1"/>
  <c r="I206" i="41"/>
  <c r="N206" i="41" s="1"/>
  <c r="I212" i="41"/>
  <c r="N212" i="41" s="1"/>
  <c r="I218" i="41"/>
  <c r="N218" i="41" s="1"/>
  <c r="I224" i="41"/>
  <c r="N224" i="41" s="1"/>
  <c r="I230" i="41"/>
  <c r="N230" i="41" s="1"/>
  <c r="I236" i="41"/>
  <c r="N236" i="41" s="1"/>
  <c r="I242" i="41"/>
  <c r="N242" i="41" s="1"/>
  <c r="I248" i="41"/>
  <c r="N248" i="41" s="1"/>
  <c r="I254" i="41"/>
  <c r="N254" i="41" s="1"/>
  <c r="I260" i="41"/>
  <c r="N260" i="41" s="1"/>
  <c r="I266" i="41"/>
  <c r="N266" i="41" s="1"/>
  <c r="I272" i="41"/>
  <c r="N272" i="41" s="1"/>
  <c r="I278" i="41"/>
  <c r="N278" i="41" s="1"/>
  <c r="I284" i="41"/>
  <c r="N284" i="41" s="1"/>
  <c r="I290" i="41"/>
  <c r="N290" i="41" s="1"/>
  <c r="I296" i="41"/>
  <c r="N296" i="41" s="1"/>
  <c r="I302" i="41"/>
  <c r="N302" i="41" s="1"/>
  <c r="I308" i="41"/>
  <c r="N308" i="41" s="1"/>
  <c r="I314" i="41"/>
  <c r="N314" i="41" s="1"/>
  <c r="I320" i="41"/>
  <c r="N320" i="41" s="1"/>
  <c r="I326" i="41"/>
  <c r="N326" i="41" s="1"/>
  <c r="I332" i="41"/>
  <c r="N332" i="41" s="1"/>
  <c r="I338" i="41"/>
  <c r="N338" i="41" s="1"/>
  <c r="I344" i="41"/>
  <c r="N344" i="41" s="1"/>
  <c r="I350" i="41"/>
  <c r="N350" i="41" s="1"/>
  <c r="I356" i="41"/>
  <c r="N356" i="41" s="1"/>
  <c r="I362" i="41"/>
  <c r="N362" i="41" s="1"/>
  <c r="I368" i="41"/>
  <c r="N368" i="41" s="1"/>
  <c r="I374" i="41"/>
  <c r="N374" i="41" s="1"/>
  <c r="I380" i="41"/>
  <c r="N380" i="41" s="1"/>
  <c r="I386" i="41"/>
  <c r="N386" i="41" s="1"/>
  <c r="I392" i="41"/>
  <c r="N392" i="41" s="1"/>
  <c r="H219" i="41"/>
  <c r="H255" i="41"/>
  <c r="H291" i="41"/>
  <c r="H327" i="41"/>
  <c r="H363" i="41"/>
  <c r="H399" i="41"/>
  <c r="H435" i="41"/>
  <c r="H471" i="41"/>
  <c r="H507" i="41"/>
  <c r="I43" i="41"/>
  <c r="N43" i="41" s="1"/>
  <c r="I79" i="41"/>
  <c r="N79" i="41" s="1"/>
  <c r="I115" i="41"/>
  <c r="N115" i="41" s="1"/>
  <c r="I151" i="41"/>
  <c r="N151" i="41" s="1"/>
  <c r="I187" i="41"/>
  <c r="N187" i="41" s="1"/>
  <c r="I223" i="41"/>
  <c r="N223" i="41" s="1"/>
  <c r="I259" i="41"/>
  <c r="N259" i="41" s="1"/>
  <c r="I295" i="41"/>
  <c r="N295" i="41" s="1"/>
  <c r="I331" i="41"/>
  <c r="N331" i="41" s="1"/>
  <c r="I367" i="41"/>
  <c r="N367" i="41" s="1"/>
  <c r="I398" i="41"/>
  <c r="N398" i="41" s="1"/>
  <c r="I410" i="41"/>
  <c r="N410" i="41" s="1"/>
  <c r="I422" i="41"/>
  <c r="N422" i="41" s="1"/>
  <c r="I434" i="41"/>
  <c r="N434" i="41" s="1"/>
  <c r="I446" i="41"/>
  <c r="N446" i="41" s="1"/>
  <c r="I458" i="41"/>
  <c r="N458" i="41" s="1"/>
  <c r="I470" i="41"/>
  <c r="N470" i="41" s="1"/>
  <c r="I482" i="41"/>
  <c r="N482" i="41" s="1"/>
  <c r="I494" i="41"/>
  <c r="N494" i="41" s="1"/>
  <c r="I506" i="41"/>
  <c r="N506" i="41" s="1"/>
  <c r="J27" i="41"/>
  <c r="J22" i="41"/>
  <c r="J31" i="41"/>
  <c r="J41" i="41"/>
  <c r="J47" i="41"/>
  <c r="J53" i="41"/>
  <c r="J59" i="41"/>
  <c r="J65" i="41"/>
  <c r="J71" i="41"/>
  <c r="J77" i="41"/>
  <c r="J83" i="41"/>
  <c r="J89" i="41"/>
  <c r="J95" i="41"/>
  <c r="J101" i="41"/>
  <c r="J107" i="41"/>
  <c r="J113" i="41"/>
  <c r="J119" i="41"/>
  <c r="J125" i="41"/>
  <c r="J131" i="41"/>
  <c r="J137" i="41"/>
  <c r="J143" i="41"/>
  <c r="J149" i="41"/>
  <c r="J155" i="41"/>
  <c r="J161" i="41"/>
  <c r="J167" i="41"/>
  <c r="J173" i="41"/>
  <c r="J179" i="41"/>
  <c r="J185" i="41"/>
  <c r="J191" i="41"/>
  <c r="J197" i="41"/>
  <c r="J203" i="41"/>
  <c r="J209" i="41"/>
  <c r="J215" i="41"/>
  <c r="J221" i="41"/>
  <c r="J227" i="41"/>
  <c r="J233" i="41"/>
  <c r="J239" i="41"/>
  <c r="J245" i="41"/>
  <c r="J251" i="41"/>
  <c r="J257" i="41"/>
  <c r="J263" i="41"/>
  <c r="J269" i="41"/>
  <c r="J275" i="41"/>
  <c r="J281" i="41"/>
  <c r="J287" i="41"/>
  <c r="J293" i="41"/>
  <c r="J299" i="41"/>
  <c r="J305" i="41"/>
  <c r="J311" i="41"/>
  <c r="J317" i="41"/>
  <c r="J323" i="41"/>
  <c r="J329" i="41"/>
  <c r="J335" i="41"/>
  <c r="J341" i="41"/>
  <c r="J347" i="41"/>
  <c r="J353" i="41"/>
  <c r="J359" i="41"/>
  <c r="J365" i="41"/>
  <c r="J371" i="41"/>
  <c r="J377" i="41"/>
  <c r="J383" i="41"/>
  <c r="J389" i="41"/>
  <c r="J395" i="41"/>
  <c r="J401" i="41"/>
  <c r="J407" i="41"/>
  <c r="J413" i="41"/>
  <c r="J419" i="41"/>
  <c r="J425" i="41"/>
  <c r="J431" i="41"/>
  <c r="J437" i="41"/>
  <c r="J443" i="41"/>
  <c r="J449" i="41"/>
  <c r="J455" i="41"/>
  <c r="J461" i="41"/>
  <c r="J467" i="41"/>
  <c r="J473" i="41"/>
  <c r="J479" i="41"/>
  <c r="J485" i="41"/>
  <c r="J491" i="41"/>
  <c r="J497" i="41"/>
  <c r="J503" i="41"/>
  <c r="J509" i="41"/>
  <c r="J515" i="41"/>
  <c r="K29" i="41"/>
  <c r="K18" i="41"/>
  <c r="K35" i="41"/>
  <c r="K39" i="41"/>
  <c r="K45" i="41"/>
  <c r="K51" i="41"/>
  <c r="K57" i="41"/>
  <c r="K63" i="41"/>
  <c r="K69" i="41"/>
  <c r="K75" i="41"/>
  <c r="K81" i="41"/>
  <c r="K87" i="41"/>
  <c r="K93" i="41"/>
  <c r="K99" i="41"/>
  <c r="K105" i="41"/>
  <c r="K111" i="41"/>
  <c r="K117" i="41"/>
  <c r="K123" i="41"/>
  <c r="K129" i="41"/>
  <c r="K135" i="41"/>
  <c r="K141" i="41"/>
  <c r="K147" i="41"/>
  <c r="K153" i="41"/>
  <c r="K159" i="41"/>
  <c r="K165" i="41"/>
  <c r="K171" i="41"/>
  <c r="K177" i="41"/>
  <c r="K183" i="41"/>
  <c r="K189" i="41"/>
  <c r="K195" i="41"/>
  <c r="K201" i="41"/>
  <c r="K207" i="41"/>
  <c r="K213" i="41"/>
  <c r="K219" i="41"/>
  <c r="K225" i="41"/>
  <c r="K231" i="41"/>
  <c r="K237" i="41"/>
  <c r="K243" i="41"/>
  <c r="K249" i="41"/>
  <c r="K255" i="41"/>
  <c r="K261" i="41"/>
  <c r="K267" i="41"/>
  <c r="K273" i="41"/>
  <c r="K279" i="41"/>
  <c r="K285" i="41"/>
  <c r="K291" i="41"/>
  <c r="K297" i="41"/>
  <c r="K303" i="41"/>
  <c r="K309" i="41"/>
  <c r="K315" i="41"/>
  <c r="K321" i="41"/>
  <c r="K327" i="41"/>
  <c r="K333" i="41"/>
  <c r="K339" i="41"/>
  <c r="K345" i="41"/>
  <c r="K351" i="41"/>
  <c r="K357" i="41"/>
  <c r="K363" i="41"/>
  <c r="K369" i="41"/>
  <c r="K375" i="41"/>
  <c r="K381" i="41"/>
  <c r="K387" i="41"/>
  <c r="K393" i="41"/>
  <c r="H225" i="41"/>
  <c r="H261" i="41"/>
  <c r="H297" i="41"/>
  <c r="H333" i="41"/>
  <c r="H369" i="41"/>
  <c r="H405" i="41"/>
  <c r="H441" i="41"/>
  <c r="H477" i="41"/>
  <c r="H513" i="41"/>
  <c r="I49" i="41"/>
  <c r="N49" i="41" s="1"/>
  <c r="I85" i="41"/>
  <c r="N85" i="41" s="1"/>
  <c r="I121" i="41"/>
  <c r="N121" i="41" s="1"/>
  <c r="I157" i="41"/>
  <c r="N157" i="41" s="1"/>
  <c r="I193" i="41"/>
  <c r="N193" i="41" s="1"/>
  <c r="I229" i="41"/>
  <c r="N229" i="41" s="1"/>
  <c r="I265" i="41"/>
  <c r="N265" i="41" s="1"/>
  <c r="I301" i="41"/>
  <c r="N301" i="41" s="1"/>
  <c r="I337" i="41"/>
  <c r="N337" i="41" s="1"/>
  <c r="I373" i="41"/>
  <c r="N373" i="41" s="1"/>
  <c r="I400" i="41"/>
  <c r="N400" i="41" s="1"/>
  <c r="I412" i="41"/>
  <c r="N412" i="41" s="1"/>
  <c r="I424" i="41"/>
  <c r="N424" i="41" s="1"/>
  <c r="I436" i="41"/>
  <c r="N436" i="41" s="1"/>
  <c r="I448" i="41"/>
  <c r="N448" i="41" s="1"/>
  <c r="I460" i="41"/>
  <c r="N460" i="41" s="1"/>
  <c r="I472" i="41"/>
  <c r="N472" i="41" s="1"/>
  <c r="I484" i="41"/>
  <c r="N484" i="41" s="1"/>
  <c r="I496" i="41"/>
  <c r="N496" i="41" s="1"/>
  <c r="I508" i="41"/>
  <c r="N508" i="41" s="1"/>
  <c r="J21" i="41"/>
  <c r="J24" i="41"/>
  <c r="J25" i="41"/>
  <c r="J42" i="41"/>
  <c r="J48" i="41"/>
  <c r="J54" i="41"/>
  <c r="J60" i="41"/>
  <c r="J66" i="41"/>
  <c r="J72" i="41"/>
  <c r="J78" i="41"/>
  <c r="J84" i="41"/>
  <c r="J90" i="41"/>
  <c r="J96" i="41"/>
  <c r="J102" i="41"/>
  <c r="J108" i="41"/>
  <c r="J114" i="41"/>
  <c r="J120" i="41"/>
  <c r="J126" i="41"/>
  <c r="J132" i="41"/>
  <c r="J138" i="41"/>
  <c r="J144" i="41"/>
  <c r="J150" i="41"/>
  <c r="J156" i="41"/>
  <c r="J162" i="41"/>
  <c r="J168" i="41"/>
  <c r="J174" i="41"/>
  <c r="J180" i="41"/>
  <c r="J186" i="41"/>
  <c r="J192" i="41"/>
  <c r="J198" i="41"/>
  <c r="J204" i="41"/>
  <c r="J210" i="41"/>
  <c r="J216" i="41"/>
  <c r="J222" i="41"/>
  <c r="J228" i="41"/>
  <c r="J234" i="41"/>
  <c r="J240" i="41"/>
  <c r="J246" i="41"/>
  <c r="J252" i="41"/>
  <c r="J258" i="41"/>
  <c r="J264" i="41"/>
  <c r="J270" i="41"/>
  <c r="J276" i="41"/>
  <c r="J282" i="41"/>
  <c r="J288" i="41"/>
  <c r="J294" i="41"/>
  <c r="J300" i="41"/>
  <c r="J306" i="41"/>
  <c r="J312" i="41"/>
  <c r="J318" i="41"/>
  <c r="J324" i="41"/>
  <c r="J330" i="41"/>
  <c r="J336" i="41"/>
  <c r="J342" i="41"/>
  <c r="J348" i="41"/>
  <c r="J354" i="41"/>
  <c r="J360" i="41"/>
  <c r="J366" i="41"/>
  <c r="J372" i="41"/>
  <c r="J378" i="41"/>
  <c r="J384" i="41"/>
  <c r="J390" i="41"/>
  <c r="J396" i="41"/>
  <c r="J402" i="41"/>
  <c r="J408" i="41"/>
  <c r="J414" i="41"/>
  <c r="J420" i="41"/>
  <c r="J426" i="41"/>
  <c r="J432" i="41"/>
  <c r="J438" i="41"/>
  <c r="J444" i="41"/>
  <c r="J450" i="41"/>
  <c r="J456" i="41"/>
  <c r="J462" i="41"/>
  <c r="J468" i="41"/>
  <c r="J474" i="41"/>
  <c r="J480" i="41"/>
  <c r="J486" i="41"/>
  <c r="J492" i="41"/>
  <c r="J498" i="41"/>
  <c r="J504" i="41"/>
  <c r="J510" i="41"/>
  <c r="J516" i="41"/>
  <c r="K19" i="41"/>
  <c r="K23" i="41"/>
  <c r="K33" i="41"/>
  <c r="K40" i="41"/>
  <c r="K46" i="41"/>
  <c r="K52" i="41"/>
  <c r="K58" i="41"/>
  <c r="K64" i="41"/>
  <c r="K70" i="41"/>
  <c r="K76" i="41"/>
  <c r="K82" i="41"/>
  <c r="K88" i="41"/>
  <c r="K94" i="41"/>
  <c r="K100" i="41"/>
  <c r="K106" i="41"/>
  <c r="K112" i="41"/>
  <c r="K118" i="41"/>
  <c r="K124" i="41"/>
  <c r="K130" i="41"/>
  <c r="K136" i="41"/>
  <c r="K142" i="41"/>
  <c r="K148" i="41"/>
  <c r="K154" i="41"/>
  <c r="K160" i="41"/>
  <c r="K166" i="41"/>
  <c r="K172" i="41"/>
  <c r="K178" i="41"/>
  <c r="K184" i="41"/>
  <c r="K190" i="41"/>
  <c r="K196" i="41"/>
  <c r="K202" i="41"/>
  <c r="K208" i="41"/>
  <c r="K214" i="41"/>
  <c r="K220" i="41"/>
  <c r="K226" i="41"/>
  <c r="K232" i="41"/>
  <c r="K238" i="41"/>
  <c r="K244" i="41"/>
  <c r="K250" i="41"/>
  <c r="K256" i="41"/>
  <c r="K262" i="41"/>
  <c r="K268" i="41"/>
  <c r="K274" i="41"/>
  <c r="K280" i="41"/>
  <c r="K286" i="41"/>
  <c r="K292" i="41"/>
  <c r="K298" i="41"/>
  <c r="K304" i="41"/>
  <c r="K310" i="41"/>
  <c r="K316" i="41"/>
  <c r="K322" i="41"/>
  <c r="K328" i="41"/>
  <c r="K334" i="41"/>
  <c r="K340" i="41"/>
  <c r="K346" i="41"/>
  <c r="K352" i="41"/>
  <c r="K358" i="41"/>
  <c r="K364" i="41"/>
  <c r="K370" i="41"/>
  <c r="K376" i="41"/>
  <c r="K382" i="41"/>
  <c r="K388" i="41"/>
  <c r="K394" i="41"/>
  <c r="K400" i="41"/>
  <c r="K406" i="41"/>
  <c r="H231" i="41"/>
  <c r="H267" i="41"/>
  <c r="H303" i="41"/>
  <c r="H339" i="41"/>
  <c r="H375" i="41"/>
  <c r="H411" i="41"/>
  <c r="H447" i="41"/>
  <c r="H483" i="41"/>
  <c r="I21" i="41"/>
  <c r="I55" i="41"/>
  <c r="N55" i="41" s="1"/>
  <c r="I91" i="41"/>
  <c r="N91" i="41" s="1"/>
  <c r="I127" i="41"/>
  <c r="N127" i="41" s="1"/>
  <c r="I163" i="41"/>
  <c r="N163" i="41" s="1"/>
  <c r="I199" i="41"/>
  <c r="N199" i="41" s="1"/>
  <c r="I235" i="41"/>
  <c r="N235" i="41" s="1"/>
  <c r="I271" i="41"/>
  <c r="N271" i="41" s="1"/>
  <c r="I307" i="41"/>
  <c r="N307" i="41" s="1"/>
  <c r="I343" i="41"/>
  <c r="N343" i="41" s="1"/>
  <c r="I379" i="41"/>
  <c r="N379" i="41" s="1"/>
  <c r="I403" i="41"/>
  <c r="N403" i="41" s="1"/>
  <c r="I415" i="41"/>
  <c r="N415" i="41" s="1"/>
  <c r="I427" i="41"/>
  <c r="N427" i="41" s="1"/>
  <c r="I439" i="41"/>
  <c r="N439" i="41" s="1"/>
  <c r="I451" i="41"/>
  <c r="N451" i="41" s="1"/>
  <c r="I463" i="41"/>
  <c r="N463" i="41" s="1"/>
  <c r="I475" i="41"/>
  <c r="N475" i="41" s="1"/>
  <c r="I487" i="41"/>
  <c r="N487" i="41" s="1"/>
  <c r="I499" i="41"/>
  <c r="N499" i="41" s="1"/>
  <c r="I511" i="41"/>
  <c r="N511" i="41" s="1"/>
  <c r="J28" i="41"/>
  <c r="J32" i="41"/>
  <c r="J37" i="41"/>
  <c r="J43" i="41"/>
  <c r="J49" i="41"/>
  <c r="J55" i="41"/>
  <c r="J61" i="41"/>
  <c r="J67" i="41"/>
  <c r="J73" i="41"/>
  <c r="J79" i="41"/>
  <c r="J85" i="41"/>
  <c r="J91" i="41"/>
  <c r="J97" i="41"/>
  <c r="J103" i="41"/>
  <c r="J109" i="41"/>
  <c r="J115" i="41"/>
  <c r="J121" i="41"/>
  <c r="J127" i="41"/>
  <c r="J133" i="41"/>
  <c r="J139" i="41"/>
  <c r="J145" i="41"/>
  <c r="J151" i="41"/>
  <c r="J157" i="41"/>
  <c r="J163" i="41"/>
  <c r="J169" i="41"/>
  <c r="J175" i="41"/>
  <c r="J181" i="41"/>
  <c r="J187" i="41"/>
  <c r="J193" i="41"/>
  <c r="J199" i="41"/>
  <c r="J205" i="41"/>
  <c r="J211" i="41"/>
  <c r="J217" i="41"/>
  <c r="J223" i="41"/>
  <c r="J229" i="41"/>
  <c r="J235" i="41"/>
  <c r="J241" i="41"/>
  <c r="J247" i="41"/>
  <c r="J253" i="41"/>
  <c r="J259" i="41"/>
  <c r="J265" i="41"/>
  <c r="J271" i="41"/>
  <c r="J277" i="41"/>
  <c r="J283" i="41"/>
  <c r="J289" i="41"/>
  <c r="J295" i="41"/>
  <c r="J301" i="41"/>
  <c r="J307" i="41"/>
  <c r="J313" i="41"/>
  <c r="J319" i="41"/>
  <c r="J325" i="41"/>
  <c r="J331" i="41"/>
  <c r="J337" i="41"/>
  <c r="J343" i="41"/>
  <c r="J349" i="41"/>
  <c r="J355" i="41"/>
  <c r="J361" i="41"/>
  <c r="J367" i="41"/>
  <c r="J373" i="41"/>
  <c r="J379" i="41"/>
  <c r="J385" i="41"/>
  <c r="J391" i="41"/>
  <c r="J397" i="41"/>
  <c r="J403" i="41"/>
  <c r="J409" i="41"/>
  <c r="J415" i="41"/>
  <c r="J421" i="41"/>
  <c r="J427" i="41"/>
  <c r="J433" i="41"/>
  <c r="J439" i="41"/>
  <c r="J445" i="41"/>
  <c r="J451" i="41"/>
  <c r="J457" i="41"/>
  <c r="J463" i="41"/>
  <c r="J469" i="41"/>
  <c r="J475" i="41"/>
  <c r="J481" i="41"/>
  <c r="J487" i="41"/>
  <c r="J493" i="41"/>
  <c r="J499" i="41"/>
  <c r="J505" i="41"/>
  <c r="J511" i="41"/>
  <c r="K26" i="41"/>
  <c r="K34" i="41"/>
  <c r="K24" i="41"/>
  <c r="K31" i="41"/>
  <c r="K41" i="41"/>
  <c r="K47" i="41"/>
  <c r="K53" i="41"/>
  <c r="K59" i="41"/>
  <c r="K65" i="41"/>
  <c r="K71" i="41"/>
  <c r="K77" i="41"/>
  <c r="K83" i="41"/>
  <c r="K89" i="41"/>
  <c r="K95" i="41"/>
  <c r="K101" i="41"/>
  <c r="K107" i="41"/>
  <c r="K113" i="41"/>
  <c r="K119" i="41"/>
  <c r="K125" i="41"/>
  <c r="K131" i="41"/>
  <c r="K137" i="41"/>
  <c r="K143" i="41"/>
  <c r="K149" i="41"/>
  <c r="K155" i="41"/>
  <c r="K161" i="41"/>
  <c r="K167" i="41"/>
  <c r="K173" i="41"/>
  <c r="K179" i="41"/>
  <c r="K185" i="41"/>
  <c r="K191" i="41"/>
  <c r="K197" i="41"/>
  <c r="K203" i="41"/>
  <c r="K209" i="41"/>
  <c r="K215" i="41"/>
  <c r="K221" i="41"/>
  <c r="K227" i="41"/>
  <c r="K233" i="41"/>
  <c r="K239" i="41"/>
  <c r="K245" i="41"/>
  <c r="K251" i="41"/>
  <c r="K257" i="41"/>
  <c r="K263" i="41"/>
  <c r="K269" i="41"/>
  <c r="K275" i="41"/>
  <c r="K281" i="41"/>
  <c r="K287" i="41"/>
  <c r="K293" i="41"/>
  <c r="K299" i="41"/>
  <c r="K305" i="41"/>
  <c r="K311" i="41"/>
  <c r="K317" i="41"/>
  <c r="K323" i="41"/>
  <c r="K329" i="41"/>
  <c r="K335" i="41"/>
  <c r="K341" i="41"/>
  <c r="K347" i="41"/>
  <c r="K353" i="41"/>
  <c r="K359" i="41"/>
  <c r="K365" i="41"/>
  <c r="K371" i="41"/>
  <c r="K377" i="41"/>
  <c r="K383" i="41"/>
  <c r="K389" i="41"/>
  <c r="K395" i="41"/>
  <c r="K401" i="41"/>
  <c r="K407" i="41"/>
  <c r="H201" i="41"/>
  <c r="H237" i="41"/>
  <c r="H273" i="41"/>
  <c r="H309" i="41"/>
  <c r="H345" i="41"/>
  <c r="H381" i="41"/>
  <c r="H417" i="41"/>
  <c r="H453" i="41"/>
  <c r="H489" i="41"/>
  <c r="I20" i="41"/>
  <c r="I61" i="41"/>
  <c r="N61" i="41" s="1"/>
  <c r="I97" i="41"/>
  <c r="N97" i="41" s="1"/>
  <c r="I133" i="41"/>
  <c r="N133" i="41" s="1"/>
  <c r="I169" i="41"/>
  <c r="N169" i="41" s="1"/>
  <c r="I205" i="41"/>
  <c r="N205" i="41" s="1"/>
  <c r="I241" i="41"/>
  <c r="N241" i="41" s="1"/>
  <c r="I277" i="41"/>
  <c r="N277" i="41" s="1"/>
  <c r="I313" i="41"/>
  <c r="N313" i="41" s="1"/>
  <c r="I349" i="41"/>
  <c r="N349" i="41" s="1"/>
  <c r="I385" i="41"/>
  <c r="N385" i="41" s="1"/>
  <c r="I404" i="41"/>
  <c r="N404" i="41" s="1"/>
  <c r="I416" i="41"/>
  <c r="N416" i="41" s="1"/>
  <c r="I428" i="41"/>
  <c r="N428" i="41" s="1"/>
  <c r="I440" i="41"/>
  <c r="N440" i="41" s="1"/>
  <c r="I452" i="41"/>
  <c r="N452" i="41" s="1"/>
  <c r="I464" i="41"/>
  <c r="N464" i="41" s="1"/>
  <c r="I476" i="41"/>
  <c r="N476" i="41" s="1"/>
  <c r="I488" i="41"/>
  <c r="N488" i="41" s="1"/>
  <c r="I500" i="41"/>
  <c r="N500" i="41" s="1"/>
  <c r="I512" i="41"/>
  <c r="N512" i="41" s="1"/>
  <c r="J34" i="41"/>
  <c r="J30" i="41"/>
  <c r="J38" i="41"/>
  <c r="J44" i="41"/>
  <c r="J50" i="41"/>
  <c r="J56" i="41"/>
  <c r="J62" i="41"/>
  <c r="J68" i="41"/>
  <c r="J74" i="41"/>
  <c r="J80" i="41"/>
  <c r="J86" i="41"/>
  <c r="J92" i="41"/>
  <c r="J98" i="41"/>
  <c r="J104" i="41"/>
  <c r="J110" i="41"/>
  <c r="J116" i="41"/>
  <c r="J122" i="41"/>
  <c r="J128" i="41"/>
  <c r="J134" i="41"/>
  <c r="J140" i="41"/>
  <c r="J146" i="41"/>
  <c r="J152" i="41"/>
  <c r="J158" i="41"/>
  <c r="J164" i="41"/>
  <c r="J170" i="41"/>
  <c r="J176" i="41"/>
  <c r="J182" i="41"/>
  <c r="J188" i="41"/>
  <c r="J194" i="41"/>
  <c r="J200" i="41"/>
  <c r="J206" i="41"/>
  <c r="J212" i="41"/>
  <c r="J218" i="41"/>
  <c r="J224" i="41"/>
  <c r="J230" i="41"/>
  <c r="J236" i="41"/>
  <c r="J242" i="41"/>
  <c r="J248" i="41"/>
  <c r="J254" i="41"/>
  <c r="J260" i="41"/>
  <c r="J266" i="41"/>
  <c r="J272" i="41"/>
  <c r="J278" i="41"/>
  <c r="J284" i="41"/>
  <c r="J290" i="41"/>
  <c r="J296" i="41"/>
  <c r="J302" i="41"/>
  <c r="J308" i="41"/>
  <c r="J314" i="41"/>
  <c r="J320" i="41"/>
  <c r="J326" i="41"/>
  <c r="J332" i="41"/>
  <c r="J338" i="41"/>
  <c r="J344" i="41"/>
  <c r="J350" i="41"/>
  <c r="J356" i="41"/>
  <c r="J362" i="41"/>
  <c r="J368" i="41"/>
  <c r="J374" i="41"/>
  <c r="J380" i="41"/>
  <c r="J386" i="41"/>
  <c r="J392" i="41"/>
  <c r="J398" i="41"/>
  <c r="J404" i="41"/>
  <c r="J410" i="41"/>
  <c r="J416" i="41"/>
  <c r="J422" i="41"/>
  <c r="J428" i="41"/>
  <c r="J434" i="41"/>
  <c r="J440" i="41"/>
  <c r="J446" i="41"/>
  <c r="J452" i="41"/>
  <c r="J458" i="41"/>
  <c r="J464" i="41"/>
  <c r="J470" i="41"/>
  <c r="J476" i="41"/>
  <c r="J482" i="41"/>
  <c r="J488" i="41"/>
  <c r="J494" i="41"/>
  <c r="J500" i="41"/>
  <c r="J506" i="41"/>
  <c r="J512" i="41"/>
  <c r="K27" i="41"/>
  <c r="K17" i="41"/>
  <c r="K32" i="41"/>
  <c r="K25" i="41"/>
  <c r="K42" i="41"/>
  <c r="K48" i="41"/>
  <c r="K54" i="41"/>
  <c r="K60" i="41"/>
  <c r="K66" i="41"/>
  <c r="K72" i="41"/>
  <c r="K78" i="41"/>
  <c r="K84" i="41"/>
  <c r="K90" i="41"/>
  <c r="K96" i="41"/>
  <c r="K102" i="41"/>
  <c r="K108" i="41"/>
  <c r="K114" i="41"/>
  <c r="K120" i="41"/>
  <c r="K126" i="41"/>
  <c r="K132" i="41"/>
  <c r="K138" i="41"/>
  <c r="K144" i="41"/>
  <c r="K150" i="41"/>
  <c r="K156" i="41"/>
  <c r="K162" i="41"/>
  <c r="K168" i="41"/>
  <c r="K174" i="41"/>
  <c r="K180" i="41"/>
  <c r="K186" i="41"/>
  <c r="K192" i="41"/>
  <c r="K198" i="41"/>
  <c r="K204" i="41"/>
  <c r="K210" i="41"/>
  <c r="K216" i="41"/>
  <c r="K222" i="41"/>
  <c r="K228" i="41"/>
  <c r="K234" i="41"/>
  <c r="K240" i="41"/>
  <c r="K246" i="41"/>
  <c r="K252" i="41"/>
  <c r="K258" i="41"/>
  <c r="K264" i="41"/>
  <c r="K270" i="41"/>
  <c r="K276" i="41"/>
  <c r="K282" i="41"/>
  <c r="K288" i="41"/>
  <c r="K294" i="41"/>
  <c r="K300" i="41"/>
  <c r="K306" i="41"/>
  <c r="K312" i="41"/>
  <c r="K318" i="41"/>
  <c r="K324" i="41"/>
  <c r="K330" i="41"/>
  <c r="K336" i="41"/>
  <c r="K342" i="41"/>
  <c r="K348" i="41"/>
  <c r="K354" i="41"/>
  <c r="K360" i="41"/>
  <c r="K366" i="41"/>
  <c r="K372" i="41"/>
  <c r="K378" i="41"/>
  <c r="K384" i="41"/>
  <c r="K390" i="41"/>
  <c r="K396" i="41"/>
  <c r="H207" i="41"/>
  <c r="H243" i="41"/>
  <c r="H279" i="41"/>
  <c r="H315" i="41"/>
  <c r="H351" i="41"/>
  <c r="H387" i="41"/>
  <c r="H423" i="41"/>
  <c r="H459" i="41"/>
  <c r="H495" i="41"/>
  <c r="I30" i="41"/>
  <c r="I67" i="41"/>
  <c r="N67" i="41" s="1"/>
  <c r="I103" i="41"/>
  <c r="N103" i="41" s="1"/>
  <c r="I139" i="41"/>
  <c r="N139" i="41" s="1"/>
  <c r="I175" i="41"/>
  <c r="N175" i="41" s="1"/>
  <c r="I211" i="41"/>
  <c r="N211" i="41" s="1"/>
  <c r="I247" i="41"/>
  <c r="N247" i="41" s="1"/>
  <c r="I283" i="41"/>
  <c r="N283" i="41" s="1"/>
  <c r="I319" i="41"/>
  <c r="N319" i="41" s="1"/>
  <c r="I355" i="41"/>
  <c r="N355" i="41" s="1"/>
  <c r="I391" i="41"/>
  <c r="N391" i="41" s="1"/>
  <c r="I406" i="41"/>
  <c r="N406" i="41" s="1"/>
  <c r="I418" i="41"/>
  <c r="N418" i="41" s="1"/>
  <c r="I430" i="41"/>
  <c r="N430" i="41" s="1"/>
  <c r="I442" i="41"/>
  <c r="N442" i="41" s="1"/>
  <c r="I454" i="41"/>
  <c r="N454" i="41" s="1"/>
  <c r="I466" i="41"/>
  <c r="N466" i="41" s="1"/>
  <c r="I478" i="41"/>
  <c r="N478" i="41" s="1"/>
  <c r="I490" i="41"/>
  <c r="N490" i="41" s="1"/>
  <c r="I502" i="41"/>
  <c r="N502" i="41" s="1"/>
  <c r="I514" i="41"/>
  <c r="N514" i="41" s="1"/>
  <c r="J17" i="41"/>
  <c r="J36" i="41"/>
  <c r="J39" i="41"/>
  <c r="J45" i="41"/>
  <c r="J51" i="41"/>
  <c r="J57" i="41"/>
  <c r="J63" i="41"/>
  <c r="J69" i="41"/>
  <c r="J75" i="41"/>
  <c r="J81" i="41"/>
  <c r="J87" i="41"/>
  <c r="J93" i="41"/>
  <c r="J99" i="41"/>
  <c r="J105" i="41"/>
  <c r="J111" i="41"/>
  <c r="J117" i="41"/>
  <c r="J123" i="41"/>
  <c r="J129" i="41"/>
  <c r="J135" i="41"/>
  <c r="J141" i="41"/>
  <c r="J147" i="41"/>
  <c r="J153" i="41"/>
  <c r="J159" i="41"/>
  <c r="J165" i="41"/>
  <c r="J171" i="41"/>
  <c r="J177" i="41"/>
  <c r="J183" i="41"/>
  <c r="J189" i="41"/>
  <c r="J195" i="41"/>
  <c r="J201" i="41"/>
  <c r="J207" i="41"/>
  <c r="J213" i="41"/>
  <c r="J219" i="41"/>
  <c r="J225" i="41"/>
  <c r="J231" i="41"/>
  <c r="J237" i="41"/>
  <c r="J243" i="41"/>
  <c r="J249" i="41"/>
  <c r="J255" i="41"/>
  <c r="J261" i="41"/>
  <c r="J267" i="41"/>
  <c r="J273" i="41"/>
  <c r="J279" i="41"/>
  <c r="J285" i="41"/>
  <c r="J291" i="41"/>
  <c r="J297" i="41"/>
  <c r="J303" i="41"/>
  <c r="J309" i="41"/>
  <c r="J315" i="41"/>
  <c r="J321" i="41"/>
  <c r="J327" i="41"/>
  <c r="J333" i="41"/>
  <c r="J339" i="41"/>
  <c r="J345" i="41"/>
  <c r="J351" i="41"/>
  <c r="J357" i="41"/>
  <c r="J363" i="41"/>
  <c r="J369" i="41"/>
  <c r="J375" i="41"/>
  <c r="J381" i="41"/>
  <c r="J387" i="41"/>
  <c r="J393" i="41"/>
  <c r="J399" i="41"/>
  <c r="J405" i="41"/>
  <c r="J411" i="41"/>
  <c r="J417" i="41"/>
  <c r="J423" i="41"/>
  <c r="J429" i="41"/>
  <c r="J435" i="41"/>
  <c r="J441" i="41"/>
  <c r="J447" i="41"/>
  <c r="J453" i="41"/>
  <c r="J459" i="41"/>
  <c r="J465" i="41"/>
  <c r="J471" i="41"/>
  <c r="J477" i="41"/>
  <c r="J483" i="41"/>
  <c r="J489" i="41"/>
  <c r="J495" i="41"/>
  <c r="J501" i="41"/>
  <c r="J507" i="41"/>
  <c r="J513" i="41"/>
  <c r="K21" i="41"/>
  <c r="K20" i="41"/>
  <c r="K30" i="41"/>
  <c r="K37" i="41"/>
  <c r="K43" i="41"/>
  <c r="K49" i="41"/>
  <c r="K55" i="41"/>
  <c r="K61" i="41"/>
  <c r="K67" i="41"/>
  <c r="K73" i="41"/>
  <c r="K79" i="41"/>
  <c r="K85" i="41"/>
  <c r="K91" i="41"/>
  <c r="K97" i="41"/>
  <c r="K103" i="41"/>
  <c r="K109" i="41"/>
  <c r="K115" i="41"/>
  <c r="K121" i="41"/>
  <c r="K127" i="41"/>
  <c r="K133" i="41"/>
  <c r="K139" i="41"/>
  <c r="K145" i="41"/>
  <c r="K151" i="41"/>
  <c r="K157" i="41"/>
  <c r="K163" i="41"/>
  <c r="K169" i="41"/>
  <c r="K175" i="41"/>
  <c r="K181" i="41"/>
  <c r="K187" i="41"/>
  <c r="K193" i="41"/>
  <c r="K199" i="41"/>
  <c r="K205" i="41"/>
  <c r="K211" i="41"/>
  <c r="K217" i="41"/>
  <c r="K223" i="41"/>
  <c r="K229" i="41"/>
  <c r="K235" i="41"/>
  <c r="K241" i="41"/>
  <c r="K247" i="41"/>
  <c r="K253" i="41"/>
  <c r="K259" i="41"/>
  <c r="K265" i="41"/>
  <c r="K271" i="41"/>
  <c r="K277" i="41"/>
  <c r="K283" i="41"/>
  <c r="K289" i="41"/>
  <c r="K295" i="41"/>
  <c r="K301" i="41"/>
  <c r="K307" i="41"/>
  <c r="K313" i="41"/>
  <c r="K319" i="41"/>
  <c r="K325" i="41"/>
  <c r="K331" i="41"/>
  <c r="K337" i="41"/>
  <c r="K343" i="41"/>
  <c r="K349" i="41"/>
  <c r="K355" i="41"/>
  <c r="K361" i="41"/>
  <c r="H213" i="41"/>
  <c r="H249" i="41"/>
  <c r="H285" i="41"/>
  <c r="H321" i="41"/>
  <c r="H357" i="41"/>
  <c r="H393" i="41"/>
  <c r="H429" i="41"/>
  <c r="H465" i="41"/>
  <c r="H501" i="41"/>
  <c r="I37" i="41"/>
  <c r="N37" i="41" s="1"/>
  <c r="I73" i="41"/>
  <c r="N73" i="41" s="1"/>
  <c r="I109" i="41"/>
  <c r="N109" i="41" s="1"/>
  <c r="I145" i="41"/>
  <c r="N145" i="41" s="1"/>
  <c r="I181" i="41"/>
  <c r="N181" i="41" s="1"/>
  <c r="I217" i="41"/>
  <c r="N217" i="41" s="1"/>
  <c r="I253" i="41"/>
  <c r="N253" i="41" s="1"/>
  <c r="I289" i="41"/>
  <c r="N289" i="41" s="1"/>
  <c r="I325" i="41"/>
  <c r="N325" i="41" s="1"/>
  <c r="I361" i="41"/>
  <c r="N361" i="41" s="1"/>
  <c r="I397" i="41"/>
  <c r="N397" i="41" s="1"/>
  <c r="I409" i="41"/>
  <c r="N409" i="41" s="1"/>
  <c r="I421" i="41"/>
  <c r="N421" i="41" s="1"/>
  <c r="I433" i="41"/>
  <c r="N433" i="41" s="1"/>
  <c r="I445" i="41"/>
  <c r="N445" i="41" s="1"/>
  <c r="I457" i="41"/>
  <c r="N457" i="41" s="1"/>
  <c r="I469" i="41"/>
  <c r="N469" i="41" s="1"/>
  <c r="I481" i="41"/>
  <c r="N481" i="41" s="1"/>
  <c r="I493" i="41"/>
  <c r="N493" i="41" s="1"/>
  <c r="I505" i="41"/>
  <c r="N505" i="41" s="1"/>
  <c r="J26" i="41"/>
  <c r="J20" i="41"/>
  <c r="J35" i="41"/>
  <c r="J40" i="41"/>
  <c r="J46" i="41"/>
  <c r="J52" i="41"/>
  <c r="J58" i="41"/>
  <c r="J64" i="41"/>
  <c r="J70" i="41"/>
  <c r="J76" i="41"/>
  <c r="J82" i="41"/>
  <c r="J88" i="41"/>
  <c r="J94" i="41"/>
  <c r="J100" i="41"/>
  <c r="J106" i="41"/>
  <c r="J112" i="41"/>
  <c r="J118" i="41"/>
  <c r="J124" i="41"/>
  <c r="J130" i="41"/>
  <c r="J136" i="41"/>
  <c r="J142" i="41"/>
  <c r="J148" i="41"/>
  <c r="J154" i="41"/>
  <c r="J160" i="41"/>
  <c r="J166" i="41"/>
  <c r="J172" i="41"/>
  <c r="J178" i="41"/>
  <c r="J184" i="41"/>
  <c r="J190" i="41"/>
  <c r="J196" i="41"/>
  <c r="J202" i="41"/>
  <c r="J208" i="41"/>
  <c r="J214" i="41"/>
  <c r="J220" i="41"/>
  <c r="J226" i="41"/>
  <c r="J232" i="41"/>
  <c r="J238" i="41"/>
  <c r="J244" i="41"/>
  <c r="J250" i="41"/>
  <c r="J256" i="41"/>
  <c r="J262" i="41"/>
  <c r="J268" i="41"/>
  <c r="J274" i="41"/>
  <c r="J280" i="41"/>
  <c r="J286" i="41"/>
  <c r="J292" i="41"/>
  <c r="J298" i="41"/>
  <c r="J304" i="41"/>
  <c r="J310" i="41"/>
  <c r="J316" i="41"/>
  <c r="J322" i="41"/>
  <c r="J328" i="41"/>
  <c r="J334" i="41"/>
  <c r="J340" i="41"/>
  <c r="J346" i="41"/>
  <c r="J352" i="41"/>
  <c r="J358" i="41"/>
  <c r="J364" i="41"/>
  <c r="J370" i="41"/>
  <c r="J376" i="41"/>
  <c r="J382" i="41"/>
  <c r="J388" i="41"/>
  <c r="J394" i="41"/>
  <c r="J400" i="41"/>
  <c r="J406" i="41"/>
  <c r="J412" i="41"/>
  <c r="J418" i="41"/>
  <c r="J424" i="41"/>
  <c r="J430" i="41"/>
  <c r="J436" i="41"/>
  <c r="J442" i="41"/>
  <c r="J448" i="41"/>
  <c r="J454" i="41"/>
  <c r="J460" i="41"/>
  <c r="J466" i="41"/>
  <c r="J472" i="41"/>
  <c r="J478" i="41"/>
  <c r="J484" i="41"/>
  <c r="J490" i="41"/>
  <c r="J496" i="41"/>
  <c r="J502" i="41"/>
  <c r="J508" i="41"/>
  <c r="J514" i="41"/>
  <c r="K28" i="41"/>
  <c r="K22" i="41"/>
  <c r="K36" i="41"/>
  <c r="K38" i="41"/>
  <c r="K44" i="41"/>
  <c r="K50" i="41"/>
  <c r="K56" i="41"/>
  <c r="K62" i="41"/>
  <c r="K68" i="41"/>
  <c r="K74" i="41"/>
  <c r="K80" i="41"/>
  <c r="K86" i="41"/>
  <c r="K92" i="41"/>
  <c r="K98" i="41"/>
  <c r="K104" i="41"/>
  <c r="K110" i="41"/>
  <c r="K116" i="41"/>
  <c r="K122" i="41"/>
  <c r="K128" i="41"/>
  <c r="K134" i="41"/>
  <c r="K140" i="41"/>
  <c r="K146" i="41"/>
  <c r="K152" i="41"/>
  <c r="K158" i="41"/>
  <c r="K164" i="41"/>
  <c r="K170" i="41"/>
  <c r="K176" i="41"/>
  <c r="K182" i="41"/>
  <c r="K188" i="41"/>
  <c r="K194" i="41"/>
  <c r="K200" i="41"/>
  <c r="K206" i="41"/>
  <c r="K212" i="41"/>
  <c r="K218" i="41"/>
  <c r="K224" i="41"/>
  <c r="K230" i="41"/>
  <c r="K236" i="41"/>
  <c r="K242" i="41"/>
  <c r="K248" i="41"/>
  <c r="K254" i="41"/>
  <c r="K260" i="41"/>
  <c r="K266" i="41"/>
  <c r="K272" i="41"/>
  <c r="K278" i="41"/>
  <c r="K284" i="41"/>
  <c r="K290" i="41"/>
  <c r="K296" i="41"/>
  <c r="K302" i="41"/>
  <c r="K308" i="41"/>
  <c r="K314" i="41"/>
  <c r="K320" i="41"/>
  <c r="K326" i="41"/>
  <c r="K332" i="41"/>
  <c r="K338" i="41"/>
  <c r="K344" i="41"/>
  <c r="K350" i="41"/>
  <c r="K356" i="41"/>
  <c r="K362" i="41"/>
  <c r="K374" i="41"/>
  <c r="K392" i="41"/>
  <c r="K404" i="41"/>
  <c r="K412" i="41"/>
  <c r="K418" i="41"/>
  <c r="K424" i="41"/>
  <c r="K430" i="41"/>
  <c r="K436" i="41"/>
  <c r="K442" i="41"/>
  <c r="K448" i="41"/>
  <c r="K454" i="41"/>
  <c r="K460" i="41"/>
  <c r="K466" i="41"/>
  <c r="K472" i="41"/>
  <c r="K478" i="41"/>
  <c r="K484" i="41"/>
  <c r="K490" i="41"/>
  <c r="K496" i="41"/>
  <c r="K502" i="41"/>
  <c r="K508" i="41"/>
  <c r="K514" i="41"/>
  <c r="O40" i="41"/>
  <c r="O96" i="41"/>
  <c r="O140" i="41"/>
  <c r="O208" i="41"/>
  <c r="O280" i="41"/>
  <c r="O344" i="41"/>
  <c r="O416" i="41"/>
  <c r="O480" i="41"/>
  <c r="O296" i="41"/>
  <c r="K379" i="41"/>
  <c r="K397" i="41"/>
  <c r="K405" i="41"/>
  <c r="K413" i="41"/>
  <c r="K419" i="41"/>
  <c r="K425" i="41"/>
  <c r="K431" i="41"/>
  <c r="K437" i="41"/>
  <c r="K443" i="41"/>
  <c r="K449" i="41"/>
  <c r="K455" i="41"/>
  <c r="K461" i="41"/>
  <c r="K467" i="41"/>
  <c r="K473" i="41"/>
  <c r="K479" i="41"/>
  <c r="K485" i="41"/>
  <c r="K491" i="41"/>
  <c r="K497" i="41"/>
  <c r="K503" i="41"/>
  <c r="K509" i="41"/>
  <c r="K515" i="41"/>
  <c r="O56" i="41"/>
  <c r="O424" i="41"/>
  <c r="K380" i="41"/>
  <c r="K398" i="41"/>
  <c r="K408" i="41"/>
  <c r="K414" i="41"/>
  <c r="K420" i="41"/>
  <c r="K426" i="41"/>
  <c r="K432" i="41"/>
  <c r="K438" i="41"/>
  <c r="K444" i="41"/>
  <c r="K450" i="41"/>
  <c r="K456" i="41"/>
  <c r="K462" i="41"/>
  <c r="K468" i="41"/>
  <c r="K474" i="41"/>
  <c r="K480" i="41"/>
  <c r="K486" i="41"/>
  <c r="K492" i="41"/>
  <c r="K498" i="41"/>
  <c r="K504" i="41"/>
  <c r="K510" i="41"/>
  <c r="K516" i="41"/>
  <c r="O64" i="41"/>
  <c r="O112" i="41"/>
  <c r="O160" i="41"/>
  <c r="O226" i="41"/>
  <c r="O304" i="41"/>
  <c r="O368" i="41"/>
  <c r="O440" i="41"/>
  <c r="O496" i="41"/>
  <c r="O448" i="41"/>
  <c r="O352" i="41"/>
  <c r="K367" i="41"/>
  <c r="K385" i="41"/>
  <c r="K399" i="41"/>
  <c r="K409" i="41"/>
  <c r="K415" i="41"/>
  <c r="K421" i="41"/>
  <c r="K427" i="41"/>
  <c r="K433" i="41"/>
  <c r="K439" i="41"/>
  <c r="K445" i="41"/>
  <c r="K451" i="41"/>
  <c r="K457" i="41"/>
  <c r="K463" i="41"/>
  <c r="K469" i="41"/>
  <c r="K475" i="41"/>
  <c r="K481" i="41"/>
  <c r="K487" i="41"/>
  <c r="K493" i="41"/>
  <c r="K499" i="41"/>
  <c r="K505" i="41"/>
  <c r="K511" i="41"/>
  <c r="O67" i="41"/>
  <c r="O114" i="41"/>
  <c r="O168" i="41"/>
  <c r="O240" i="41"/>
  <c r="O310" i="41"/>
  <c r="O376" i="41"/>
  <c r="O504" i="41"/>
  <c r="O216" i="41"/>
  <c r="K368" i="41"/>
  <c r="K386" i="41"/>
  <c r="K402" i="41"/>
  <c r="K410" i="41"/>
  <c r="K416" i="41"/>
  <c r="K422" i="41"/>
  <c r="K428" i="41"/>
  <c r="K434" i="41"/>
  <c r="K440" i="41"/>
  <c r="K446" i="41"/>
  <c r="K452" i="41"/>
  <c r="K458" i="41"/>
  <c r="K464" i="41"/>
  <c r="K470" i="41"/>
  <c r="K476" i="41"/>
  <c r="K482" i="41"/>
  <c r="K488" i="41"/>
  <c r="K494" i="41"/>
  <c r="K500" i="41"/>
  <c r="K506" i="41"/>
  <c r="K512" i="41"/>
  <c r="O72" i="41"/>
  <c r="O120" i="41"/>
  <c r="O176" i="41"/>
  <c r="O256" i="41"/>
  <c r="O312" i="41"/>
  <c r="O384" i="41"/>
  <c r="O451" i="41"/>
  <c r="O128" i="41"/>
  <c r="O264" i="41"/>
  <c r="O408" i="41"/>
  <c r="O104" i="41"/>
  <c r="O488" i="41"/>
  <c r="K373" i="41"/>
  <c r="K391" i="41"/>
  <c r="K403" i="41"/>
  <c r="K411" i="41"/>
  <c r="K417" i="41"/>
  <c r="K423" i="41"/>
  <c r="K429" i="41"/>
  <c r="K435" i="41"/>
  <c r="K441" i="41"/>
  <c r="K447" i="41"/>
  <c r="K453" i="41"/>
  <c r="K459" i="41"/>
  <c r="K465" i="41"/>
  <c r="K471" i="41"/>
  <c r="K477" i="41"/>
  <c r="K483" i="41"/>
  <c r="K489" i="41"/>
  <c r="K495" i="41"/>
  <c r="K501" i="41"/>
  <c r="K507" i="41"/>
  <c r="K513" i="41"/>
  <c r="O94" i="41"/>
  <c r="O200" i="41"/>
  <c r="O328" i="41"/>
  <c r="O464" i="41"/>
  <c r="O144" i="41"/>
  <c r="O513" i="41"/>
  <c r="O441" i="41"/>
  <c r="O369" i="41"/>
  <c r="O297" i="41"/>
  <c r="O261" i="41"/>
  <c r="O225" i="41"/>
  <c r="O153" i="41"/>
  <c r="O81" i="41"/>
  <c r="O45" i="41"/>
  <c r="O452" i="41"/>
  <c r="O380" i="41"/>
  <c r="O308" i="41"/>
  <c r="O236" i="41"/>
  <c r="O164" i="41"/>
  <c r="O86" i="41"/>
  <c r="O457" i="41"/>
  <c r="O385" i="41"/>
  <c r="O313" i="41"/>
  <c r="O277" i="41"/>
  <c r="O241" i="41"/>
  <c r="O169" i="41"/>
  <c r="O133" i="41"/>
  <c r="O97" i="41"/>
  <c r="O510" i="41"/>
  <c r="O402" i="41"/>
  <c r="O366" i="41"/>
  <c r="O330" i="41"/>
  <c r="O294" i="41"/>
  <c r="O222" i="41"/>
  <c r="O186" i="41"/>
  <c r="O150" i="41"/>
  <c r="O108" i="41"/>
  <c r="O66" i="41"/>
  <c r="O473" i="41"/>
  <c r="O401" i="41"/>
  <c r="O365" i="41"/>
  <c r="O329" i="41"/>
  <c r="O293" i="41"/>
  <c r="O257" i="41"/>
  <c r="O221" i="41"/>
  <c r="O185" i="41"/>
  <c r="O149" i="41"/>
  <c r="O113" i="41"/>
  <c r="O77" i="41"/>
  <c r="O41" i="41"/>
  <c r="O484" i="41"/>
  <c r="O412" i="41"/>
  <c r="O340" i="41"/>
  <c r="O268" i="41"/>
  <c r="O196" i="41"/>
  <c r="O124" i="41"/>
  <c r="O88" i="41"/>
  <c r="O52" i="41"/>
  <c r="O195" i="41"/>
  <c r="O243" i="41"/>
  <c r="O154" i="41"/>
  <c r="O198" i="41"/>
  <c r="O336" i="41"/>
  <c r="O48" i="41"/>
  <c r="O373" i="41"/>
  <c r="O509" i="41"/>
  <c r="O63" i="41"/>
  <c r="O183" i="41"/>
  <c r="O391" i="41"/>
  <c r="O471" i="41"/>
  <c r="O502" i="41"/>
  <c r="O143" i="41"/>
  <c r="O258" i="41"/>
  <c r="O418" i="41"/>
  <c r="O290" i="41"/>
  <c r="O118" i="41"/>
  <c r="O482" i="41"/>
  <c r="O178" i="41"/>
  <c r="O474" i="41"/>
  <c r="O394" i="41"/>
  <c r="O387" i="41"/>
  <c r="O342" i="41"/>
  <c r="O158" i="41"/>
  <c r="O456" i="41"/>
  <c r="O248" i="41"/>
  <c r="O205" i="41"/>
  <c r="O515" i="41"/>
  <c r="O349" i="41"/>
  <c r="O435" i="41"/>
  <c r="O227" i="41"/>
  <c r="O363" i="41"/>
  <c r="O315" i="41"/>
  <c r="O461" i="41"/>
  <c r="O199" i="41"/>
  <c r="O274" i="41"/>
  <c r="O414" i="41"/>
  <c r="O272" i="41"/>
  <c r="O453" i="41"/>
  <c r="O379" i="41"/>
  <c r="O255" i="41"/>
  <c r="O219" i="41"/>
  <c r="O147" i="41"/>
  <c r="O39" i="41"/>
  <c r="O410" i="41"/>
  <c r="O338" i="41"/>
  <c r="O302" i="41"/>
  <c r="O266" i="41"/>
  <c r="O230" i="41"/>
  <c r="O116" i="41"/>
  <c r="O80" i="41"/>
  <c r="O44" i="41"/>
  <c r="O343" i="41"/>
  <c r="O127" i="41"/>
  <c r="O91" i="41"/>
  <c r="O55" i="41"/>
  <c r="O468" i="41"/>
  <c r="O396" i="41"/>
  <c r="O324" i="41"/>
  <c r="O252" i="41"/>
  <c r="O180" i="41"/>
  <c r="O60" i="41"/>
  <c r="O467" i="41"/>
  <c r="O395" i="41"/>
  <c r="O359" i="41"/>
  <c r="O215" i="41"/>
  <c r="O107" i="41"/>
  <c r="O514" i="41"/>
  <c r="O442" i="41"/>
  <c r="O370" i="41"/>
  <c r="O298" i="41"/>
  <c r="O262" i="41"/>
  <c r="O190" i="41"/>
  <c r="O138" i="41"/>
  <c r="O184" i="41"/>
  <c r="O382" i="41"/>
  <c r="O288" i="41"/>
  <c r="O181" i="41"/>
  <c r="O253" i="41"/>
  <c r="O399" i="41"/>
  <c r="O495" i="41"/>
  <c r="O367" i="41"/>
  <c r="O415" i="41"/>
  <c r="O431" i="41"/>
  <c r="O478" i="41"/>
  <c r="O242" i="41"/>
  <c r="O194" i="41"/>
  <c r="O50" i="41"/>
  <c r="O250" i="41"/>
  <c r="O426" i="41"/>
  <c r="O323" i="41"/>
  <c r="O122" i="41"/>
  <c r="O318" i="41"/>
  <c r="O438" i="41"/>
  <c r="O470" i="41"/>
  <c r="O446" i="41"/>
  <c r="O224" i="41"/>
  <c r="O270" i="41"/>
  <c r="O117" i="41"/>
  <c r="O317" i="41"/>
  <c r="O429" i="41"/>
  <c r="O437" i="41"/>
  <c r="O163" i="41"/>
  <c r="O299" i="41"/>
  <c r="O251" i="41"/>
  <c r="O413" i="41"/>
  <c r="O307" i="41"/>
  <c r="O285" i="41"/>
  <c r="O483" i="41"/>
  <c r="O187" i="41"/>
  <c r="O267" i="41"/>
  <c r="O123" i="41"/>
  <c r="O92" i="41"/>
  <c r="O211" i="41"/>
  <c r="O516" i="41"/>
  <c r="O228" i="41"/>
  <c r="O263" i="41"/>
  <c r="O454" i="41"/>
  <c r="O115" i="41"/>
  <c r="O179" i="41"/>
  <c r="O407" i="41"/>
  <c r="O202" i="41"/>
  <c r="O102" i="41"/>
  <c r="O189" i="41"/>
  <c r="O465" i="41"/>
  <c r="O393" i="41"/>
  <c r="O357" i="41"/>
  <c r="O321" i="41"/>
  <c r="O249" i="41"/>
  <c r="O213" i="41"/>
  <c r="O177" i="41"/>
  <c r="O141" i="41"/>
  <c r="O105" i="41"/>
  <c r="O69" i="41"/>
  <c r="O476" i="41"/>
  <c r="O404" i="41"/>
  <c r="O332" i="41"/>
  <c r="O260" i="41"/>
  <c r="O188" i="41"/>
  <c r="O110" i="41"/>
  <c r="O38" i="41"/>
  <c r="O481" i="41"/>
  <c r="O409" i="41"/>
  <c r="O337" i="41"/>
  <c r="O301" i="41"/>
  <c r="O265" i="41"/>
  <c r="O229" i="41"/>
  <c r="O193" i="41"/>
  <c r="O157" i="41"/>
  <c r="O121" i="41"/>
  <c r="O85" i="41"/>
  <c r="O49" i="41"/>
  <c r="O390" i="41"/>
  <c r="O282" i="41"/>
  <c r="O174" i="41"/>
  <c r="O132" i="41"/>
  <c r="O54" i="41"/>
  <c r="O497" i="41"/>
  <c r="O425" i="41"/>
  <c r="O353" i="41"/>
  <c r="O281" i="41"/>
  <c r="O245" i="41"/>
  <c r="O209" i="41"/>
  <c r="O173" i="41"/>
  <c r="O137" i="41"/>
  <c r="O101" i="41"/>
  <c r="O65" i="41"/>
  <c r="O508" i="41"/>
  <c r="O436" i="41"/>
  <c r="O364" i="41"/>
  <c r="O292" i="41"/>
  <c r="O220" i="41"/>
  <c r="O148" i="41"/>
  <c r="O76" i="41"/>
  <c r="O136" i="41"/>
  <c r="O346" i="41"/>
  <c r="O46" i="41"/>
  <c r="O303" i="41"/>
  <c r="O232" i="41"/>
  <c r="O165" i="41"/>
  <c r="O351" i="41"/>
  <c r="O287" i="41"/>
  <c r="O247" i="41"/>
  <c r="O335" i="41"/>
  <c r="O334" i="41"/>
  <c r="O487" i="41"/>
  <c r="O455" i="41"/>
  <c r="O98" i="41"/>
  <c r="O386" i="41"/>
  <c r="O162" i="41"/>
  <c r="O371" i="41"/>
  <c r="O254" i="41"/>
  <c r="O278" i="41"/>
  <c r="O350" i="41"/>
  <c r="O432" i="41"/>
  <c r="O166" i="41"/>
  <c r="O246" i="41"/>
  <c r="O445" i="41"/>
  <c r="O501" i="41"/>
  <c r="O405" i="41"/>
  <c r="O235" i="41"/>
  <c r="O83" i="41"/>
  <c r="O231" i="41"/>
  <c r="O458" i="41"/>
  <c r="O319" i="41"/>
  <c r="O139" i="41"/>
  <c r="O372" i="41"/>
  <c r="O78" i="41"/>
  <c r="O155" i="41"/>
  <c r="O238" i="41"/>
  <c r="O472" i="41"/>
  <c r="O392" i="41"/>
  <c r="O87" i="41"/>
  <c r="O239" i="41"/>
  <c r="O306" i="41"/>
  <c r="O499" i="41"/>
  <c r="O459" i="41"/>
  <c r="O279" i="41"/>
  <c r="O207" i="41"/>
  <c r="O135" i="41"/>
  <c r="O99" i="41"/>
  <c r="O434" i="41"/>
  <c r="O398" i="41"/>
  <c r="O362" i="41"/>
  <c r="O68" i="41"/>
  <c r="O475" i="41"/>
  <c r="O403" i="41"/>
  <c r="O331" i="41"/>
  <c r="O295" i="41"/>
  <c r="O151" i="41"/>
  <c r="O79" i="41"/>
  <c r="O492" i="41"/>
  <c r="O420" i="41"/>
  <c r="O348" i="41"/>
  <c r="O276" i="41"/>
  <c r="O204" i="41"/>
  <c r="O126" i="41"/>
  <c r="O347" i="41"/>
  <c r="O275" i="41"/>
  <c r="O203" i="41"/>
  <c r="O167" i="41"/>
  <c r="O131" i="41"/>
  <c r="O95" i="41"/>
  <c r="O430" i="41"/>
  <c r="O358" i="41"/>
  <c r="O322" i="41"/>
  <c r="O142" i="41"/>
  <c r="O106" i="41"/>
  <c r="O70" i="41"/>
  <c r="O466" i="41"/>
  <c r="O51" i="41"/>
  <c r="O192" i="41"/>
  <c r="O327" i="41"/>
  <c r="O423" i="41"/>
  <c r="O223" i="41"/>
  <c r="O71" i="41"/>
  <c r="O271" i="41"/>
  <c r="O439" i="41"/>
  <c r="O506" i="41"/>
  <c r="O82" i="41"/>
  <c r="O314" i="41"/>
  <c r="O146" i="41"/>
  <c r="O354" i="41"/>
  <c r="O486" i="41"/>
  <c r="O206" i="41"/>
  <c r="O134" i="41"/>
  <c r="O214" i="41"/>
  <c r="O360" i="41"/>
  <c r="O389" i="41"/>
  <c r="O421" i="41"/>
  <c r="O259" i="41"/>
  <c r="O469" i="41"/>
  <c r="O333" i="41"/>
  <c r="O419" i="41"/>
  <c r="O171" i="41"/>
  <c r="O507" i="41"/>
  <c r="O59" i="41"/>
  <c r="O75" i="41"/>
  <c r="O491" i="41"/>
  <c r="O443" i="41"/>
  <c r="O411" i="41"/>
  <c r="O494" i="41"/>
  <c r="O463" i="41"/>
  <c r="O175" i="41"/>
  <c r="O444" i="41"/>
  <c r="O156" i="41"/>
  <c r="O191" i="41"/>
  <c r="O490" i="41"/>
  <c r="O58" i="41"/>
  <c r="O210" i="41"/>
  <c r="O383" i="41"/>
  <c r="O493" i="41"/>
  <c r="O498" i="41"/>
  <c r="O489" i="41"/>
  <c r="O417" i="41"/>
  <c r="O345" i="41"/>
  <c r="O309" i="41"/>
  <c r="O273" i="41"/>
  <c r="O237" i="41"/>
  <c r="O201" i="41"/>
  <c r="O129" i="41"/>
  <c r="O57" i="41"/>
  <c r="O500" i="41"/>
  <c r="O428" i="41"/>
  <c r="O356" i="41"/>
  <c r="O284" i="41"/>
  <c r="O212" i="41"/>
  <c r="O62" i="41"/>
  <c r="O505" i="41"/>
  <c r="O433" i="41"/>
  <c r="O397" i="41"/>
  <c r="O361" i="41"/>
  <c r="O325" i="41"/>
  <c r="O289" i="41"/>
  <c r="O217" i="41"/>
  <c r="O145" i="41"/>
  <c r="O109" i="41"/>
  <c r="O73" i="41"/>
  <c r="O37" i="41"/>
  <c r="O450" i="41"/>
  <c r="O234" i="41"/>
  <c r="O84" i="41"/>
  <c r="O42" i="41"/>
  <c r="O449" i="41"/>
  <c r="O377" i="41"/>
  <c r="O341" i="41"/>
  <c r="O305" i="41"/>
  <c r="O269" i="41"/>
  <c r="O233" i="41"/>
  <c r="O197" i="41"/>
  <c r="O161" i="41"/>
  <c r="O89" i="41"/>
  <c r="O460" i="41"/>
  <c r="O388" i="41"/>
  <c r="O316" i="41"/>
  <c r="O244" i="41"/>
  <c r="O172" i="41"/>
  <c r="O100" i="41"/>
  <c r="O400" i="41"/>
  <c r="O170" i="41"/>
  <c r="O512" i="41"/>
  <c r="O152" i="41"/>
  <c r="O477" i="41"/>
  <c r="O447" i="41"/>
  <c r="O111" i="41"/>
  <c r="O311" i="41"/>
  <c r="O511" i="41"/>
  <c r="O47" i="41"/>
  <c r="O406" i="41"/>
  <c r="O378" i="41"/>
  <c r="O218" i="41"/>
  <c r="O90" i="41"/>
  <c r="O462" i="41"/>
  <c r="O182" i="41"/>
  <c r="O374" i="41"/>
  <c r="O286" i="41"/>
  <c r="O53" i="41"/>
  <c r="O61" i="41"/>
  <c r="O485" i="41"/>
  <c r="O93" i="41"/>
  <c r="O381" i="41"/>
  <c r="O355" i="41"/>
  <c r="O43" i="41"/>
  <c r="O339" i="41"/>
  <c r="O159" i="41"/>
  <c r="O422" i="41"/>
  <c r="O283" i="41"/>
  <c r="O103" i="41"/>
  <c r="O300" i="41"/>
  <c r="O479" i="41"/>
  <c r="O119" i="41"/>
  <c r="O130" i="41"/>
  <c r="O320" i="41"/>
  <c r="O125" i="41"/>
  <c r="O375" i="41"/>
  <c r="O503" i="41"/>
  <c r="O74" i="41"/>
  <c r="O326" i="41"/>
  <c r="O291" i="41"/>
  <c r="O427" i="41"/>
  <c r="N29" i="33"/>
  <c r="N38" i="33"/>
  <c r="N33" i="33"/>
  <c r="N31" i="33"/>
  <c r="N39" i="33"/>
  <c r="N25" i="33"/>
  <c r="N37" i="33"/>
  <c r="N34" i="33"/>
  <c r="N24" i="33"/>
  <c r="N26" i="33"/>
  <c r="N30" i="33"/>
  <c r="N28" i="33"/>
  <c r="N21" i="33"/>
  <c r="N32" i="33"/>
  <c r="N27" i="33"/>
  <c r="N22" i="33"/>
  <c r="N23" i="33"/>
  <c r="N36" i="33"/>
  <c r="N35" i="33"/>
  <c r="N40" i="33"/>
  <c r="C9" i="36"/>
  <c r="A82" i="36"/>
  <c r="C82" i="36" s="1"/>
  <c r="A473" i="36"/>
  <c r="A206" i="36"/>
  <c r="A249" i="36"/>
  <c r="A366" i="36"/>
  <c r="C366" i="36" s="1"/>
  <c r="A314" i="36"/>
  <c r="J314" i="36" s="1"/>
  <c r="A305" i="36"/>
  <c r="A210" i="36"/>
  <c r="A343" i="36"/>
  <c r="C343" i="36" s="1"/>
  <c r="A400" i="36"/>
  <c r="J400" i="36" s="1"/>
  <c r="A349" i="36"/>
  <c r="J349" i="36" s="1"/>
  <c r="A166" i="36"/>
  <c r="J166" i="36" s="1"/>
  <c r="A497" i="36"/>
  <c r="C497" i="36" s="1"/>
  <c r="A88" i="36"/>
  <c r="A90" i="36"/>
  <c r="J90" i="36" s="1"/>
  <c r="A139" i="36"/>
  <c r="J139" i="36" s="1"/>
  <c r="A379" i="36"/>
  <c r="C379" i="36" s="1"/>
  <c r="A493" i="36"/>
  <c r="A372" i="36"/>
  <c r="A165" i="36"/>
  <c r="J165" i="36" s="1"/>
  <c r="A100" i="36"/>
  <c r="C100" i="36" s="1"/>
  <c r="A110" i="36"/>
  <c r="A248" i="36"/>
  <c r="A200" i="36"/>
  <c r="A218" i="36"/>
  <c r="J218" i="36" s="1"/>
  <c r="A223" i="36"/>
  <c r="A347" i="36"/>
  <c r="C347" i="36" s="1"/>
  <c r="A316" i="36"/>
  <c r="A194" i="36"/>
  <c r="A87" i="36"/>
  <c r="A56" i="36"/>
  <c r="A118" i="36"/>
  <c r="A164" i="36"/>
  <c r="C164" i="36" s="1"/>
  <c r="A381" i="36"/>
  <c r="C381" i="36" s="1"/>
  <c r="A476" i="36"/>
  <c r="A320" i="36"/>
  <c r="J320" i="36" s="1"/>
  <c r="A146" i="36"/>
  <c r="C146" i="36" s="1"/>
  <c r="A97" i="36"/>
  <c r="J97" i="36" s="1"/>
  <c r="A394" i="36"/>
  <c r="A467" i="36"/>
  <c r="A257" i="36"/>
  <c r="A480" i="36"/>
  <c r="A292" i="36"/>
  <c r="J292" i="36" s="1"/>
  <c r="A161" i="36"/>
  <c r="A310" i="36"/>
  <c r="A83" i="36"/>
  <c r="C83" i="36" s="1"/>
  <c r="A229" i="36"/>
  <c r="J229" i="36" s="1"/>
  <c r="A162" i="36"/>
  <c r="A237" i="36"/>
  <c r="C237" i="36" s="1"/>
  <c r="A230" i="36"/>
  <c r="A111" i="36"/>
  <c r="J111" i="36" s="1"/>
  <c r="A214" i="36"/>
  <c r="C214" i="36" s="1"/>
  <c r="A458" i="36"/>
  <c r="A469" i="36"/>
  <c r="A204" i="36"/>
  <c r="J204" i="36" s="1"/>
  <c r="A95" i="36"/>
  <c r="C95" i="36" s="1"/>
  <c r="A426" i="36"/>
  <c r="A313" i="36"/>
  <c r="A76" i="36"/>
  <c r="C76" i="36" s="1"/>
  <c r="A336" i="36"/>
  <c r="A424" i="36"/>
  <c r="J424" i="36" s="1"/>
  <c r="A500" i="36"/>
  <c r="C500" i="36" s="1"/>
  <c r="A341" i="36"/>
  <c r="A429" i="36"/>
  <c r="A386" i="36"/>
  <c r="A422" i="36"/>
  <c r="C422" i="36" s="1"/>
  <c r="A439" i="36"/>
  <c r="A459" i="36"/>
  <c r="J459" i="36" s="1"/>
  <c r="A438" i="36"/>
  <c r="A271" i="36"/>
  <c r="A104" i="36"/>
  <c r="A119" i="36"/>
  <c r="A169" i="36"/>
  <c r="A19" i="36"/>
  <c r="A203" i="36"/>
  <c r="A98" i="36"/>
  <c r="A245" i="36"/>
  <c r="A240" i="36"/>
  <c r="C240" i="36" s="1"/>
  <c r="A173" i="36"/>
  <c r="C173" i="36" s="1"/>
  <c r="A69" i="36"/>
  <c r="J69" i="36" s="1"/>
  <c r="A66" i="36"/>
  <c r="C66" i="36" s="1"/>
  <c r="A51" i="36"/>
  <c r="C51" i="36" s="1"/>
  <c r="A26" i="36"/>
  <c r="C26" i="36" s="1"/>
  <c r="A192" i="36"/>
  <c r="J192" i="36" s="1"/>
  <c r="A147" i="36"/>
  <c r="A103" i="36"/>
  <c r="A303" i="36"/>
  <c r="C303" i="36" s="1"/>
  <c r="A455" i="36"/>
  <c r="J455" i="36" s="1"/>
  <c r="A433" i="36"/>
  <c r="J433" i="36" s="1"/>
  <c r="A428" i="36"/>
  <c r="C428" i="36" s="1"/>
  <c r="A15" i="36"/>
  <c r="A11" i="36"/>
  <c r="A174" i="36"/>
  <c r="C174" i="36" s="1"/>
  <c r="A483" i="36"/>
  <c r="C483" i="36" s="1"/>
  <c r="A423" i="36"/>
  <c r="A425" i="36"/>
  <c r="A420" i="36"/>
  <c r="J420" i="36" s="1"/>
  <c r="A207" i="36"/>
  <c r="A463" i="36"/>
  <c r="C463" i="36" s="1"/>
  <c r="A282" i="36"/>
  <c r="J282" i="36" s="1"/>
  <c r="A453" i="36"/>
  <c r="A448" i="36"/>
  <c r="J448" i="36" s="1"/>
  <c r="A179" i="36"/>
  <c r="A135" i="36"/>
  <c r="C135" i="36" s="1"/>
  <c r="A431" i="36"/>
  <c r="J431" i="36" s="1"/>
  <c r="A499" i="36"/>
  <c r="A449" i="36"/>
  <c r="A444" i="36"/>
  <c r="J444" i="36" s="1"/>
  <c r="A114" i="36"/>
  <c r="C114" i="36" s="1"/>
  <c r="A246" i="36"/>
  <c r="A191" i="36"/>
  <c r="C191" i="36" s="1"/>
  <c r="A490" i="36"/>
  <c r="J490" i="36" s="1"/>
  <c r="A479" i="36"/>
  <c r="A317" i="36"/>
  <c r="A312" i="36"/>
  <c r="A47" i="36"/>
  <c r="C47" i="36" s="1"/>
  <c r="A10" i="36"/>
  <c r="A43" i="36"/>
  <c r="A5" i="36"/>
  <c r="C5" i="36" s="1"/>
  <c r="A67" i="36"/>
  <c r="C67" i="36" s="1"/>
  <c r="A60" i="36"/>
  <c r="C60" i="36" s="1"/>
  <c r="A27" i="36"/>
  <c r="A196" i="36"/>
  <c r="A371" i="36"/>
  <c r="J371" i="36" s="1"/>
  <c r="A354" i="36"/>
  <c r="A401" i="36"/>
  <c r="J401" i="36" s="1"/>
  <c r="A396" i="36"/>
  <c r="J396" i="36" s="1"/>
  <c r="A244" i="36"/>
  <c r="A106" i="36"/>
  <c r="A222" i="36"/>
  <c r="A339" i="36"/>
  <c r="J339" i="36" s="1"/>
  <c r="A338" i="36"/>
  <c r="J338" i="36" s="1"/>
  <c r="A393" i="36"/>
  <c r="A388" i="36"/>
  <c r="A143" i="36"/>
  <c r="J143" i="36" s="1"/>
  <c r="A451" i="36"/>
  <c r="A407" i="36"/>
  <c r="A421" i="36"/>
  <c r="C421" i="36" s="1"/>
  <c r="A416" i="36"/>
  <c r="A115" i="36"/>
  <c r="A213" i="36"/>
  <c r="A435" i="36"/>
  <c r="A391" i="36"/>
  <c r="A417" i="36"/>
  <c r="A412" i="36"/>
  <c r="A101" i="36"/>
  <c r="J101" i="36" s="1"/>
  <c r="A235" i="36"/>
  <c r="A127" i="36"/>
  <c r="A478" i="36"/>
  <c r="C478" i="36" s="1"/>
  <c r="A494" i="36"/>
  <c r="A285" i="36"/>
  <c r="A280" i="36"/>
  <c r="A45" i="36"/>
  <c r="C45" i="36" s="1"/>
  <c r="A57" i="36"/>
  <c r="C57" i="36" s="1"/>
  <c r="A21" i="36"/>
  <c r="A78" i="36"/>
  <c r="C78" i="36" s="1"/>
  <c r="A264" i="36"/>
  <c r="J264" i="36" s="1"/>
  <c r="A340" i="36"/>
  <c r="A432" i="36"/>
  <c r="A269" i="36"/>
  <c r="J269" i="36" s="1"/>
  <c r="A345" i="36"/>
  <c r="C345" i="36" s="1"/>
  <c r="A437" i="36"/>
  <c r="J437" i="36" s="1"/>
  <c r="A466" i="36"/>
  <c r="J466" i="36" s="1"/>
  <c r="A454" i="36"/>
  <c r="J454" i="36" s="1"/>
  <c r="A482" i="36"/>
  <c r="A398" i="36"/>
  <c r="A470" i="36"/>
  <c r="C470" i="36" s="1"/>
  <c r="A335" i="36"/>
  <c r="A84" i="36"/>
  <c r="C84" i="36" s="1"/>
  <c r="A159" i="36"/>
  <c r="C159" i="36" s="1"/>
  <c r="A185" i="36"/>
  <c r="A91" i="36"/>
  <c r="J91" i="36" s="1"/>
  <c r="A219" i="36"/>
  <c r="A126" i="36"/>
  <c r="C126" i="36" s="1"/>
  <c r="A150" i="36"/>
  <c r="J150" i="36" s="1"/>
  <c r="A124" i="36"/>
  <c r="J124" i="36" s="1"/>
  <c r="A141" i="36"/>
  <c r="A220" i="36"/>
  <c r="J220" i="36" s="1"/>
  <c r="A3" i="36"/>
  <c r="C3" i="36" s="1"/>
  <c r="A77" i="36"/>
  <c r="C77" i="36" s="1"/>
  <c r="A272" i="36"/>
  <c r="A360" i="36"/>
  <c r="C360" i="36" s="1"/>
  <c r="A436" i="36"/>
  <c r="A277" i="36"/>
  <c r="A365" i="36"/>
  <c r="J365" i="36" s="1"/>
  <c r="A441" i="36"/>
  <c r="C441" i="36" s="1"/>
  <c r="A487" i="36"/>
  <c r="J487" i="36" s="1"/>
  <c r="A279" i="36"/>
  <c r="C279" i="36" s="1"/>
  <c r="A498" i="36"/>
  <c r="A430" i="36"/>
  <c r="A286" i="36"/>
  <c r="A367" i="36"/>
  <c r="A181" i="36"/>
  <c r="A94" i="36"/>
  <c r="A175" i="36"/>
  <c r="C175" i="36" s="1"/>
  <c r="A193" i="36"/>
  <c r="A99" i="36"/>
  <c r="A227" i="36"/>
  <c r="C227" i="36" s="1"/>
  <c r="A224" i="36"/>
  <c r="J224" i="36" s="1"/>
  <c r="A178" i="36"/>
  <c r="C178" i="36" s="1"/>
  <c r="A228" i="36"/>
  <c r="A142" i="36"/>
  <c r="A212" i="36"/>
  <c r="C212" i="36" s="1"/>
  <c r="A35" i="36"/>
  <c r="C35" i="36" s="1"/>
  <c r="A13" i="36"/>
  <c r="C13" i="36" s="1"/>
  <c r="A50" i="36"/>
  <c r="A242" i="36"/>
  <c r="A241" i="36"/>
  <c r="A247" i="36"/>
  <c r="A291" i="36"/>
  <c r="C291" i="36" s="1"/>
  <c r="A290" i="36"/>
  <c r="A369" i="36"/>
  <c r="J369" i="36" s="1"/>
  <c r="A364" i="36"/>
  <c r="A44" i="36"/>
  <c r="A152" i="36"/>
  <c r="C152" i="36" s="1"/>
  <c r="A215" i="36"/>
  <c r="J215" i="36" s="1"/>
  <c r="A275" i="36"/>
  <c r="A274" i="36"/>
  <c r="A361" i="36"/>
  <c r="A356" i="36"/>
  <c r="C356" i="36" s="1"/>
  <c r="A61" i="36"/>
  <c r="C61" i="36" s="1"/>
  <c r="A85" i="36"/>
  <c r="A334" i="36"/>
  <c r="A327" i="36"/>
  <c r="J327" i="36" s="1"/>
  <c r="A389" i="36"/>
  <c r="C389" i="36" s="1"/>
  <c r="A384" i="36"/>
  <c r="A202" i="36"/>
  <c r="A198" i="36"/>
  <c r="C198" i="36" s="1"/>
  <c r="A323" i="36"/>
  <c r="J323" i="36" s="1"/>
  <c r="A322" i="36"/>
  <c r="A385" i="36"/>
  <c r="A380" i="36"/>
  <c r="J380" i="36" s="1"/>
  <c r="A116" i="36"/>
  <c r="A171" i="36"/>
  <c r="J171" i="36" s="1"/>
  <c r="A134" i="36"/>
  <c r="A491" i="36"/>
  <c r="A402" i="36"/>
  <c r="A253" i="36"/>
  <c r="J253" i="36" s="1"/>
  <c r="A79" i="36"/>
  <c r="C79" i="36" s="1"/>
  <c r="A276" i="36"/>
  <c r="A368" i="36"/>
  <c r="A456" i="36"/>
  <c r="A281" i="36"/>
  <c r="C281" i="36" s="1"/>
  <c r="A373" i="36"/>
  <c r="A461" i="36"/>
  <c r="A462" i="36"/>
  <c r="C462" i="36" s="1"/>
  <c r="A295" i="36"/>
  <c r="A346" i="36"/>
  <c r="A446" i="36"/>
  <c r="A302" i="36"/>
  <c r="J302" i="36" s="1"/>
  <c r="A283" i="36"/>
  <c r="J283" i="36" s="1"/>
  <c r="A250" i="36"/>
  <c r="J250" i="36" s="1"/>
  <c r="A216" i="36"/>
  <c r="C216" i="36" s="1"/>
  <c r="A183" i="36"/>
  <c r="J183" i="36" s="1"/>
  <c r="A233" i="36"/>
  <c r="C233" i="36" s="1"/>
  <c r="A123" i="36"/>
  <c r="C123" i="36" s="1"/>
  <c r="A243" i="36"/>
  <c r="A234" i="36"/>
  <c r="A156" i="36"/>
  <c r="J156" i="36" s="1"/>
  <c r="A238" i="36"/>
  <c r="A148" i="36"/>
  <c r="A130" i="36"/>
  <c r="J130" i="36" s="1"/>
  <c r="A24" i="36"/>
  <c r="A18" i="36"/>
  <c r="C18" i="36" s="1"/>
  <c r="A268" i="36"/>
  <c r="C268" i="36" s="1"/>
  <c r="A221" i="36"/>
  <c r="A120" i="36"/>
  <c r="A177" i="36"/>
  <c r="C177" i="36" s="1"/>
  <c r="A140" i="36"/>
  <c r="J140" i="36" s="1"/>
  <c r="A406" i="36"/>
  <c r="A390" i="36"/>
  <c r="A337" i="36"/>
  <c r="A332" i="36"/>
  <c r="A12" i="36"/>
  <c r="C12" i="36" s="1"/>
  <c r="A195" i="36"/>
  <c r="J195" i="36" s="1"/>
  <c r="A151" i="36"/>
  <c r="C151" i="36" s="1"/>
  <c r="A342" i="36"/>
  <c r="A331" i="36"/>
  <c r="J331" i="36" s="1"/>
  <c r="A329" i="36"/>
  <c r="C329" i="36" s="1"/>
  <c r="A324" i="36"/>
  <c r="A217" i="36"/>
  <c r="J217" i="36" s="1"/>
  <c r="A20" i="36"/>
  <c r="C20" i="36" s="1"/>
  <c r="A270" i="36"/>
  <c r="C270" i="36" s="1"/>
  <c r="A263" i="36"/>
  <c r="C263" i="36" s="1"/>
  <c r="A357" i="36"/>
  <c r="A352" i="36"/>
  <c r="A209" i="36"/>
  <c r="C209" i="36" s="1"/>
  <c r="A117" i="36"/>
  <c r="J117" i="36" s="1"/>
  <c r="A259" i="36"/>
  <c r="A258" i="36"/>
  <c r="A353" i="36"/>
  <c r="A348" i="36"/>
  <c r="A205" i="36"/>
  <c r="C205" i="36" s="1"/>
  <c r="A107" i="36"/>
  <c r="A411" i="36"/>
  <c r="A474" i="36"/>
  <c r="A477" i="36"/>
  <c r="A472" i="36"/>
  <c r="A37" i="36"/>
  <c r="C37" i="36" s="1"/>
  <c r="A29" i="36"/>
  <c r="C29" i="36" s="1"/>
  <c r="A188" i="36"/>
  <c r="J188" i="36" s="1"/>
  <c r="A112" i="36"/>
  <c r="C112" i="36" s="1"/>
  <c r="A89" i="36"/>
  <c r="A382" i="36"/>
  <c r="A471" i="36"/>
  <c r="A160" i="36"/>
  <c r="A180" i="36"/>
  <c r="J180" i="36" s="1"/>
  <c r="A358" i="36"/>
  <c r="A328" i="36"/>
  <c r="A73" i="36"/>
  <c r="J73" i="36" s="1"/>
  <c r="A445" i="36"/>
  <c r="C445" i="36" s="1"/>
  <c r="A399" i="36"/>
  <c r="C399" i="36" s="1"/>
  <c r="A182" i="36"/>
  <c r="J182" i="36" s="1"/>
  <c r="A321" i="36"/>
  <c r="A278" i="36"/>
  <c r="C278" i="36" s="1"/>
  <c r="A145" i="36"/>
  <c r="J145" i="36" s="1"/>
  <c r="A325" i="36"/>
  <c r="A315" i="36"/>
  <c r="J315" i="36" s="1"/>
  <c r="A153" i="36"/>
  <c r="J153" i="36" s="1"/>
  <c r="A297" i="36"/>
  <c r="J297" i="36" s="1"/>
  <c r="A330" i="36"/>
  <c r="A131" i="36"/>
  <c r="A300" i="36"/>
  <c r="C300" i="36" s="1"/>
  <c r="A383" i="36"/>
  <c r="C383" i="36" s="1"/>
  <c r="A149" i="36"/>
  <c r="C149" i="36" s="1"/>
  <c r="A176" i="36"/>
  <c r="C176" i="36" s="1"/>
  <c r="A34" i="36"/>
  <c r="A59" i="36"/>
  <c r="C59" i="36" s="1"/>
  <c r="A132" i="36"/>
  <c r="A122" i="36"/>
  <c r="C122" i="36" s="1"/>
  <c r="A108" i="36"/>
  <c r="C108" i="36" s="1"/>
  <c r="A387" i="36"/>
  <c r="A363" i="36"/>
  <c r="C363" i="36" s="1"/>
  <c r="A447" i="36"/>
  <c r="A405" i="36"/>
  <c r="C405" i="36" s="1"/>
  <c r="A488" i="36"/>
  <c r="A308" i="36"/>
  <c r="A30" i="36"/>
  <c r="A72" i="36"/>
  <c r="C72" i="36" s="1"/>
  <c r="A154" i="36"/>
  <c r="J154" i="36" s="1"/>
  <c r="A187" i="36"/>
  <c r="C187" i="36" s="1"/>
  <c r="A129" i="36"/>
  <c r="A355" i="36"/>
  <c r="A442" i="36"/>
  <c r="J442" i="36" s="1"/>
  <c r="A415" i="36"/>
  <c r="A397" i="36"/>
  <c r="A468" i="36"/>
  <c r="J468" i="36" s="1"/>
  <c r="A304" i="36"/>
  <c r="C304" i="36" s="1"/>
  <c r="A419" i="36"/>
  <c r="C419" i="36" s="1"/>
  <c r="A255" i="36"/>
  <c r="J255" i="36" s="1"/>
  <c r="A298" i="36"/>
  <c r="A186" i="36"/>
  <c r="J186" i="36" s="1"/>
  <c r="A190" i="36"/>
  <c r="A144" i="36"/>
  <c r="J144" i="36" s="1"/>
  <c r="A53" i="36"/>
  <c r="C53" i="36" s="1"/>
  <c r="A403" i="36"/>
  <c r="A409" i="36"/>
  <c r="C409" i="36" s="1"/>
  <c r="A81" i="36"/>
  <c r="C81" i="36" s="1"/>
  <c r="A49" i="36"/>
  <c r="A42" i="36"/>
  <c r="C42" i="36" s="1"/>
  <c r="A486" i="36"/>
  <c r="J486" i="36" s="1"/>
  <c r="A125" i="36"/>
  <c r="J125" i="36" s="1"/>
  <c r="A443" i="36"/>
  <c r="C443" i="36" s="1"/>
  <c r="A485" i="36"/>
  <c r="A75" i="36"/>
  <c r="C75" i="36" s="1"/>
  <c r="A495" i="36"/>
  <c r="J495" i="36" s="1"/>
  <c r="A460" i="36"/>
  <c r="J460" i="36" s="1"/>
  <c r="A167" i="36"/>
  <c r="A2" i="36"/>
  <c r="A311" i="36"/>
  <c r="A137" i="36"/>
  <c r="A252" i="36"/>
  <c r="A418" i="36"/>
  <c r="A256" i="36"/>
  <c r="A434" i="36"/>
  <c r="C434" i="36" s="1"/>
  <c r="A58" i="36"/>
  <c r="C58" i="36" s="1"/>
  <c r="A489" i="36"/>
  <c r="A109" i="36"/>
  <c r="A492" i="36"/>
  <c r="C492" i="36" s="1"/>
  <c r="A395" i="36"/>
  <c r="C395" i="36" s="1"/>
  <c r="A231" i="36"/>
  <c r="J231" i="36" s="1"/>
  <c r="A197" i="36"/>
  <c r="A93" i="36"/>
  <c r="A86" i="36"/>
  <c r="C86" i="36" s="1"/>
  <c r="A163" i="36"/>
  <c r="A121" i="36"/>
  <c r="A251" i="36"/>
  <c r="A138" i="36"/>
  <c r="A307" i="36"/>
  <c r="A410" i="36"/>
  <c r="A351" i="36"/>
  <c r="A377" i="36"/>
  <c r="A464" i="36"/>
  <c r="A296" i="36"/>
  <c r="A413" i="36"/>
  <c r="A289" i="36"/>
  <c r="A293" i="36"/>
  <c r="A265" i="36"/>
  <c r="A225" i="36"/>
  <c r="C225" i="36" s="1"/>
  <c r="A74" i="36"/>
  <c r="C74" i="36" s="1"/>
  <c r="A427" i="36"/>
  <c r="C427" i="36" s="1"/>
  <c r="A496" i="36"/>
  <c r="C496" i="36" s="1"/>
  <c r="A80" i="36"/>
  <c r="J80" i="36" s="1"/>
  <c r="A65" i="36"/>
  <c r="C65" i="36" s="1"/>
  <c r="A344" i="36"/>
  <c r="J344" i="36" s="1"/>
  <c r="A136" i="36"/>
  <c r="A481" i="36"/>
  <c r="A36" i="36"/>
  <c r="C36" i="36" s="1"/>
  <c r="A475" i="36"/>
  <c r="J475" i="36" s="1"/>
  <c r="A457" i="36"/>
  <c r="A92" i="36"/>
  <c r="J92" i="36" s="1"/>
  <c r="A378" i="36"/>
  <c r="A168" i="36"/>
  <c r="A52" i="36"/>
  <c r="A376" i="36"/>
  <c r="J376" i="36" s="1"/>
  <c r="A28" i="36"/>
  <c r="C28" i="36" s="1"/>
  <c r="A408" i="36"/>
  <c r="A375" i="36"/>
  <c r="A201" i="36"/>
  <c r="J201" i="36" s="1"/>
  <c r="A284" i="36"/>
  <c r="A266" i="36"/>
  <c r="C266" i="36" s="1"/>
  <c r="A288" i="36"/>
  <c r="C288" i="36" s="1"/>
  <c r="A287" i="36"/>
  <c r="A260" i="36"/>
  <c r="A450" i="36"/>
  <c r="A68" i="36"/>
  <c r="C68" i="36" s="1"/>
  <c r="A273" i="36"/>
  <c r="A414" i="36"/>
  <c r="A232" i="36"/>
  <c r="A184" i="36"/>
  <c r="A157" i="36"/>
  <c r="A96" i="36"/>
  <c r="J96" i="36" s="1"/>
  <c r="A133" i="36"/>
  <c r="A226" i="36"/>
  <c r="C226" i="36" s="1"/>
  <c r="A155" i="36"/>
  <c r="J155" i="36" s="1"/>
  <c r="A105" i="36"/>
  <c r="C105" i="36" s="1"/>
  <c r="A239" i="36"/>
  <c r="A374" i="36"/>
  <c r="A370" i="36"/>
  <c r="A501" i="36"/>
  <c r="C501" i="36" s="1"/>
  <c r="A333" i="36"/>
  <c r="J333" i="36" s="1"/>
  <c r="A404" i="36"/>
  <c r="J404" i="36" s="1"/>
  <c r="A6" i="36"/>
  <c r="C6" i="36" s="1"/>
  <c r="A41" i="36"/>
  <c r="A33" i="36"/>
  <c r="A64" i="36"/>
  <c r="C64" i="36" s="1"/>
  <c r="A48" i="36"/>
  <c r="A40" i="36"/>
  <c r="A32" i="36"/>
  <c r="A71" i="36"/>
  <c r="C71" i="36" s="1"/>
  <c r="A55" i="36"/>
  <c r="A39" i="36"/>
  <c r="A31" i="36"/>
  <c r="A70" i="36"/>
  <c r="C70" i="36" s="1"/>
  <c r="A62" i="36"/>
  <c r="J62" i="36" s="1"/>
  <c r="A54" i="36"/>
  <c r="C54" i="36" s="1"/>
  <c r="A46" i="36"/>
  <c r="C46" i="36" s="1"/>
  <c r="A38" i="36"/>
  <c r="A22" i="36"/>
  <c r="C22" i="36" s="1"/>
  <c r="A17" i="36"/>
  <c r="A16" i="36"/>
  <c r="A63" i="36"/>
  <c r="J63" i="36" s="1"/>
  <c r="A23" i="36"/>
  <c r="C23" i="36" s="1"/>
  <c r="A7" i="36"/>
  <c r="C7" i="36" s="1"/>
  <c r="A14" i="36"/>
  <c r="C14" i="36" s="1"/>
  <c r="O72" i="36"/>
  <c r="O435" i="36"/>
  <c r="O442" i="36"/>
  <c r="H394" i="36"/>
  <c r="H442" i="36"/>
  <c r="H395" i="36"/>
  <c r="H339" i="36"/>
  <c r="H402" i="36"/>
  <c r="O411" i="36"/>
  <c r="O378" i="36"/>
  <c r="H308" i="36"/>
  <c r="H348" i="36"/>
  <c r="O43" i="36"/>
  <c r="C211" i="36"/>
  <c r="H252" i="36"/>
  <c r="H474" i="36"/>
  <c r="H107" i="36"/>
  <c r="O332" i="36"/>
  <c r="O306" i="36"/>
  <c r="H380" i="36"/>
  <c r="H412" i="36"/>
  <c r="H420" i="36"/>
  <c r="H324" i="36"/>
  <c r="H460" i="36"/>
  <c r="J440" i="36"/>
  <c r="C189" i="36"/>
  <c r="H396" i="36"/>
  <c r="H165" i="36"/>
  <c r="O388" i="36"/>
  <c r="O113" i="36"/>
  <c r="H476" i="36"/>
  <c r="H292" i="36"/>
  <c r="O308" i="36"/>
  <c r="J211" i="36"/>
  <c r="O76" i="36"/>
  <c r="H101" i="36"/>
  <c r="H297" i="36"/>
  <c r="H211" i="36"/>
  <c r="J452" i="36"/>
  <c r="H216" i="36"/>
  <c r="H214" i="36"/>
  <c r="H202" i="36"/>
  <c r="O111" i="36"/>
  <c r="O227" i="36"/>
  <c r="H434" i="36"/>
  <c r="O314" i="36"/>
  <c r="H314" i="36"/>
  <c r="O168" i="36"/>
  <c r="O216" i="36"/>
  <c r="H155" i="36"/>
  <c r="O155" i="36"/>
  <c r="H241" i="36"/>
  <c r="O353" i="36"/>
  <c r="H209" i="36"/>
  <c r="O276" i="36"/>
  <c r="O468" i="36"/>
  <c r="O135" i="36"/>
  <c r="O259" i="36"/>
  <c r="O355" i="36"/>
  <c r="O109" i="36"/>
  <c r="H237" i="36"/>
  <c r="H208" i="36"/>
  <c r="H105" i="36"/>
  <c r="O251" i="36"/>
  <c r="H371" i="36"/>
  <c r="O371" i="36"/>
  <c r="O323" i="36"/>
  <c r="H283" i="36"/>
  <c r="O283" i="36"/>
  <c r="O275" i="36"/>
  <c r="O403" i="36"/>
  <c r="O379" i="36"/>
  <c r="H379" i="36"/>
  <c r="H299" i="36"/>
  <c r="O291" i="36"/>
  <c r="O347" i="36"/>
  <c r="O459" i="36"/>
  <c r="H274" i="36"/>
  <c r="H258" i="36"/>
  <c r="O491" i="36"/>
  <c r="O443" i="36"/>
  <c r="O339" i="36"/>
  <c r="H315" i="36"/>
  <c r="H307" i="36"/>
  <c r="H451" i="36"/>
  <c r="O233" i="36"/>
  <c r="O188" i="36"/>
  <c r="O193" i="36"/>
  <c r="H193" i="36"/>
  <c r="H97" i="36"/>
  <c r="H499" i="36"/>
  <c r="H483" i="36"/>
  <c r="O475" i="36"/>
  <c r="H467" i="36"/>
  <c r="O467" i="36"/>
  <c r="H435" i="36"/>
  <c r="H427" i="36"/>
  <c r="O419" i="36"/>
  <c r="O387" i="36"/>
  <c r="H363" i="36"/>
  <c r="O331" i="36"/>
  <c r="H291" i="36"/>
  <c r="O267" i="36"/>
  <c r="O309" i="36"/>
  <c r="H173" i="36"/>
  <c r="H490" i="36"/>
  <c r="O450" i="36"/>
  <c r="H450" i="36"/>
  <c r="H338" i="36"/>
  <c r="H298" i="36"/>
  <c r="J392" i="36"/>
  <c r="O498" i="36"/>
  <c r="H458" i="36"/>
  <c r="H418" i="36"/>
  <c r="J208" i="36"/>
  <c r="H459" i="36"/>
  <c r="H491" i="36"/>
  <c r="H330" i="36"/>
  <c r="O410" i="36"/>
  <c r="O93" i="36"/>
  <c r="O126" i="36"/>
  <c r="O441" i="36"/>
  <c r="H231" i="36"/>
  <c r="C4" i="36"/>
  <c r="H267" i="36"/>
  <c r="H323" i="36"/>
  <c r="H347" i="36"/>
  <c r="H403" i="36"/>
  <c r="H149" i="36"/>
  <c r="H282" i="36"/>
  <c r="O299" i="36"/>
  <c r="O346" i="36"/>
  <c r="O490" i="36"/>
  <c r="O198" i="36"/>
  <c r="H373" i="36"/>
  <c r="H253" i="36"/>
  <c r="O466" i="36"/>
  <c r="O394" i="36"/>
  <c r="O129" i="36"/>
  <c r="O354" i="36"/>
  <c r="O418" i="36"/>
  <c r="H118" i="36"/>
  <c r="O82" i="36"/>
  <c r="O202" i="36"/>
  <c r="H77" i="36"/>
  <c r="H275" i="36"/>
  <c r="H331" i="36"/>
  <c r="H355" i="36"/>
  <c r="H411" i="36"/>
  <c r="H466" i="36"/>
  <c r="O395" i="36"/>
  <c r="O427" i="36"/>
  <c r="O483" i="36"/>
  <c r="O381" i="36"/>
  <c r="O362" i="36"/>
  <c r="H166" i="36"/>
  <c r="H140" i="36"/>
  <c r="H230" i="36"/>
  <c r="O285" i="36"/>
  <c r="O239" i="36"/>
  <c r="J170" i="36"/>
  <c r="H222" i="36"/>
  <c r="H188" i="36"/>
  <c r="C392" i="36"/>
  <c r="H183" i="36"/>
  <c r="H285" i="36"/>
  <c r="H318" i="36"/>
  <c r="H204" i="36"/>
  <c r="J326" i="36"/>
  <c r="H119" i="36"/>
  <c r="H3" i="36"/>
  <c r="H501" i="36"/>
  <c r="O497" i="36"/>
  <c r="O489" i="36"/>
  <c r="H481" i="36"/>
  <c r="H473" i="36"/>
  <c r="O465" i="36"/>
  <c r="O449" i="36"/>
  <c r="H433" i="36"/>
  <c r="O425" i="36"/>
  <c r="H425" i="36"/>
  <c r="H417" i="36"/>
  <c r="O385" i="36"/>
  <c r="H385" i="36"/>
  <c r="H377" i="36"/>
  <c r="O369" i="36"/>
  <c r="H369" i="36"/>
  <c r="O361" i="36"/>
  <c r="H337" i="36"/>
  <c r="O337" i="36"/>
  <c r="O313" i="36"/>
  <c r="H305" i="36"/>
  <c r="O297" i="36"/>
  <c r="O289" i="36"/>
  <c r="O281" i="36"/>
  <c r="H281" i="36"/>
  <c r="O265" i="36"/>
  <c r="O86" i="36"/>
  <c r="H249" i="36"/>
  <c r="O189" i="36"/>
  <c r="H240" i="36"/>
  <c r="O240" i="36"/>
  <c r="H196" i="36"/>
  <c r="O196" i="36"/>
  <c r="H132" i="36"/>
  <c r="O132" i="36"/>
  <c r="O231" i="36"/>
  <c r="H167" i="36"/>
  <c r="H103" i="36"/>
  <c r="O103" i="36"/>
  <c r="O80" i="36"/>
  <c r="O124" i="36"/>
  <c r="H168" i="36"/>
  <c r="H65" i="36"/>
  <c r="O159" i="36"/>
  <c r="H80" i="36"/>
  <c r="O60" i="36"/>
  <c r="H284" i="36"/>
  <c r="H95" i="36"/>
  <c r="H141" i="36"/>
  <c r="H120" i="36"/>
  <c r="J306" i="36"/>
  <c r="O278" i="36"/>
  <c r="H250" i="36"/>
  <c r="O223" i="36"/>
  <c r="H223" i="36"/>
  <c r="O222" i="36"/>
  <c r="O105" i="36"/>
  <c r="O294" i="36"/>
  <c r="H60" i="36"/>
  <c r="C440" i="36"/>
  <c r="H93" i="36"/>
  <c r="H294" i="36"/>
  <c r="J189" i="36"/>
  <c r="O237" i="36"/>
  <c r="O149" i="36"/>
  <c r="O130" i="36"/>
  <c r="O6" i="36"/>
  <c r="H493" i="36"/>
  <c r="H469" i="36"/>
  <c r="O453" i="36"/>
  <c r="O437" i="36"/>
  <c r="H437" i="36"/>
  <c r="H429" i="36"/>
  <c r="H397" i="36"/>
  <c r="O397" i="36"/>
  <c r="H365" i="36"/>
  <c r="H341" i="36"/>
  <c r="O341" i="36"/>
  <c r="H317" i="36"/>
  <c r="H98" i="36"/>
  <c r="O229" i="36"/>
  <c r="O210" i="36"/>
  <c r="O91" i="36"/>
  <c r="O452" i="36"/>
  <c r="O356" i="36"/>
  <c r="O300" i="36"/>
  <c r="H300" i="36"/>
  <c r="O95" i="36"/>
  <c r="O57" i="36"/>
  <c r="H455" i="36"/>
  <c r="H232" i="36"/>
  <c r="H159" i="36"/>
  <c r="H124" i="36"/>
  <c r="H194" i="36"/>
  <c r="O383" i="36"/>
  <c r="H147" i="36"/>
  <c r="C25" i="36"/>
  <c r="H106" i="36"/>
  <c r="H192" i="36"/>
  <c r="O217" i="36"/>
  <c r="H217" i="36"/>
  <c r="J113" i="36"/>
  <c r="O145" i="36"/>
  <c r="H110" i="36"/>
  <c r="H163" i="36"/>
  <c r="H227" i="36"/>
  <c r="O235" i="36"/>
  <c r="C465" i="36"/>
  <c r="O110" i="36"/>
  <c r="O247" i="36"/>
  <c r="O211" i="36"/>
  <c r="J294" i="36"/>
  <c r="O177" i="36"/>
  <c r="H177" i="36"/>
  <c r="H350" i="36"/>
  <c r="J128" i="36"/>
  <c r="C319" i="36"/>
  <c r="H220" i="36"/>
  <c r="O262" i="36"/>
  <c r="O389" i="36"/>
  <c r="O277" i="36"/>
  <c r="H113" i="36"/>
  <c r="H92" i="36"/>
  <c r="H277" i="36"/>
  <c r="H309" i="36"/>
  <c r="H354" i="36"/>
  <c r="H378" i="36"/>
  <c r="H498" i="36"/>
  <c r="H26" i="36"/>
  <c r="O349" i="36"/>
  <c r="O147" i="36"/>
  <c r="O153" i="36"/>
  <c r="O63" i="36"/>
  <c r="C128" i="36"/>
  <c r="H43" i="36"/>
  <c r="C294" i="36"/>
  <c r="H129" i="36"/>
  <c r="H334" i="36"/>
  <c r="O325" i="36"/>
  <c r="C208" i="36"/>
  <c r="O232" i="36"/>
  <c r="H210" i="36"/>
  <c r="O474" i="36"/>
  <c r="O426" i="36"/>
  <c r="H426" i="36"/>
  <c r="H410" i="36"/>
  <c r="O402" i="36"/>
  <c r="O386" i="36"/>
  <c r="H386" i="36"/>
  <c r="H370" i="36"/>
  <c r="H322" i="36"/>
  <c r="H306" i="36"/>
  <c r="O290" i="36"/>
  <c r="O282" i="36"/>
  <c r="O266" i="36"/>
  <c r="H266" i="36"/>
  <c r="O258" i="36"/>
  <c r="C8" i="36"/>
  <c r="O174" i="36"/>
  <c r="O268" i="36"/>
  <c r="O90" i="36"/>
  <c r="H90" i="36"/>
  <c r="O53" i="36"/>
  <c r="H178" i="36"/>
  <c r="O178" i="36"/>
  <c r="H408" i="36"/>
  <c r="H312" i="36"/>
  <c r="O280" i="36"/>
  <c r="H280" i="36"/>
  <c r="O463" i="36"/>
  <c r="O431" i="36"/>
  <c r="C170" i="36"/>
  <c r="O480" i="36"/>
  <c r="H480" i="36"/>
  <c r="O416" i="36"/>
  <c r="H360" i="36"/>
  <c r="H296" i="36"/>
  <c r="H264" i="36"/>
  <c r="O264" i="36"/>
  <c r="O138" i="36"/>
  <c r="H138" i="36"/>
  <c r="H125" i="36"/>
  <c r="O125" i="36"/>
  <c r="O186" i="36"/>
  <c r="H186" i="36"/>
  <c r="O375" i="36"/>
  <c r="H343" i="36"/>
  <c r="H311" i="36"/>
  <c r="O279" i="36"/>
  <c r="H279" i="36"/>
  <c r="O311" i="36"/>
  <c r="O360" i="36"/>
  <c r="C318" i="36"/>
  <c r="J318" i="36"/>
  <c r="H176" i="36"/>
  <c r="H116" i="36"/>
  <c r="O116" i="36"/>
  <c r="O215" i="36"/>
  <c r="H215" i="36"/>
  <c r="O464" i="36"/>
  <c r="O432" i="36"/>
  <c r="H432" i="36"/>
  <c r="H368" i="36"/>
  <c r="H336" i="36"/>
  <c r="O176" i="36"/>
  <c r="O224" i="36"/>
  <c r="H142" i="36"/>
  <c r="O142" i="36"/>
  <c r="H94" i="36"/>
  <c r="J301" i="36"/>
  <c r="C301" i="36"/>
  <c r="H359" i="36"/>
  <c r="O327" i="36"/>
  <c r="H272" i="36"/>
  <c r="H328" i="36"/>
  <c r="C484" i="36"/>
  <c r="H53" i="36"/>
  <c r="H255" i="36"/>
  <c r="H224" i="36"/>
  <c r="O328" i="36"/>
  <c r="O456" i="36"/>
  <c r="H180" i="36"/>
  <c r="H158" i="36"/>
  <c r="C309" i="36"/>
  <c r="J309" i="36"/>
  <c r="H392" i="36"/>
  <c r="H352" i="36"/>
  <c r="O320" i="36"/>
  <c r="H181" i="36"/>
  <c r="O102" i="36"/>
  <c r="H102" i="36"/>
  <c r="H172" i="36"/>
  <c r="O200" i="36"/>
  <c r="H200" i="36"/>
  <c r="H479" i="36"/>
  <c r="O447" i="36"/>
  <c r="H415" i="36"/>
  <c r="O351" i="36"/>
  <c r="O287" i="36"/>
  <c r="O422" i="36"/>
  <c r="O390" i="36"/>
  <c r="O213" i="36"/>
  <c r="O162" i="36"/>
  <c r="J299" i="36"/>
  <c r="O152" i="36"/>
  <c r="O141" i="36"/>
  <c r="O100" i="36"/>
  <c r="H100" i="36"/>
  <c r="O454" i="36"/>
  <c r="H112" i="36"/>
  <c r="H122" i="36"/>
  <c r="O156" i="36"/>
  <c r="H145" i="36"/>
  <c r="O122" i="36"/>
  <c r="O26" i="36"/>
  <c r="H229" i="36"/>
  <c r="O170" i="36"/>
  <c r="H134" i="36"/>
  <c r="O209" i="36"/>
  <c r="O484" i="36"/>
  <c r="H484" i="36"/>
  <c r="O476" i="36"/>
  <c r="H444" i="36"/>
  <c r="H428" i="36"/>
  <c r="O420" i="36"/>
  <c r="O412" i="36"/>
  <c r="O396" i="36"/>
  <c r="H388" i="36"/>
  <c r="H372" i="36"/>
  <c r="O372" i="36"/>
  <c r="O364" i="36"/>
  <c r="O340" i="36"/>
  <c r="O316" i="36"/>
  <c r="H316" i="36"/>
  <c r="H276" i="36"/>
  <c r="O260" i="36"/>
  <c r="H260" i="36"/>
  <c r="O252" i="36"/>
  <c r="H238" i="36"/>
  <c r="H198" i="36"/>
  <c r="H374" i="36"/>
  <c r="C299" i="36"/>
  <c r="H164" i="36"/>
  <c r="O74" i="36"/>
  <c r="O248" i="36"/>
  <c r="O208" i="36"/>
  <c r="O249" i="36"/>
  <c r="O117" i="36"/>
  <c r="H184" i="36"/>
  <c r="O184" i="36"/>
  <c r="H189" i="36"/>
  <c r="O175" i="36"/>
  <c r="O219" i="36"/>
  <c r="H219" i="36"/>
  <c r="H243" i="36"/>
  <c r="H157" i="36"/>
  <c r="O29" i="36"/>
  <c r="O51" i="36"/>
  <c r="O101" i="36"/>
  <c r="H478" i="36"/>
  <c r="O173" i="36"/>
  <c r="O358" i="36"/>
  <c r="O96" i="36"/>
  <c r="O144" i="36"/>
  <c r="C158" i="36"/>
  <c r="H340" i="36"/>
  <c r="H364" i="36"/>
  <c r="H492" i="36"/>
  <c r="H248" i="36"/>
  <c r="H170" i="36"/>
  <c r="H152" i="36"/>
  <c r="O148" i="36"/>
  <c r="O492" i="36"/>
  <c r="H89" i="36"/>
  <c r="O322" i="36"/>
  <c r="O298" i="36"/>
  <c r="O146" i="36"/>
  <c r="H146" i="36"/>
  <c r="O179" i="36"/>
  <c r="H179" i="36"/>
  <c r="H51" i="36"/>
  <c r="H384" i="36"/>
  <c r="O304" i="36"/>
  <c r="O85" i="36"/>
  <c r="O171" i="36"/>
  <c r="O107" i="36"/>
  <c r="C254" i="36"/>
  <c r="O197" i="36"/>
  <c r="H197" i="36"/>
  <c r="O131" i="36"/>
  <c r="J350" i="36"/>
  <c r="J261" i="36"/>
  <c r="C172" i="36"/>
  <c r="C261" i="36"/>
  <c r="H304" i="36"/>
  <c r="H400" i="36"/>
  <c r="O195" i="36"/>
  <c r="O115" i="36"/>
  <c r="O106" i="36"/>
  <c r="O192" i="36"/>
  <c r="H57" i="36"/>
  <c r="O201" i="36"/>
  <c r="O163" i="36"/>
  <c r="O99" i="36"/>
  <c r="O234" i="36"/>
  <c r="O243" i="36"/>
  <c r="J254" i="36"/>
  <c r="H137" i="36"/>
  <c r="O384" i="36"/>
  <c r="C452" i="36"/>
  <c r="O151" i="36"/>
  <c r="H151" i="36"/>
  <c r="O87" i="36"/>
  <c r="H87" i="36"/>
  <c r="O69" i="36"/>
  <c r="O481" i="36"/>
  <c r="O473" i="36"/>
  <c r="H465" i="36"/>
  <c r="O457" i="36"/>
  <c r="H457" i="36"/>
  <c r="H449" i="36"/>
  <c r="H441" i="36"/>
  <c r="O433" i="36"/>
  <c r="O417" i="36"/>
  <c r="O409" i="36"/>
  <c r="H409" i="36"/>
  <c r="O401" i="36"/>
  <c r="H401" i="36"/>
  <c r="O393" i="36"/>
  <c r="O377" i="36"/>
  <c r="H361" i="36"/>
  <c r="H353" i="36"/>
  <c r="O345" i="36"/>
  <c r="H345" i="36"/>
  <c r="O329" i="36"/>
  <c r="H329" i="36"/>
  <c r="O321" i="36"/>
  <c r="H321" i="36"/>
  <c r="H313" i="36"/>
  <c r="O305" i="36"/>
  <c r="H273" i="36"/>
  <c r="O273" i="36"/>
  <c r="H265" i="36"/>
  <c r="H257" i="36"/>
  <c r="O257" i="36"/>
  <c r="O137" i="36"/>
  <c r="H131" i="36"/>
  <c r="O165" i="36"/>
  <c r="O220" i="36"/>
  <c r="H156" i="36"/>
  <c r="O488" i="36"/>
  <c r="H488" i="36"/>
  <c r="O472" i="36"/>
  <c r="H472" i="36"/>
  <c r="H464" i="36"/>
  <c r="O448" i="36"/>
  <c r="H448" i="36"/>
  <c r="H440" i="36"/>
  <c r="O440" i="36"/>
  <c r="O424" i="36"/>
  <c r="H416" i="36"/>
  <c r="O408" i="36"/>
  <c r="O392" i="36"/>
  <c r="O376" i="36"/>
  <c r="O368" i="36"/>
  <c r="O352" i="36"/>
  <c r="H344" i="36"/>
  <c r="O336" i="36"/>
  <c r="H320" i="36"/>
  <c r="O312" i="36"/>
  <c r="O296" i="36"/>
  <c r="H288" i="36"/>
  <c r="O272" i="36"/>
  <c r="H256" i="36"/>
  <c r="O256" i="36"/>
  <c r="H150" i="36"/>
  <c r="O67" i="36"/>
  <c r="H67" i="36"/>
  <c r="C350" i="36"/>
  <c r="J172" i="36"/>
  <c r="C199" i="36"/>
  <c r="H234" i="36"/>
  <c r="C113" i="36"/>
  <c r="O65" i="36"/>
  <c r="H144" i="36"/>
  <c r="H212" i="36"/>
  <c r="O212" i="36"/>
  <c r="H148" i="36"/>
  <c r="H84" i="36"/>
  <c r="O84" i="36"/>
  <c r="O20" i="36"/>
  <c r="H20" i="36"/>
  <c r="O246" i="36"/>
  <c r="O204" i="36"/>
  <c r="H76" i="36"/>
  <c r="O191" i="36"/>
  <c r="O166" i="36"/>
  <c r="O250" i="36"/>
  <c r="O185" i="36"/>
  <c r="H185" i="36"/>
  <c r="O238" i="36"/>
  <c r="O500" i="36"/>
  <c r="H500" i="36"/>
  <c r="O460" i="36"/>
  <c r="O444" i="36"/>
  <c r="H436" i="36"/>
  <c r="O404" i="36"/>
  <c r="H404" i="36"/>
  <c r="O348" i="36"/>
  <c r="O324" i="36"/>
  <c r="O284" i="36"/>
  <c r="H221" i="36"/>
  <c r="O161" i="36"/>
  <c r="O154" i="36"/>
  <c r="O118" i="36"/>
  <c r="O157" i="36"/>
  <c r="O112" i="36"/>
  <c r="O241" i="36"/>
  <c r="J362" i="36"/>
  <c r="H162" i="36"/>
  <c r="O373" i="36"/>
  <c r="J262" i="36"/>
  <c r="H203" i="36"/>
  <c r="H139" i="36"/>
  <c r="O139" i="36"/>
  <c r="O190" i="36"/>
  <c r="H190" i="36"/>
  <c r="O242" i="36"/>
  <c r="H114" i="36"/>
  <c r="O114" i="36"/>
  <c r="O225" i="36"/>
  <c r="O203" i="36"/>
  <c r="H207" i="36"/>
  <c r="H143" i="36"/>
  <c r="O143" i="36"/>
  <c r="O187" i="36"/>
  <c r="H187" i="36"/>
  <c r="O123" i="36"/>
  <c r="H123" i="36"/>
  <c r="H59" i="36"/>
  <c r="J359" i="36"/>
  <c r="C359" i="36"/>
  <c r="O199" i="36"/>
  <c r="H199" i="36"/>
  <c r="H135" i="36"/>
  <c r="J236" i="36"/>
  <c r="C236" i="36"/>
  <c r="H495" i="36"/>
  <c r="O495" i="36"/>
  <c r="O487" i="36"/>
  <c r="H487" i="36"/>
  <c r="O479" i="36"/>
  <c r="H471" i="36"/>
  <c r="O471" i="36"/>
  <c r="H463" i="36"/>
  <c r="O455" i="36"/>
  <c r="H447" i="36"/>
  <c r="H439" i="36"/>
  <c r="H431" i="36"/>
  <c r="O423" i="36"/>
  <c r="H423" i="36"/>
  <c r="H407" i="36"/>
  <c r="O407" i="36"/>
  <c r="H399" i="36"/>
  <c r="O399" i="36"/>
  <c r="O391" i="36"/>
  <c r="H391" i="36"/>
  <c r="H383" i="36"/>
  <c r="H375" i="36"/>
  <c r="H367" i="36"/>
  <c r="O359" i="36"/>
  <c r="H351" i="36"/>
  <c r="O343" i="36"/>
  <c r="H335" i="36"/>
  <c r="O335" i="36"/>
  <c r="H327" i="36"/>
  <c r="O319" i="36"/>
  <c r="H319" i="36"/>
  <c r="H303" i="36"/>
  <c r="O303" i="36"/>
  <c r="H295" i="36"/>
  <c r="O295" i="36"/>
  <c r="H287" i="36"/>
  <c r="H271" i="36"/>
  <c r="O271" i="36"/>
  <c r="H263" i="36"/>
  <c r="O255" i="36"/>
  <c r="H117" i="36"/>
  <c r="O245" i="36"/>
  <c r="H245" i="36"/>
  <c r="H96" i="36"/>
  <c r="O182" i="36"/>
  <c r="H244" i="36"/>
  <c r="O244" i="36"/>
  <c r="O180" i="36"/>
  <c r="H191" i="36"/>
  <c r="O127" i="36"/>
  <c r="H63" i="36"/>
  <c r="O494" i="36"/>
  <c r="H494" i="36"/>
  <c r="O486" i="36"/>
  <c r="H486" i="36"/>
  <c r="O478" i="36"/>
  <c r="O470" i="36"/>
  <c r="H462" i="36"/>
  <c r="H454" i="36"/>
  <c r="O446" i="36"/>
  <c r="O438" i="36"/>
  <c r="H438" i="36"/>
  <c r="O430" i="36"/>
  <c r="H430" i="36"/>
  <c r="H422" i="36"/>
  <c r="O414" i="36"/>
  <c r="O406" i="36"/>
  <c r="H406" i="36"/>
  <c r="O398" i="36"/>
  <c r="H398" i="36"/>
  <c r="H390" i="36"/>
  <c r="O382" i="36"/>
  <c r="H382" i="36"/>
  <c r="O374" i="36"/>
  <c r="H366" i="36"/>
  <c r="O366" i="36"/>
  <c r="H358" i="36"/>
  <c r="O350" i="36"/>
  <c r="H342" i="36"/>
  <c r="O334" i="36"/>
  <c r="O326" i="36"/>
  <c r="H326" i="36"/>
  <c r="O318" i="36"/>
  <c r="O310" i="36"/>
  <c r="H310" i="36"/>
  <c r="O302" i="36"/>
  <c r="H302" i="36"/>
  <c r="O286" i="36"/>
  <c r="H286" i="36"/>
  <c r="H278" i="36"/>
  <c r="O270" i="36"/>
  <c r="H270" i="36"/>
  <c r="H262" i="36"/>
  <c r="O254" i="36"/>
  <c r="O133" i="36"/>
  <c r="H133" i="36"/>
  <c r="O169" i="36"/>
  <c r="H169" i="36"/>
  <c r="O120" i="36"/>
  <c r="O206" i="36"/>
  <c r="H206" i="36"/>
  <c r="H18" i="36"/>
  <c r="O18" i="36"/>
  <c r="O218" i="36"/>
  <c r="H218" i="36"/>
  <c r="O236" i="36"/>
  <c r="H236" i="36"/>
  <c r="O172" i="36"/>
  <c r="O108" i="36"/>
  <c r="H108" i="36"/>
  <c r="J267" i="36"/>
  <c r="C267" i="36"/>
  <c r="O205" i="36"/>
  <c r="O230" i="36"/>
  <c r="O228" i="36"/>
  <c r="H228" i="36"/>
  <c r="O164" i="36"/>
  <c r="O36" i="36"/>
  <c r="H36" i="36"/>
  <c r="O104" i="36"/>
  <c r="H104" i="36"/>
  <c r="O501" i="36"/>
  <c r="O493" i="36"/>
  <c r="O485" i="36"/>
  <c r="H485" i="36"/>
  <c r="H477" i="36"/>
  <c r="O469" i="36"/>
  <c r="O461" i="36"/>
  <c r="H453" i="36"/>
  <c r="H445" i="36"/>
  <c r="O445" i="36"/>
  <c r="O421" i="36"/>
  <c r="H421" i="36"/>
  <c r="O413" i="36"/>
  <c r="H413" i="36"/>
  <c r="O405" i="36"/>
  <c r="H389" i="36"/>
  <c r="H381" i="36"/>
  <c r="O357" i="36"/>
  <c r="H357" i="36"/>
  <c r="H349" i="36"/>
  <c r="O333" i="36"/>
  <c r="H333" i="36"/>
  <c r="H325" i="36"/>
  <c r="O317" i="36"/>
  <c r="O301" i="36"/>
  <c r="H301" i="36"/>
  <c r="O293" i="36"/>
  <c r="H293" i="36"/>
  <c r="O269" i="36"/>
  <c r="H269" i="36"/>
  <c r="H261" i="36"/>
  <c r="O128" i="36"/>
  <c r="H128" i="36"/>
  <c r="O226" i="36"/>
  <c r="O221" i="36"/>
  <c r="C102" i="36"/>
  <c r="J102" i="36"/>
  <c r="H154" i="36"/>
  <c r="H85" i="36"/>
  <c r="O136" i="36"/>
  <c r="O94" i="36"/>
  <c r="O89" i="36"/>
  <c r="C326" i="36"/>
  <c r="O150" i="36"/>
  <c r="O482" i="36"/>
  <c r="O458" i="36"/>
  <c r="O434" i="36"/>
  <c r="O370" i="36"/>
  <c r="O338" i="36"/>
  <c r="O274" i="36"/>
  <c r="O121" i="36"/>
  <c r="H251" i="36"/>
  <c r="H121" i="36"/>
  <c r="H174" i="36"/>
  <c r="H160" i="36"/>
  <c r="O88" i="36"/>
  <c r="O496" i="36"/>
  <c r="O400" i="36"/>
  <c r="U12" i="51" l="1"/>
  <c r="T9" i="43"/>
  <c r="U6" i="51"/>
  <c r="T15" i="43"/>
  <c r="O32" i="33"/>
  <c r="U13" i="51"/>
  <c r="T10" i="43"/>
  <c r="O34" i="33"/>
  <c r="O38" i="33"/>
  <c r="T11" i="43"/>
  <c r="U10" i="51"/>
  <c r="C23" i="41"/>
  <c r="N2" i="43"/>
  <c r="L17" i="41"/>
  <c r="O9" i="51"/>
  <c r="M36" i="33"/>
  <c r="Y17" i="43"/>
  <c r="Z20" i="51"/>
  <c r="Y5" i="43"/>
  <c r="Z2" i="51"/>
  <c r="J22" i="33"/>
  <c r="L22" i="33" s="1"/>
  <c r="Q13" i="43"/>
  <c r="R8" i="51"/>
  <c r="J29" i="33"/>
  <c r="R4" i="51"/>
  <c r="Q3" i="43"/>
  <c r="Y16" i="43"/>
  <c r="Z15" i="51"/>
  <c r="N8" i="43"/>
  <c r="M39" i="33"/>
  <c r="L22" i="41"/>
  <c r="O11" i="51"/>
  <c r="J31" i="33"/>
  <c r="L31" i="33" s="1"/>
  <c r="Q4" i="43"/>
  <c r="R5" i="51"/>
  <c r="J35" i="33"/>
  <c r="R21" i="51"/>
  <c r="Q18" i="43"/>
  <c r="N6" i="43"/>
  <c r="M37" i="33"/>
  <c r="O7" i="51"/>
  <c r="L19" i="41"/>
  <c r="N9" i="43"/>
  <c r="L18" i="41"/>
  <c r="O12" i="51"/>
  <c r="M40" i="33"/>
  <c r="T18" i="43"/>
  <c r="U21" i="51"/>
  <c r="O35" i="33"/>
  <c r="T16" i="43"/>
  <c r="U15" i="51"/>
  <c r="O21" i="33"/>
  <c r="U7" i="51"/>
  <c r="T6" i="43"/>
  <c r="T3" i="43"/>
  <c r="U4" i="51"/>
  <c r="C27" i="41"/>
  <c r="C28" i="41"/>
  <c r="C19" i="41"/>
  <c r="Y13" i="43"/>
  <c r="Z8" i="51"/>
  <c r="N19" i="43"/>
  <c r="O17" i="51"/>
  <c r="L36" i="41"/>
  <c r="M25" i="33"/>
  <c r="N16" i="43"/>
  <c r="M21" i="33"/>
  <c r="L21" i="33"/>
  <c r="L32" i="41"/>
  <c r="O15" i="51"/>
  <c r="P21" i="33"/>
  <c r="Y2" i="43"/>
  <c r="Z9" i="51"/>
  <c r="N14" i="43"/>
  <c r="O3" i="51"/>
  <c r="L27" i="41"/>
  <c r="M28" i="33"/>
  <c r="N17" i="43"/>
  <c r="M23" i="33"/>
  <c r="O20" i="51"/>
  <c r="L31" i="41"/>
  <c r="J21" i="33"/>
  <c r="R15" i="51"/>
  <c r="Q16" i="43"/>
  <c r="N15" i="43"/>
  <c r="P32" i="33"/>
  <c r="M32" i="33"/>
  <c r="L29" i="41"/>
  <c r="O6" i="51"/>
  <c r="T2" i="43"/>
  <c r="U9" i="51"/>
  <c r="O28" i="33"/>
  <c r="P28" i="33" s="1"/>
  <c r="T14" i="43"/>
  <c r="U3" i="51"/>
  <c r="O25" i="33"/>
  <c r="T19" i="43"/>
  <c r="U17" i="51"/>
  <c r="J38" i="33"/>
  <c r="R10" i="51"/>
  <c r="Q11" i="43"/>
  <c r="Y21" i="43"/>
  <c r="Z19" i="51"/>
  <c r="Y12" i="43"/>
  <c r="Z18" i="51"/>
  <c r="N4" i="43"/>
  <c r="O5" i="51"/>
  <c r="M31" i="33"/>
  <c r="L28" i="41"/>
  <c r="Y20" i="43"/>
  <c r="Z16" i="51"/>
  <c r="Y14" i="43"/>
  <c r="Z3" i="51"/>
  <c r="J23" i="33"/>
  <c r="R20" i="51"/>
  <c r="Q17" i="43"/>
  <c r="N11" i="43"/>
  <c r="M38" i="33"/>
  <c r="L20" i="41"/>
  <c r="O10" i="51"/>
  <c r="J36" i="33"/>
  <c r="R9" i="51"/>
  <c r="Q2" i="43"/>
  <c r="O23" i="33"/>
  <c r="T17" i="43"/>
  <c r="U20" i="51"/>
  <c r="T7" i="43"/>
  <c r="U14" i="51"/>
  <c r="T8" i="43"/>
  <c r="U11" i="51"/>
  <c r="C25" i="41"/>
  <c r="C24" i="41"/>
  <c r="C29" i="41"/>
  <c r="N13" i="43"/>
  <c r="L34" i="41"/>
  <c r="O8" i="51"/>
  <c r="M22" i="33"/>
  <c r="Y6" i="43"/>
  <c r="Z7" i="51"/>
  <c r="Y19" i="43"/>
  <c r="Z17" i="51"/>
  <c r="Y10" i="43"/>
  <c r="Z13" i="51"/>
  <c r="Y9" i="43"/>
  <c r="Z12" i="51"/>
  <c r="Y11" i="43"/>
  <c r="Z10" i="51"/>
  <c r="J30" i="33"/>
  <c r="Q7" i="43"/>
  <c r="R14" i="51"/>
  <c r="J34" i="33"/>
  <c r="Q10" i="43"/>
  <c r="R13" i="51"/>
  <c r="N5" i="43"/>
  <c r="M26" i="33"/>
  <c r="L26" i="41"/>
  <c r="O2" i="51"/>
  <c r="J28" i="33"/>
  <c r="Q14" i="43"/>
  <c r="R3" i="51"/>
  <c r="O22" i="33"/>
  <c r="P22" i="33" s="1"/>
  <c r="T13" i="43"/>
  <c r="U8" i="51"/>
  <c r="T5" i="43"/>
  <c r="U2" i="51"/>
  <c r="T4" i="43"/>
  <c r="U5" i="51"/>
  <c r="Y8" i="43"/>
  <c r="Z11" i="51"/>
  <c r="J37" i="33"/>
  <c r="Q6" i="43"/>
  <c r="R7" i="51"/>
  <c r="Y4" i="43"/>
  <c r="Z5" i="51"/>
  <c r="J25" i="33"/>
  <c r="Q19" i="43"/>
  <c r="R17" i="51"/>
  <c r="Y15" i="43"/>
  <c r="Z6" i="51"/>
  <c r="Y3" i="43"/>
  <c r="Z4" i="51"/>
  <c r="J26" i="33"/>
  <c r="R2" i="51"/>
  <c r="Q5" i="43"/>
  <c r="J32" i="33"/>
  <c r="L32" i="33" s="1"/>
  <c r="Q15" i="43"/>
  <c r="R6" i="51"/>
  <c r="J24" i="33"/>
  <c r="R19" i="51"/>
  <c r="Q21" i="43"/>
  <c r="N21" i="43"/>
  <c r="M24" i="33"/>
  <c r="O19" i="51"/>
  <c r="P24" i="33"/>
  <c r="L33" i="41"/>
  <c r="O27" i="33"/>
  <c r="U18" i="51"/>
  <c r="T12" i="43"/>
  <c r="O24" i="33"/>
  <c r="U19" i="51"/>
  <c r="T21" i="43"/>
  <c r="T20" i="43"/>
  <c r="U16" i="51"/>
  <c r="O33" i="33"/>
  <c r="J39" i="33"/>
  <c r="R11" i="51"/>
  <c r="Q8" i="43"/>
  <c r="N3" i="43"/>
  <c r="M29" i="33"/>
  <c r="L21" i="41"/>
  <c r="O4" i="51"/>
  <c r="Y7" i="43"/>
  <c r="Z14" i="51"/>
  <c r="N20" i="43"/>
  <c r="L30" i="41"/>
  <c r="O16" i="51"/>
  <c r="M33" i="33"/>
  <c r="J27" i="33"/>
  <c r="Q12" i="43"/>
  <c r="R18" i="51"/>
  <c r="J33" i="33"/>
  <c r="L33" i="33" s="1"/>
  <c r="Q20" i="43"/>
  <c r="R16" i="51"/>
  <c r="Y18" i="43"/>
  <c r="Z21" i="51"/>
  <c r="N7" i="43"/>
  <c r="L30" i="33"/>
  <c r="O14" i="51"/>
  <c r="M30" i="33"/>
  <c r="L24" i="41"/>
  <c r="N18" i="43"/>
  <c r="M35" i="33"/>
  <c r="L25" i="41"/>
  <c r="O21" i="51"/>
  <c r="J40" i="33"/>
  <c r="R12" i="51"/>
  <c r="Q9" i="43"/>
  <c r="N10" i="43"/>
  <c r="P34" i="33"/>
  <c r="M34" i="33"/>
  <c r="L23" i="41"/>
  <c r="O13" i="51"/>
  <c r="N12" i="43"/>
  <c r="L35" i="41"/>
  <c r="O18" i="51"/>
  <c r="M27" i="33"/>
  <c r="P27" i="33"/>
  <c r="C16" i="39" a="1"/>
  <c r="C16" i="39" s="1"/>
  <c r="C17" i="39" a="1"/>
  <c r="C17" i="39" s="1"/>
  <c r="J53" i="36"/>
  <c r="B12" i="41" a="1"/>
  <c r="B12" i="41" s="1"/>
  <c r="B8" i="41" a="1"/>
  <c r="B8" i="41" s="1"/>
  <c r="B4" i="41" a="1"/>
  <c r="B4" i="41" s="1"/>
  <c r="B11" i="41" a="1"/>
  <c r="B11" i="41" s="1"/>
  <c r="B7" i="41" a="1"/>
  <c r="B7" i="41" s="1"/>
  <c r="B2" i="41" a="1"/>
  <c r="B2" i="41" s="1"/>
  <c r="B10" i="41" a="1"/>
  <c r="B10" i="41" s="1"/>
  <c r="B6" i="41" a="1"/>
  <c r="B6" i="41" s="1"/>
  <c r="B3" i="41" a="1"/>
  <c r="B3" i="41" s="1"/>
  <c r="B13" i="41" a="1"/>
  <c r="B13" i="41" s="1"/>
  <c r="B9" i="41" a="1"/>
  <c r="B9" i="41" s="1"/>
  <c r="B5" i="41" a="1"/>
  <c r="B5" i="41" s="1"/>
  <c r="J46" i="36"/>
  <c r="J17" i="36"/>
  <c r="C32" i="36"/>
  <c r="C16" i="36"/>
  <c r="C17" i="36"/>
  <c r="C38" i="36"/>
  <c r="C40" i="36"/>
  <c r="C27" i="36"/>
  <c r="C43" i="36"/>
  <c r="C11" i="36"/>
  <c r="C49" i="36"/>
  <c r="C24" i="36"/>
  <c r="J34" i="36"/>
  <c r="C56" i="36"/>
  <c r="C55" i="36"/>
  <c r="C473" i="36"/>
  <c r="J473" i="36"/>
  <c r="C206" i="36"/>
  <c r="C166" i="36"/>
  <c r="J223" i="36"/>
  <c r="C349" i="36"/>
  <c r="C223" i="36"/>
  <c r="C493" i="36"/>
  <c r="C400" i="36"/>
  <c r="C218" i="36"/>
  <c r="J493" i="36"/>
  <c r="J347" i="36"/>
  <c r="J249" i="36"/>
  <c r="C249" i="36"/>
  <c r="J146" i="36"/>
  <c r="J497" i="36"/>
  <c r="J194" i="36"/>
  <c r="C310" i="36"/>
  <c r="J480" i="36"/>
  <c r="C230" i="36"/>
  <c r="C110" i="36"/>
  <c r="J110" i="36"/>
  <c r="C467" i="36"/>
  <c r="C480" i="36"/>
  <c r="C313" i="36"/>
  <c r="J313" i="36"/>
  <c r="J381" i="36"/>
  <c r="J230" i="36"/>
  <c r="J118" i="36"/>
  <c r="J476" i="36"/>
  <c r="C118" i="36"/>
  <c r="C257" i="36"/>
  <c r="C292" i="36"/>
  <c r="J164" i="36"/>
  <c r="J257" i="36"/>
  <c r="C111" i="36"/>
  <c r="C476" i="36"/>
  <c r="J366" i="36"/>
  <c r="C204" i="36"/>
  <c r="C165" i="36"/>
  <c r="C210" i="36"/>
  <c r="J426" i="36"/>
  <c r="J372" i="36"/>
  <c r="C314" i="36"/>
  <c r="J310" i="36"/>
  <c r="J83" i="36"/>
  <c r="C426" i="36"/>
  <c r="C90" i="36"/>
  <c r="C194" i="36"/>
  <c r="C305" i="36"/>
  <c r="J88" i="36"/>
  <c r="C458" i="36"/>
  <c r="J248" i="36"/>
  <c r="J237" i="36"/>
  <c r="J206" i="36"/>
  <c r="J305" i="36"/>
  <c r="C372" i="36"/>
  <c r="J458" i="36"/>
  <c r="C139" i="36"/>
  <c r="C248" i="36"/>
  <c r="J95" i="36"/>
  <c r="J87" i="36"/>
  <c r="C320" i="36"/>
  <c r="J210" i="36"/>
  <c r="J467" i="36"/>
  <c r="J162" i="36"/>
  <c r="C88" i="36"/>
  <c r="J161" i="36"/>
  <c r="J379" i="36"/>
  <c r="C394" i="36"/>
  <c r="J394" i="36"/>
  <c r="C161" i="36"/>
  <c r="C97" i="36"/>
  <c r="J316" i="36"/>
  <c r="J343" i="36"/>
  <c r="J469" i="36"/>
  <c r="C162" i="36"/>
  <c r="C200" i="36"/>
  <c r="C316" i="36"/>
  <c r="J214" i="36"/>
  <c r="J100" i="36"/>
  <c r="J200" i="36"/>
  <c r="C229" i="36"/>
  <c r="C87" i="36"/>
  <c r="C469" i="36"/>
  <c r="J266" i="36"/>
  <c r="J59" i="36"/>
  <c r="J116" i="36"/>
  <c r="C255" i="36"/>
  <c r="J489" i="36"/>
  <c r="J84" i="36"/>
  <c r="J281" i="36"/>
  <c r="J488" i="36"/>
  <c r="C116" i="36"/>
  <c r="C160" i="36"/>
  <c r="J238" i="36"/>
  <c r="J399" i="36"/>
  <c r="C344" i="36"/>
  <c r="J397" i="36"/>
  <c r="J168" i="36"/>
  <c r="C94" i="36"/>
  <c r="J197" i="36"/>
  <c r="J274" i="36"/>
  <c r="C420" i="36"/>
  <c r="C494" i="36"/>
  <c r="C297" i="36"/>
  <c r="J409" i="36"/>
  <c r="C52" i="36"/>
  <c r="C62" i="36"/>
  <c r="C490" i="36"/>
  <c r="C273" i="36"/>
  <c r="C330" i="36"/>
  <c r="C171" i="36"/>
  <c r="J136" i="36"/>
  <c r="J279" i="36"/>
  <c r="J135" i="36"/>
  <c r="C439" i="36"/>
  <c r="C99" i="36"/>
  <c r="J280" i="36"/>
  <c r="C433" i="36"/>
  <c r="J439" i="36"/>
  <c r="J330" i="36"/>
  <c r="C276" i="36"/>
  <c r="C19" i="36"/>
  <c r="C424" i="36"/>
  <c r="J435" i="36"/>
  <c r="C415" i="36"/>
  <c r="J160" i="36"/>
  <c r="C488" i="36"/>
  <c r="C133" i="36"/>
  <c r="C193" i="36"/>
  <c r="J106" i="36"/>
  <c r="J70" i="36"/>
  <c r="C352" i="36"/>
  <c r="J98" i="36"/>
  <c r="J94" i="36"/>
  <c r="J142" i="36"/>
  <c r="C41" i="36"/>
  <c r="J276" i="36"/>
  <c r="C168" i="36"/>
  <c r="C479" i="36"/>
  <c r="J295" i="36"/>
  <c r="C247" i="36"/>
  <c r="J71" i="36"/>
  <c r="C328" i="36"/>
  <c r="J389" i="36"/>
  <c r="J105" i="36"/>
  <c r="J491" i="36"/>
  <c r="C406" i="36"/>
  <c r="J296" i="36"/>
  <c r="J247" i="36"/>
  <c r="J481" i="36"/>
  <c r="J403" i="36"/>
  <c r="J275" i="36"/>
  <c r="C333" i="36"/>
  <c r="J198" i="36"/>
  <c r="C331" i="36"/>
  <c r="C390" i="36"/>
  <c r="C296" i="36"/>
  <c r="C487" i="36"/>
  <c r="J74" i="36"/>
  <c r="J60" i="36"/>
  <c r="J485" i="36"/>
  <c r="C155" i="36"/>
  <c r="J121" i="36"/>
  <c r="C295" i="36"/>
  <c r="C336" i="36"/>
  <c r="C403" i="36"/>
  <c r="J430" i="36"/>
  <c r="C414" i="36"/>
  <c r="C106" i="36"/>
  <c r="C188" i="36"/>
  <c r="J133" i="36"/>
  <c r="C30" i="36"/>
  <c r="C142" i="36"/>
  <c r="J438" i="36"/>
  <c r="C207" i="36"/>
  <c r="C275" i="36"/>
  <c r="C346" i="36"/>
  <c r="J346" i="36"/>
  <c r="C317" i="36"/>
  <c r="J209" i="36"/>
  <c r="C438" i="36"/>
  <c r="J207" i="36"/>
  <c r="C98" i="36"/>
  <c r="C430" i="36"/>
  <c r="C15" i="36"/>
  <c r="C460" i="36"/>
  <c r="J356" i="36"/>
  <c r="J99" i="36"/>
  <c r="J328" i="36"/>
  <c r="J317" i="36"/>
  <c r="C369" i="36"/>
  <c r="J492" i="36"/>
  <c r="C121" i="36"/>
  <c r="C417" i="36"/>
  <c r="J278" i="36"/>
  <c r="J390" i="36"/>
  <c r="C468" i="36"/>
  <c r="C451" i="36"/>
  <c r="J499" i="36"/>
  <c r="C491" i="36"/>
  <c r="J329" i="36"/>
  <c r="J108" i="36"/>
  <c r="J411" i="36"/>
  <c r="J233" i="36"/>
  <c r="C411" i="36"/>
  <c r="J360" i="36"/>
  <c r="C107" i="36"/>
  <c r="J361" i="36"/>
  <c r="C271" i="36"/>
  <c r="C358" i="36"/>
  <c r="J494" i="36"/>
  <c r="C308" i="36"/>
  <c r="C285" i="36"/>
  <c r="C180" i="36"/>
  <c r="J134" i="36"/>
  <c r="C272" i="36"/>
  <c r="J291" i="36"/>
  <c r="J132" i="36"/>
  <c r="C274" i="36"/>
  <c r="C397" i="36"/>
  <c r="J203" i="36"/>
  <c r="C143" i="36"/>
  <c r="C183" i="36"/>
  <c r="J321" i="36"/>
  <c r="C435" i="36"/>
  <c r="C130" i="36"/>
  <c r="C396" i="36"/>
  <c r="J479" i="36"/>
  <c r="J395" i="36"/>
  <c r="C132" i="36"/>
  <c r="C431" i="36"/>
  <c r="J226" i="36"/>
  <c r="J107" i="36"/>
  <c r="C404" i="36"/>
  <c r="J415" i="36"/>
  <c r="C361" i="36"/>
  <c r="C376" i="36"/>
  <c r="J340" i="36"/>
  <c r="J251" i="36"/>
  <c r="J212" i="36"/>
  <c r="J131" i="36"/>
  <c r="J67" i="36"/>
  <c r="J428" i="36"/>
  <c r="C202" i="36"/>
  <c r="C203" i="36"/>
  <c r="J336" i="36"/>
  <c r="J175" i="36"/>
  <c r="J406" i="36"/>
  <c r="C481" i="36"/>
  <c r="C154" i="36"/>
  <c r="J256" i="36"/>
  <c r="J368" i="36"/>
  <c r="J304" i="36"/>
  <c r="J227" i="36"/>
  <c r="C474" i="36"/>
  <c r="C131" i="36"/>
  <c r="J285" i="36"/>
  <c r="C498" i="36"/>
  <c r="C117" i="36"/>
  <c r="J352" i="36"/>
  <c r="J335" i="36"/>
  <c r="J391" i="36"/>
  <c r="J477" i="36"/>
  <c r="C259" i="36"/>
  <c r="J367" i="36"/>
  <c r="J384" i="36"/>
  <c r="C150" i="36"/>
  <c r="J244" i="36"/>
  <c r="J298" i="36"/>
  <c r="J122" i="36"/>
  <c r="J141" i="36"/>
  <c r="C136" i="36"/>
  <c r="J407" i="36"/>
  <c r="C391" i="36"/>
  <c r="C321" i="36"/>
  <c r="C407" i="36"/>
  <c r="C256" i="36"/>
  <c r="C459" i="36"/>
  <c r="J29" i="36"/>
  <c r="J496" i="36"/>
  <c r="C73" i="36"/>
  <c r="J414" i="36"/>
  <c r="J500" i="36"/>
  <c r="C244" i="36"/>
  <c r="J288" i="36"/>
  <c r="C141" i="36"/>
  <c r="C335" i="36"/>
  <c r="C312" i="36"/>
  <c r="C33" i="36"/>
  <c r="C384" i="36"/>
  <c r="J243" i="36"/>
  <c r="C412" i="36"/>
  <c r="C302" i="36"/>
  <c r="C324" i="36"/>
  <c r="C186" i="36"/>
  <c r="C21" i="36"/>
  <c r="C449" i="36"/>
  <c r="C125" i="36"/>
  <c r="C332" i="36"/>
  <c r="J120" i="36"/>
  <c r="C235" i="36"/>
  <c r="J456" i="36"/>
  <c r="C239" i="36"/>
  <c r="J453" i="36"/>
  <c r="J355" i="36"/>
  <c r="C446" i="36"/>
  <c r="J446" i="36"/>
  <c r="C124" i="36"/>
  <c r="J449" i="36"/>
  <c r="J173" i="36"/>
  <c r="C245" i="36"/>
  <c r="J259" i="36"/>
  <c r="J245" i="36"/>
  <c r="J429" i="36"/>
  <c r="J221" i="36"/>
  <c r="C31" i="36"/>
  <c r="C416" i="36"/>
  <c r="C338" i="36"/>
  <c r="C34" i="36"/>
  <c r="C156" i="36"/>
  <c r="C269" i="36"/>
  <c r="C192" i="36"/>
  <c r="J413" i="36"/>
  <c r="J138" i="36"/>
  <c r="C80" i="36"/>
  <c r="C289" i="36"/>
  <c r="C453" i="36"/>
  <c r="J271" i="36"/>
  <c r="J222" i="36"/>
  <c r="J434" i="36"/>
  <c r="J443" i="36"/>
  <c r="J463" i="36"/>
  <c r="C387" i="36"/>
  <c r="C231" i="36"/>
  <c r="C429" i="36"/>
  <c r="C457" i="36"/>
  <c r="C217" i="36"/>
  <c r="J123" i="36"/>
  <c r="J104" i="36"/>
  <c r="C368" i="36"/>
  <c r="C413" i="36"/>
  <c r="C220" i="36"/>
  <c r="J405" i="36"/>
  <c r="J450" i="36"/>
  <c r="J445" i="36"/>
  <c r="J345" i="36"/>
  <c r="J410" i="36"/>
  <c r="J289" i="36"/>
  <c r="C486" i="36"/>
  <c r="C153" i="36"/>
  <c r="J312" i="36"/>
  <c r="J270" i="36"/>
  <c r="C472" i="36"/>
  <c r="C222" i="36"/>
  <c r="C138" i="36"/>
  <c r="J293" i="36"/>
  <c r="C120" i="36"/>
  <c r="J159" i="36"/>
  <c r="J149" i="36"/>
  <c r="J324" i="36"/>
  <c r="C147" i="36"/>
  <c r="C466" i="36"/>
  <c r="C119" i="36"/>
  <c r="C129" i="36"/>
  <c r="C477" i="36"/>
  <c r="C456" i="36"/>
  <c r="J416" i="36"/>
  <c r="J268" i="36"/>
  <c r="C190" i="36"/>
  <c r="C475" i="36"/>
  <c r="C307" i="36"/>
  <c r="C44" i="36"/>
  <c r="C371" i="36"/>
  <c r="J332" i="36"/>
  <c r="C243" i="36"/>
  <c r="C277" i="36"/>
  <c r="J412" i="36"/>
  <c r="J474" i="36"/>
  <c r="C464" i="36"/>
  <c r="J191" i="36"/>
  <c r="J178" i="36"/>
  <c r="J129" i="36"/>
  <c r="J284" i="36"/>
  <c r="C127" i="36"/>
  <c r="C322" i="36"/>
  <c r="J163" i="36"/>
  <c r="C334" i="36"/>
  <c r="C284" i="36"/>
  <c r="J432" i="36"/>
  <c r="J419" i="36"/>
  <c r="C109" i="36"/>
  <c r="C215" i="36"/>
  <c r="J482" i="36"/>
  <c r="J383" i="36"/>
  <c r="J263" i="36"/>
  <c r="J219" i="36"/>
  <c r="C393" i="36"/>
  <c r="C137" i="36"/>
  <c r="J89" i="36"/>
  <c r="J114" i="36"/>
  <c r="C482" i="36"/>
  <c r="C103" i="36"/>
  <c r="J483" i="36"/>
  <c r="C253" i="36"/>
  <c r="J119" i="36"/>
  <c r="J373" i="36"/>
  <c r="C91" i="36"/>
  <c r="J418" i="36"/>
  <c r="C184" i="36"/>
  <c r="J205" i="36"/>
  <c r="C115" i="36"/>
  <c r="C373" i="36"/>
  <c r="C293" i="36"/>
  <c r="C354" i="36"/>
  <c r="J85" i="36"/>
  <c r="C444" i="36"/>
  <c r="J322" i="36"/>
  <c r="C89" i="36"/>
  <c r="J441" i="36"/>
  <c r="C69" i="36"/>
  <c r="C461" i="36"/>
  <c r="J190" i="36"/>
  <c r="C495" i="36"/>
  <c r="J342" i="36"/>
  <c r="J103" i="36"/>
  <c r="C311" i="36"/>
  <c r="C264" i="36"/>
  <c r="J375" i="36"/>
  <c r="C50" i="36"/>
  <c r="C418" i="36"/>
  <c r="C10" i="36"/>
  <c r="C96" i="36"/>
  <c r="J235" i="36"/>
  <c r="J353" i="36"/>
  <c r="C408" i="36"/>
  <c r="C224" i="36"/>
  <c r="J501" i="36"/>
  <c r="J311" i="36"/>
  <c r="J184" i="36"/>
  <c r="J239" i="36"/>
  <c r="C367" i="36"/>
  <c r="J277" i="36"/>
  <c r="C104" i="36"/>
  <c r="J303" i="36"/>
  <c r="J109" i="36"/>
  <c r="C348" i="36"/>
  <c r="C85" i="36"/>
  <c r="C325" i="36"/>
  <c r="J464" i="36"/>
  <c r="C163" i="36"/>
  <c r="C378" i="36"/>
  <c r="C145" i="36"/>
  <c r="J152" i="36"/>
  <c r="C195" i="36"/>
  <c r="J382" i="36"/>
  <c r="J408" i="36"/>
  <c r="C286" i="36"/>
  <c r="C258" i="36"/>
  <c r="J40" i="36"/>
  <c r="J447" i="36"/>
  <c r="J387" i="36"/>
  <c r="C101" i="36"/>
  <c r="C410" i="36"/>
  <c r="C353" i="36"/>
  <c r="J187" i="36"/>
  <c r="J374" i="36"/>
  <c r="C340" i="36"/>
  <c r="J386" i="36"/>
  <c r="J436" i="36"/>
  <c r="J461" i="36"/>
  <c r="J378" i="36"/>
  <c r="C471" i="36"/>
  <c r="J258" i="36"/>
  <c r="J112" i="36"/>
  <c r="C252" i="36"/>
  <c r="C283" i="36"/>
  <c r="J185" i="36"/>
  <c r="J286" i="36"/>
  <c r="C185" i="36"/>
  <c r="C315" i="36"/>
  <c r="J478" i="36"/>
  <c r="C169" i="36"/>
  <c r="J370" i="36"/>
  <c r="J216" i="36"/>
  <c r="J78" i="36"/>
  <c r="J307" i="36"/>
  <c r="J13" i="36"/>
  <c r="J148" i="36"/>
  <c r="J174" i="36"/>
  <c r="J252" i="36"/>
  <c r="C437" i="36"/>
  <c r="J457" i="36"/>
  <c r="C382" i="36"/>
  <c r="J471" i="36"/>
  <c r="C39" i="36"/>
  <c r="C219" i="36"/>
  <c r="J126" i="36"/>
  <c r="J417" i="36"/>
  <c r="J43" i="36"/>
  <c r="C447" i="36"/>
  <c r="J127" i="36"/>
  <c r="C287" i="36"/>
  <c r="J357" i="36"/>
  <c r="C485" i="36"/>
  <c r="C339" i="36"/>
  <c r="C201" i="36"/>
  <c r="J202" i="36"/>
  <c r="J193" i="36"/>
  <c r="C432" i="36"/>
  <c r="J308" i="36"/>
  <c r="C370" i="36"/>
  <c r="J240" i="36"/>
  <c r="J385" i="36"/>
  <c r="C385" i="36"/>
  <c r="J423" i="36"/>
  <c r="C442" i="36"/>
  <c r="C374" i="36"/>
  <c r="C2" i="36"/>
  <c r="C134" i="36"/>
  <c r="C436" i="36"/>
  <c r="J300" i="36"/>
  <c r="C197" i="36"/>
  <c r="C351" i="36"/>
  <c r="J86" i="36"/>
  <c r="J425" i="36"/>
  <c r="J177" i="36"/>
  <c r="J260" i="36"/>
  <c r="C140" i="36"/>
  <c r="C323" i="36"/>
  <c r="C402" i="36"/>
  <c r="J265" i="36"/>
  <c r="J364" i="36"/>
  <c r="J213" i="36"/>
  <c r="J228" i="36"/>
  <c r="C232" i="36"/>
  <c r="C489" i="36"/>
  <c r="J470" i="36"/>
  <c r="C181" i="36"/>
  <c r="J287" i="36"/>
  <c r="C425" i="36"/>
  <c r="C93" i="36"/>
  <c r="C260" i="36"/>
  <c r="C228" i="36"/>
  <c r="J402" i="36"/>
  <c r="C450" i="36"/>
  <c r="C342" i="36"/>
  <c r="C375" i="36"/>
  <c r="J181" i="36"/>
  <c r="C365" i="36"/>
  <c r="J176" i="36"/>
  <c r="C246" i="36"/>
  <c r="C455" i="36"/>
  <c r="J422" i="36"/>
  <c r="J241" i="36"/>
  <c r="C234" i="36"/>
  <c r="J137" i="36"/>
  <c r="J337" i="36"/>
  <c r="C386" i="36"/>
  <c r="C341" i="36"/>
  <c r="J232" i="36"/>
  <c r="C250" i="36"/>
  <c r="C364" i="36"/>
  <c r="J498" i="36"/>
  <c r="C499" i="36"/>
  <c r="C280" i="36"/>
  <c r="C213" i="36"/>
  <c r="C242" i="36"/>
  <c r="J354" i="36"/>
  <c r="C298" i="36"/>
  <c r="C157" i="36"/>
  <c r="C327" i="36"/>
  <c r="C290" i="36"/>
  <c r="C282" i="36"/>
  <c r="J451" i="36"/>
  <c r="J358" i="36"/>
  <c r="J272" i="36"/>
  <c r="C251" i="36"/>
  <c r="C357" i="36"/>
  <c r="C48" i="36"/>
  <c r="C144" i="36"/>
  <c r="J147" i="36"/>
  <c r="C398" i="36"/>
  <c r="J388" i="36"/>
  <c r="C167" i="36"/>
  <c r="J167" i="36"/>
  <c r="C148" i="36"/>
  <c r="J179" i="36"/>
  <c r="J169" i="36"/>
  <c r="C380" i="36"/>
  <c r="C454" i="36"/>
  <c r="C238" i="36"/>
  <c r="C448" i="36"/>
  <c r="J196" i="36"/>
  <c r="J334" i="36"/>
  <c r="C355" i="36"/>
  <c r="J325" i="36"/>
  <c r="J363" i="36"/>
  <c r="J341" i="36"/>
  <c r="C388" i="36"/>
  <c r="J398" i="36"/>
  <c r="C241" i="36"/>
  <c r="J75" i="36"/>
  <c r="J421" i="36"/>
  <c r="C265" i="36"/>
  <c r="C401" i="36"/>
  <c r="C196" i="36"/>
  <c r="C179" i="36"/>
  <c r="J157" i="36"/>
  <c r="C423" i="36"/>
  <c r="J93" i="36"/>
  <c r="J377" i="36"/>
  <c r="J427" i="36"/>
  <c r="J234" i="36"/>
  <c r="C92" i="36"/>
  <c r="J36" i="36"/>
  <c r="J462" i="36"/>
  <c r="C182" i="36"/>
  <c r="C337" i="36"/>
  <c r="J348" i="36"/>
  <c r="J393" i="36"/>
  <c r="J246" i="36"/>
  <c r="J273" i="36"/>
  <c r="J225" i="36"/>
  <c r="J242" i="36"/>
  <c r="J115" i="36"/>
  <c r="J290" i="36"/>
  <c r="C221" i="36"/>
  <c r="J151" i="36"/>
  <c r="J472" i="36"/>
  <c r="J351" i="36"/>
  <c r="C377" i="36"/>
  <c r="J23" i="36"/>
  <c r="C63" i="36"/>
  <c r="J20" i="36"/>
  <c r="J82" i="36"/>
  <c r="J64" i="36"/>
  <c r="J72" i="36"/>
  <c r="J76" i="36"/>
  <c r="J57" i="36"/>
  <c r="J66" i="36"/>
  <c r="J65" i="36"/>
  <c r="J79" i="36"/>
  <c r="J68" i="36"/>
  <c r="J18" i="36"/>
  <c r="J61" i="36"/>
  <c r="J77" i="36"/>
  <c r="J58" i="36"/>
  <c r="J25" i="36"/>
  <c r="J81" i="36"/>
  <c r="J37" i="36"/>
  <c r="R15" i="43" l="1"/>
  <c r="S6" i="51"/>
  <c r="V13" i="43"/>
  <c r="W8" i="51"/>
  <c r="R22" i="33"/>
  <c r="Q22" i="33"/>
  <c r="R28" i="33"/>
  <c r="V14" i="43"/>
  <c r="Q28" i="33"/>
  <c r="W3" i="51"/>
  <c r="S20" i="43"/>
  <c r="T16" i="51"/>
  <c r="R24" i="33"/>
  <c r="V21" i="43"/>
  <c r="Q24" i="33"/>
  <c r="W19" i="51"/>
  <c r="L24" i="33"/>
  <c r="Q19" i="51"/>
  <c r="P21" i="43"/>
  <c r="L26" i="33"/>
  <c r="P5" i="43"/>
  <c r="Q2" i="51"/>
  <c r="P6" i="43"/>
  <c r="Q7" i="51"/>
  <c r="L28" i="33"/>
  <c r="Q3" i="51"/>
  <c r="P14" i="43"/>
  <c r="O34" i="41"/>
  <c r="N34" i="41"/>
  <c r="U17" i="43"/>
  <c r="V20" i="51"/>
  <c r="N20" i="41"/>
  <c r="O20" i="41"/>
  <c r="U19" i="43"/>
  <c r="V17" i="51"/>
  <c r="S17" i="43"/>
  <c r="T20" i="51"/>
  <c r="R16" i="43"/>
  <c r="S15" i="51"/>
  <c r="U16" i="43"/>
  <c r="V15" i="51"/>
  <c r="S9" i="43"/>
  <c r="T12" i="51"/>
  <c r="S6" i="43"/>
  <c r="T7" i="51"/>
  <c r="J2" i="36"/>
  <c r="O35" i="41"/>
  <c r="N35" i="41"/>
  <c r="O25" i="41"/>
  <c r="N25" i="41"/>
  <c r="R7" i="43"/>
  <c r="S14" i="51"/>
  <c r="P20" i="43"/>
  <c r="Q16" i="51"/>
  <c r="L39" i="33"/>
  <c r="Q11" i="51"/>
  <c r="P8" i="43"/>
  <c r="V19" i="51"/>
  <c r="U21" i="43"/>
  <c r="P19" i="43"/>
  <c r="Q17" i="51"/>
  <c r="L34" i="33"/>
  <c r="P10" i="43"/>
  <c r="Q13" i="51"/>
  <c r="S11" i="43"/>
  <c r="T10" i="51"/>
  <c r="R4" i="43"/>
  <c r="S5" i="51"/>
  <c r="N29" i="41"/>
  <c r="O29" i="41"/>
  <c r="S16" i="43"/>
  <c r="T15" i="51"/>
  <c r="L25" i="33"/>
  <c r="L37" i="33"/>
  <c r="S2" i="43"/>
  <c r="T9" i="51"/>
  <c r="U15" i="43"/>
  <c r="V6" i="51"/>
  <c r="S18" i="43"/>
  <c r="T21" i="51"/>
  <c r="N30" i="41"/>
  <c r="O30" i="41"/>
  <c r="N21" i="41"/>
  <c r="O21" i="41"/>
  <c r="U20" i="43"/>
  <c r="V16" i="51"/>
  <c r="S21" i="43"/>
  <c r="T19" i="51"/>
  <c r="O26" i="41"/>
  <c r="N26" i="41"/>
  <c r="S15" i="43"/>
  <c r="T6" i="51"/>
  <c r="P16" i="43"/>
  <c r="Q15" i="51"/>
  <c r="O18" i="41"/>
  <c r="N18" i="41"/>
  <c r="P4" i="43"/>
  <c r="Q5" i="51"/>
  <c r="P13" i="43"/>
  <c r="Q8" i="51"/>
  <c r="R20" i="43"/>
  <c r="S16" i="51"/>
  <c r="S13" i="43"/>
  <c r="T8" i="51"/>
  <c r="P2" i="43"/>
  <c r="Q9" i="51"/>
  <c r="L38" i="33"/>
  <c r="Q10" i="51"/>
  <c r="P11" i="43"/>
  <c r="U14" i="43"/>
  <c r="V3" i="51"/>
  <c r="R32" i="33"/>
  <c r="V15" i="43"/>
  <c r="Q32" i="33"/>
  <c r="W6" i="51"/>
  <c r="N31" i="41"/>
  <c r="O31" i="41"/>
  <c r="S14" i="43"/>
  <c r="T3" i="51"/>
  <c r="Q21" i="33"/>
  <c r="R21" i="33"/>
  <c r="V16" i="43"/>
  <c r="W15" i="51"/>
  <c r="S19" i="43"/>
  <c r="T17" i="51"/>
  <c r="U18" i="43"/>
  <c r="V21" i="51"/>
  <c r="N17" i="41"/>
  <c r="O17" i="41"/>
  <c r="V10" i="51"/>
  <c r="U11" i="43"/>
  <c r="V12" i="43"/>
  <c r="W18" i="51"/>
  <c r="Q27" i="33"/>
  <c r="R27" i="33"/>
  <c r="O23" i="41"/>
  <c r="N23" i="41"/>
  <c r="L40" i="33"/>
  <c r="Q12" i="51"/>
  <c r="P9" i="43"/>
  <c r="N24" i="41"/>
  <c r="O24" i="41"/>
  <c r="L27" i="33"/>
  <c r="P12" i="43"/>
  <c r="Q18" i="51"/>
  <c r="V18" i="51"/>
  <c r="U12" i="43"/>
  <c r="P7" i="43"/>
  <c r="Q14" i="51"/>
  <c r="N28" i="41"/>
  <c r="O28" i="41"/>
  <c r="O27" i="41"/>
  <c r="N27" i="41"/>
  <c r="O36" i="41"/>
  <c r="N36" i="41"/>
  <c r="O19" i="41"/>
  <c r="N19" i="41"/>
  <c r="O22" i="41"/>
  <c r="N22" i="41"/>
  <c r="L36" i="33"/>
  <c r="U10" i="43"/>
  <c r="V13" i="51"/>
  <c r="Q34" i="33"/>
  <c r="W13" i="51"/>
  <c r="R34" i="33"/>
  <c r="V10" i="43"/>
  <c r="S3" i="43"/>
  <c r="T4" i="51"/>
  <c r="P15" i="43"/>
  <c r="Q6" i="51"/>
  <c r="V8" i="51"/>
  <c r="U13" i="43"/>
  <c r="S5" i="43"/>
  <c r="T2" i="51"/>
  <c r="S12" i="43"/>
  <c r="T18" i="51"/>
  <c r="S10" i="43"/>
  <c r="T13" i="51"/>
  <c r="P35" i="33"/>
  <c r="S7" i="43"/>
  <c r="T14" i="51"/>
  <c r="P33" i="33"/>
  <c r="O33" i="41"/>
  <c r="N33" i="41"/>
  <c r="R13" i="43"/>
  <c r="S8" i="51"/>
  <c r="P38" i="33"/>
  <c r="L23" i="33"/>
  <c r="P17" i="43"/>
  <c r="Q20" i="51"/>
  <c r="S4" i="43"/>
  <c r="T5" i="51"/>
  <c r="P23" i="33"/>
  <c r="N32" i="41"/>
  <c r="O32" i="41"/>
  <c r="P25" i="33"/>
  <c r="L35" i="33"/>
  <c r="Q21" i="51"/>
  <c r="P18" i="43"/>
  <c r="S8" i="43"/>
  <c r="T11" i="51"/>
  <c r="L29" i="33"/>
  <c r="P3" i="43"/>
  <c r="Q4" i="51"/>
  <c r="J12" i="36"/>
  <c r="J3" i="36"/>
  <c r="C30" i="20"/>
  <c r="C33" i="20"/>
  <c r="J49" i="36"/>
  <c r="J26" i="36"/>
  <c r="J2" i="41"/>
  <c r="H2" i="41"/>
  <c r="D8" i="41"/>
  <c r="F8" i="41"/>
  <c r="D12" i="41"/>
  <c r="G13" i="41"/>
  <c r="O9" i="41"/>
  <c r="K7" i="41"/>
  <c r="K3" i="41"/>
  <c r="F13" i="41"/>
  <c r="N9" i="41"/>
  <c r="J7" i="41"/>
  <c r="J3" i="41"/>
  <c r="E13" i="41"/>
  <c r="M9" i="41"/>
  <c r="I7" i="41"/>
  <c r="I3" i="41"/>
  <c r="D13" i="41"/>
  <c r="L9" i="41"/>
  <c r="H7" i="41"/>
  <c r="H3" i="41"/>
  <c r="K4" i="41"/>
  <c r="I8" i="41"/>
  <c r="G12" i="41"/>
  <c r="F6" i="41"/>
  <c r="D10" i="41"/>
  <c r="J12" i="41"/>
  <c r="I6" i="41"/>
  <c r="J8" i="41"/>
  <c r="G2" i="41"/>
  <c r="I2" i="41"/>
  <c r="G6" i="41"/>
  <c r="E10" i="41"/>
  <c r="O13" i="41"/>
  <c r="K11" i="41"/>
  <c r="G9" i="41"/>
  <c r="K5" i="41"/>
  <c r="N13" i="41"/>
  <c r="J11" i="41"/>
  <c r="F9" i="41"/>
  <c r="J5" i="41"/>
  <c r="M13" i="41"/>
  <c r="I11" i="41"/>
  <c r="E9" i="41"/>
  <c r="I5" i="41"/>
  <c r="H11" i="41"/>
  <c r="D9" i="41"/>
  <c r="H5" i="41"/>
  <c r="K12" i="41"/>
  <c r="H10" i="41"/>
  <c r="E8" i="41"/>
  <c r="H8" i="41"/>
  <c r="M7" i="41"/>
  <c r="D11" i="41"/>
  <c r="K8" i="41"/>
  <c r="E4" i="41"/>
  <c r="K2" i="41"/>
  <c r="E2" i="41"/>
  <c r="G10" i="41"/>
  <c r="F4" i="41"/>
  <c r="D4" i="41"/>
  <c r="O11" i="41"/>
  <c r="K9" i="41"/>
  <c r="G7" i="41"/>
  <c r="G3" i="41"/>
  <c r="N11" i="41"/>
  <c r="J9" i="41"/>
  <c r="F7" i="41"/>
  <c r="F3" i="41"/>
  <c r="M11" i="41"/>
  <c r="I9" i="41"/>
  <c r="E7" i="41"/>
  <c r="E3" i="41"/>
  <c r="L11" i="41"/>
  <c r="H9" i="41"/>
  <c r="D7" i="41"/>
  <c r="D3" i="41"/>
  <c r="J10" i="41"/>
  <c r="I4" i="41"/>
  <c r="G8" i="41"/>
  <c r="E12" i="41"/>
  <c r="D6" i="41"/>
  <c r="H12" i="41"/>
  <c r="J6" i="41"/>
  <c r="K10" i="41"/>
  <c r="F5" i="41"/>
  <c r="E5" i="41"/>
  <c r="D5" i="41"/>
  <c r="F10" i="41"/>
  <c r="H4" i="41"/>
  <c r="L13" i="41"/>
  <c r="G4" i="41"/>
  <c r="J4" i="41"/>
  <c r="E11" i="41"/>
  <c r="L7" i="41"/>
  <c r="H6" i="41"/>
  <c r="K6" i="41"/>
  <c r="D2" i="41"/>
  <c r="F2" i="41"/>
  <c r="F12" i="41"/>
  <c r="E6" i="41"/>
  <c r="K13" i="41"/>
  <c r="G11" i="41"/>
  <c r="O7" i="41"/>
  <c r="G5" i="41"/>
  <c r="J13" i="41"/>
  <c r="F11" i="41"/>
  <c r="N7" i="41"/>
  <c r="I13" i="41"/>
  <c r="H13" i="41"/>
  <c r="I12" i="41"/>
  <c r="I10" i="41"/>
  <c r="J51" i="36"/>
  <c r="J7" i="36"/>
  <c r="C32" i="20"/>
  <c r="J6" i="36"/>
  <c r="G30" i="20"/>
  <c r="I32" i="20"/>
  <c r="C34" i="20"/>
  <c r="C29" i="20"/>
  <c r="C31" i="20"/>
  <c r="G33" i="20"/>
  <c r="I31" i="20"/>
  <c r="G29" i="20"/>
  <c r="G34" i="20"/>
  <c r="G32" i="20"/>
  <c r="G31" i="20"/>
  <c r="J32" i="36"/>
  <c r="J42" i="36"/>
  <c r="J16" i="36"/>
  <c r="J56" i="36"/>
  <c r="K31" i="20"/>
  <c r="K33" i="20"/>
  <c r="K32" i="20"/>
  <c r="K30" i="20"/>
  <c r="O33" i="20"/>
  <c r="O32" i="20"/>
  <c r="O31" i="20"/>
  <c r="K34" i="20"/>
  <c r="K29" i="20"/>
  <c r="O29" i="20"/>
  <c r="O30" i="20"/>
  <c r="O34" i="20"/>
  <c r="M32" i="20"/>
  <c r="I33" i="20"/>
  <c r="R9" i="43" l="1"/>
  <c r="S12" i="51"/>
  <c r="W16" i="43"/>
  <c r="X15" i="51"/>
  <c r="W15" i="43"/>
  <c r="X6" i="51"/>
  <c r="W13" i="43"/>
  <c r="X8" i="51"/>
  <c r="R18" i="43"/>
  <c r="S21" i="51"/>
  <c r="R35" i="33"/>
  <c r="Q35" i="33"/>
  <c r="V18" i="43"/>
  <c r="W21" i="51"/>
  <c r="R12" i="43"/>
  <c r="S18" i="51"/>
  <c r="R11" i="43"/>
  <c r="S10" i="51"/>
  <c r="R21" i="43"/>
  <c r="S19" i="51"/>
  <c r="X13" i="43"/>
  <c r="Y8" i="51"/>
  <c r="R3" i="43"/>
  <c r="S4" i="51"/>
  <c r="W17" i="51"/>
  <c r="R25" i="33"/>
  <c r="Q25" i="33"/>
  <c r="V19" i="43"/>
  <c r="R2" i="43"/>
  <c r="S9" i="51"/>
  <c r="X15" i="43"/>
  <c r="Y6" i="51"/>
  <c r="X10" i="43"/>
  <c r="Y13" i="51"/>
  <c r="X12" i="43"/>
  <c r="Y18" i="51"/>
  <c r="W21" i="43"/>
  <c r="X19" i="51"/>
  <c r="W14" i="43"/>
  <c r="X3" i="51"/>
  <c r="R17" i="43"/>
  <c r="S20" i="51"/>
  <c r="W16" i="51"/>
  <c r="R33" i="33"/>
  <c r="Q33" i="33"/>
  <c r="V20" i="43"/>
  <c r="W12" i="43"/>
  <c r="X18" i="51"/>
  <c r="R6" i="43"/>
  <c r="S7" i="51"/>
  <c r="R10" i="43"/>
  <c r="S13" i="51"/>
  <c r="R5" i="43"/>
  <c r="S2" i="51"/>
  <c r="Q23" i="33"/>
  <c r="R23" i="33"/>
  <c r="V17" i="43"/>
  <c r="W20" i="51"/>
  <c r="V11" i="43"/>
  <c r="W10" i="51"/>
  <c r="Q38" i="33"/>
  <c r="R38" i="33"/>
  <c r="W10" i="43"/>
  <c r="X13" i="51"/>
  <c r="X16" i="43"/>
  <c r="Y15" i="51"/>
  <c r="R19" i="43"/>
  <c r="S17" i="51"/>
  <c r="R8" i="43"/>
  <c r="S11" i="51"/>
  <c r="R14" i="43"/>
  <c r="S3" i="51"/>
  <c r="X21" i="43"/>
  <c r="Y19" i="51"/>
  <c r="X14" i="43"/>
  <c r="Y3" i="51"/>
  <c r="P12" i="41"/>
  <c r="Q12" i="41" s="1"/>
  <c r="P8" i="41"/>
  <c r="Q8" i="41" s="1"/>
  <c r="P4" i="41"/>
  <c r="Q4" i="41" s="1"/>
  <c r="P6" i="41"/>
  <c r="Q6" i="41" s="1"/>
  <c r="P10" i="41"/>
  <c r="Q10" i="41" s="1"/>
  <c r="P2" i="41"/>
  <c r="Q2" i="41" s="1"/>
  <c r="I30" i="20"/>
  <c r="W18" i="43" l="1"/>
  <c r="X21" i="51"/>
  <c r="X18" i="43"/>
  <c r="Y21" i="51"/>
  <c r="W20" i="43"/>
  <c r="X16" i="51"/>
  <c r="W19" i="43"/>
  <c r="X17" i="51"/>
  <c r="X11" i="43"/>
  <c r="Y10" i="51"/>
  <c r="X17" i="43"/>
  <c r="Y20" i="51"/>
  <c r="X20" i="43"/>
  <c r="Y16" i="51"/>
  <c r="E32" i="20"/>
  <c r="Q32" i="20"/>
  <c r="X19" i="43"/>
  <c r="Y17" i="51"/>
  <c r="W11" i="43"/>
  <c r="X10" i="51"/>
  <c r="W17" i="43"/>
  <c r="X20" i="51"/>
  <c r="E33" i="20"/>
  <c r="E29" i="20" l="1"/>
  <c r="M31" i="20" l="1"/>
  <c r="M33" i="20"/>
  <c r="Q33" i="20"/>
  <c r="H83" i="36" l="1"/>
  <c r="H58" i="36"/>
  <c r="H56" i="36"/>
  <c r="H66" i="36"/>
  <c r="H62" i="36"/>
  <c r="O71" i="36"/>
  <c r="O2" i="36"/>
  <c r="O78" i="36"/>
  <c r="O46" i="36"/>
  <c r="H78" i="36"/>
  <c r="H68" i="36"/>
  <c r="H70" i="36"/>
  <c r="H17" i="36"/>
  <c r="O61" i="36"/>
  <c r="O58" i="36"/>
  <c r="O40" i="36"/>
  <c r="O42" i="36"/>
  <c r="H12" i="36"/>
  <c r="H25" i="36"/>
  <c r="O68" i="36"/>
  <c r="O73" i="36"/>
  <c r="O49" i="36"/>
  <c r="O62" i="36"/>
  <c r="H23" i="36"/>
  <c r="H79" i="36"/>
  <c r="O34" i="36"/>
  <c r="O25" i="36"/>
  <c r="O23" i="36"/>
  <c r="H40" i="36"/>
  <c r="H34" i="36"/>
  <c r="O75" i="36"/>
  <c r="O13" i="36"/>
  <c r="O56" i="36"/>
  <c r="O66" i="36"/>
  <c r="H16" i="36"/>
  <c r="H37" i="36"/>
  <c r="H71" i="36"/>
  <c r="H2" i="36"/>
  <c r="H32" i="36"/>
  <c r="O17" i="36"/>
  <c r="O12" i="36"/>
  <c r="O16" i="36"/>
  <c r="H75" i="36"/>
  <c r="H13" i="36"/>
  <c r="H49" i="36"/>
  <c r="H42" i="36"/>
  <c r="O83" i="36"/>
  <c r="O64" i="36"/>
  <c r="O81" i="36"/>
  <c r="O70" i="36"/>
  <c r="O32" i="36"/>
  <c r="H61" i="36"/>
  <c r="H7" i="36"/>
  <c r="H73" i="36"/>
  <c r="H64" i="36"/>
  <c r="H81" i="36"/>
  <c r="H46" i="36"/>
  <c r="O37" i="36"/>
  <c r="O79" i="36"/>
  <c r="O7" i="36"/>
  <c r="J4" i="36" l="1"/>
  <c r="J5" i="36"/>
  <c r="J8" i="36"/>
  <c r="J9" i="36"/>
  <c r="J10" i="36"/>
  <c r="J11" i="36"/>
  <c r="J14" i="36"/>
  <c r="J15" i="36"/>
  <c r="J19" i="36"/>
  <c r="J21" i="36"/>
  <c r="J22" i="36"/>
  <c r="J24" i="36"/>
  <c r="J27" i="36"/>
  <c r="J28" i="36"/>
  <c r="J30" i="36"/>
  <c r="J31" i="36"/>
  <c r="J33" i="36"/>
  <c r="J35" i="36"/>
  <c r="J38" i="36"/>
  <c r="J39" i="36"/>
  <c r="J41" i="36"/>
  <c r="J44" i="36"/>
  <c r="J45" i="36"/>
  <c r="J47" i="36"/>
  <c r="J48" i="36"/>
  <c r="J50" i="36"/>
  <c r="J52" i="36"/>
  <c r="J54" i="36"/>
  <c r="J55" i="36"/>
  <c r="L4" i="41" l="1"/>
  <c r="M4" i="41"/>
  <c r="N4" i="41"/>
  <c r="O4" i="41"/>
  <c r="L8" i="41"/>
  <c r="M8" i="41"/>
  <c r="N8" i="41"/>
  <c r="R8" i="41" s="1"/>
  <c r="S8" i="41" s="1"/>
  <c r="T8" i="41" s="1"/>
  <c r="O8" i="41"/>
  <c r="L12" i="41"/>
  <c r="M12" i="41"/>
  <c r="N12" i="41"/>
  <c r="R12" i="41" s="1"/>
  <c r="S12" i="41" s="1"/>
  <c r="T12" i="41" s="1"/>
  <c r="O12" i="41"/>
  <c r="L5" i="41"/>
  <c r="M5" i="41"/>
  <c r="N5" i="41"/>
  <c r="O5" i="41"/>
  <c r="R4" i="41" l="1"/>
  <c r="S4" i="41" s="1"/>
  <c r="T4" i="41" s="1"/>
  <c r="L6" i="41"/>
  <c r="M6" i="41"/>
  <c r="O6" i="41"/>
  <c r="N6" i="41"/>
  <c r="R6" i="41" s="1"/>
  <c r="S6" i="41" s="1"/>
  <c r="T6" i="41" s="1"/>
  <c r="L10" i="41"/>
  <c r="O10" i="41"/>
  <c r="M10" i="41"/>
  <c r="N10" i="41"/>
  <c r="R10" i="41" s="1"/>
  <c r="S10" i="41" l="1"/>
  <c r="T10" i="41" s="1"/>
  <c r="L3" i="41" l="1"/>
  <c r="M3" i="41"/>
  <c r="N3" i="41"/>
  <c r="O3" i="41"/>
  <c r="L2" i="41"/>
  <c r="M2" i="41"/>
  <c r="N2" i="41"/>
  <c r="O2" i="41"/>
  <c r="R2" i="41" l="1"/>
  <c r="S14" i="41" l="1"/>
  <c r="H6" i="39" s="1"/>
  <c r="S2" i="41"/>
  <c r="T2" i="41" s="1"/>
  <c r="O48" i="33" l="1"/>
  <c r="P48" i="33" s="1"/>
  <c r="O57" i="33"/>
  <c r="P57" i="33" s="1"/>
  <c r="O66" i="33"/>
  <c r="P66" i="33" s="1"/>
  <c r="O75" i="33"/>
  <c r="P75" i="33" s="1"/>
  <c r="O84" i="33"/>
  <c r="P84" i="33" s="1"/>
  <c r="O93" i="33"/>
  <c r="P93" i="33" s="1"/>
  <c r="O102" i="33"/>
  <c r="P102" i="33" s="1"/>
  <c r="O112" i="33"/>
  <c r="P112" i="33" s="1"/>
  <c r="O121" i="33"/>
  <c r="P121" i="33" s="1"/>
  <c r="O26" i="33"/>
  <c r="V2" i="51" s="1"/>
  <c r="O39" i="33"/>
  <c r="V11" i="51" s="1"/>
  <c r="O49" i="33"/>
  <c r="P49" i="33" s="1"/>
  <c r="O58" i="33"/>
  <c r="P58" i="33" s="1"/>
  <c r="O67" i="33"/>
  <c r="P67" i="33" s="1"/>
  <c r="O76" i="33"/>
  <c r="P76" i="33" s="1"/>
  <c r="O85" i="33"/>
  <c r="P85" i="33" s="1"/>
  <c r="O94" i="33"/>
  <c r="P94" i="33" s="1"/>
  <c r="O104" i="33"/>
  <c r="P104" i="33" s="1"/>
  <c r="O113" i="33"/>
  <c r="P113" i="33" s="1"/>
  <c r="O122" i="33"/>
  <c r="P122" i="33" s="1"/>
  <c r="O131" i="33"/>
  <c r="P131" i="33" s="1"/>
  <c r="O140" i="33"/>
  <c r="P140" i="33" s="1"/>
  <c r="O149" i="33"/>
  <c r="P149" i="33" s="1"/>
  <c r="O168" i="33"/>
  <c r="P168" i="33" s="1"/>
  <c r="O177" i="33"/>
  <c r="P177" i="33" s="1"/>
  <c r="O186" i="33"/>
  <c r="P186" i="33" s="1"/>
  <c r="O195" i="33"/>
  <c r="P195" i="33" s="1"/>
  <c r="O204" i="33"/>
  <c r="P204" i="33" s="1"/>
  <c r="O213" i="33"/>
  <c r="P213" i="33" s="1"/>
  <c r="O232" i="33"/>
  <c r="P232" i="33" s="1"/>
  <c r="O241" i="33"/>
  <c r="P241" i="33" s="1"/>
  <c r="O250" i="33"/>
  <c r="P250" i="33" s="1"/>
  <c r="O259" i="33"/>
  <c r="P259" i="33" s="1"/>
  <c r="O268" i="33"/>
  <c r="P268" i="33" s="1"/>
  <c r="O277" i="33"/>
  <c r="P277" i="33" s="1"/>
  <c r="O296" i="33"/>
  <c r="P296" i="33" s="1"/>
  <c r="O305" i="33"/>
  <c r="P305" i="33" s="1"/>
  <c r="O314" i="33"/>
  <c r="P314" i="33" s="1"/>
  <c r="O323" i="33"/>
  <c r="P323" i="33" s="1"/>
  <c r="O332" i="33"/>
  <c r="P332" i="33" s="1"/>
  <c r="O341" i="33"/>
  <c r="P341" i="33" s="1"/>
  <c r="O360" i="33"/>
  <c r="P360" i="33" s="1"/>
  <c r="O369" i="33"/>
  <c r="P369" i="33" s="1"/>
  <c r="O378" i="33"/>
  <c r="P378" i="33" s="1"/>
  <c r="O50" i="33"/>
  <c r="P50" i="33" s="1"/>
  <c r="O59" i="33"/>
  <c r="P59" i="33" s="1"/>
  <c r="O68" i="33"/>
  <c r="P68" i="33" s="1"/>
  <c r="O77" i="33"/>
  <c r="P77" i="33" s="1"/>
  <c r="O86" i="33"/>
  <c r="P86" i="33" s="1"/>
  <c r="O96" i="33"/>
  <c r="P96" i="33" s="1"/>
  <c r="O105" i="33"/>
  <c r="P105" i="33" s="1"/>
  <c r="O114" i="33"/>
  <c r="P114" i="33" s="1"/>
  <c r="O123" i="33"/>
  <c r="P123" i="33" s="1"/>
  <c r="O132" i="33"/>
  <c r="P132" i="33" s="1"/>
  <c r="O141" i="33"/>
  <c r="P141" i="33" s="1"/>
  <c r="O160" i="33"/>
  <c r="P160" i="33" s="1"/>
  <c r="O169" i="33"/>
  <c r="P169" i="33" s="1"/>
  <c r="O178" i="33"/>
  <c r="P178" i="33" s="1"/>
  <c r="O187" i="33"/>
  <c r="P187" i="33" s="1"/>
  <c r="O196" i="33"/>
  <c r="P196" i="33" s="1"/>
  <c r="O205" i="33"/>
  <c r="P205" i="33" s="1"/>
  <c r="O224" i="33"/>
  <c r="P224" i="33" s="1"/>
  <c r="O233" i="33"/>
  <c r="P233" i="33" s="1"/>
  <c r="O242" i="33"/>
  <c r="P242" i="33" s="1"/>
  <c r="O251" i="33"/>
  <c r="P251" i="33" s="1"/>
  <c r="O260" i="33"/>
  <c r="P260" i="33" s="1"/>
  <c r="O269" i="33"/>
  <c r="P269" i="33" s="1"/>
  <c r="O288" i="33"/>
  <c r="P288" i="33" s="1"/>
  <c r="O297" i="33"/>
  <c r="P297" i="33" s="1"/>
  <c r="O306" i="33"/>
  <c r="P306" i="33" s="1"/>
  <c r="O315" i="33"/>
  <c r="P315" i="33" s="1"/>
  <c r="O324" i="33"/>
  <c r="P324" i="33" s="1"/>
  <c r="O333" i="33"/>
  <c r="P333" i="33" s="1"/>
  <c r="O352" i="33"/>
  <c r="P352" i="33" s="1"/>
  <c r="O361" i="33"/>
  <c r="P361" i="33" s="1"/>
  <c r="O370" i="33"/>
  <c r="P370" i="33" s="1"/>
  <c r="O379" i="33"/>
  <c r="P379" i="33" s="1"/>
  <c r="O388" i="33"/>
  <c r="P388" i="33" s="1"/>
  <c r="O397" i="33"/>
  <c r="P397" i="33" s="1"/>
  <c r="O416" i="33"/>
  <c r="P416" i="33" s="1"/>
  <c r="O425" i="33"/>
  <c r="P425" i="33" s="1"/>
  <c r="O434" i="33"/>
  <c r="P434" i="33" s="1"/>
  <c r="O443" i="33"/>
  <c r="P443" i="33" s="1"/>
  <c r="O452" i="33"/>
  <c r="P452" i="33" s="1"/>
  <c r="O461" i="33"/>
  <c r="P461" i="33" s="1"/>
  <c r="O489" i="33"/>
  <c r="P489" i="33" s="1"/>
  <c r="O498" i="33"/>
  <c r="P498" i="33" s="1"/>
  <c r="O507" i="33"/>
  <c r="P507" i="33" s="1"/>
  <c r="O516" i="33"/>
  <c r="P516" i="33" s="1"/>
  <c r="O31" i="33"/>
  <c r="V5" i="51" s="1"/>
  <c r="O30" i="33"/>
  <c r="V14" i="51" s="1"/>
  <c r="O42" i="33"/>
  <c r="P42" i="33" s="1"/>
  <c r="O51" i="33"/>
  <c r="P51" i="33" s="1"/>
  <c r="O60" i="33"/>
  <c r="P60" i="33" s="1"/>
  <c r="O69" i="33"/>
  <c r="P69" i="33" s="1"/>
  <c r="O78" i="33"/>
  <c r="P78" i="33" s="1"/>
  <c r="O88" i="33"/>
  <c r="P88" i="33" s="1"/>
  <c r="O97" i="33"/>
  <c r="P97" i="33" s="1"/>
  <c r="O106" i="33"/>
  <c r="P106" i="33" s="1"/>
  <c r="O115" i="33"/>
  <c r="P115" i="33" s="1"/>
  <c r="O124" i="33"/>
  <c r="P124" i="33" s="1"/>
  <c r="O133" i="33"/>
  <c r="P133" i="33" s="1"/>
  <c r="O152" i="33"/>
  <c r="P152" i="33" s="1"/>
  <c r="O161" i="33"/>
  <c r="P161" i="33" s="1"/>
  <c r="O170" i="33"/>
  <c r="P170" i="33" s="1"/>
  <c r="O179" i="33"/>
  <c r="P179" i="33" s="1"/>
  <c r="O188" i="33"/>
  <c r="P188" i="33" s="1"/>
  <c r="O197" i="33"/>
  <c r="P197" i="33" s="1"/>
  <c r="O216" i="33"/>
  <c r="P216" i="33" s="1"/>
  <c r="O225" i="33"/>
  <c r="P225" i="33" s="1"/>
  <c r="O234" i="33"/>
  <c r="P234" i="33" s="1"/>
  <c r="O243" i="33"/>
  <c r="P243" i="33" s="1"/>
  <c r="O252" i="33"/>
  <c r="P252" i="33" s="1"/>
  <c r="O261" i="33"/>
  <c r="P261" i="33" s="1"/>
  <c r="O280" i="33"/>
  <c r="P280" i="33" s="1"/>
  <c r="O289" i="33"/>
  <c r="P289" i="33" s="1"/>
  <c r="O298" i="33"/>
  <c r="P298" i="33" s="1"/>
  <c r="O307" i="33"/>
  <c r="P307" i="33" s="1"/>
  <c r="O316" i="33"/>
  <c r="P316" i="33" s="1"/>
  <c r="O325" i="33"/>
  <c r="P325" i="33" s="1"/>
  <c r="O344" i="33"/>
  <c r="P344" i="33" s="1"/>
  <c r="O353" i="33"/>
  <c r="P353" i="33" s="1"/>
  <c r="O362" i="33"/>
  <c r="P362" i="33" s="1"/>
  <c r="O371" i="33"/>
  <c r="P371" i="33" s="1"/>
  <c r="O380" i="33"/>
  <c r="P380" i="33" s="1"/>
  <c r="O389" i="33"/>
  <c r="P389" i="33" s="1"/>
  <c r="O408" i="33"/>
  <c r="P408" i="33" s="1"/>
  <c r="O417" i="33"/>
  <c r="P417" i="33" s="1"/>
  <c r="O426" i="33"/>
  <c r="P426" i="33" s="1"/>
  <c r="O435" i="33"/>
  <c r="P435" i="33" s="1"/>
  <c r="O444" i="33"/>
  <c r="P444" i="33" s="1"/>
  <c r="O453" i="33"/>
  <c r="P453" i="33" s="1"/>
  <c r="O481" i="33"/>
  <c r="P481" i="33" s="1"/>
  <c r="O490" i="33"/>
  <c r="P490" i="33" s="1"/>
  <c r="O499" i="33"/>
  <c r="P499" i="33" s="1"/>
  <c r="O508" i="33"/>
  <c r="P508" i="33" s="1"/>
  <c r="O517" i="33"/>
  <c r="P517" i="33" s="1"/>
  <c r="O43" i="33"/>
  <c r="P43" i="33" s="1"/>
  <c r="O52" i="33"/>
  <c r="P52" i="33" s="1"/>
  <c r="O61" i="33"/>
  <c r="P61" i="33" s="1"/>
  <c r="O70" i="33"/>
  <c r="P70" i="33" s="1"/>
  <c r="O80" i="33"/>
  <c r="P80" i="33" s="1"/>
  <c r="O89" i="33"/>
  <c r="P89" i="33" s="1"/>
  <c r="O98" i="33"/>
  <c r="P98" i="33" s="1"/>
  <c r="O107" i="33"/>
  <c r="P107" i="33" s="1"/>
  <c r="O116" i="33"/>
  <c r="P116" i="33" s="1"/>
  <c r="O125" i="33"/>
  <c r="P125" i="33" s="1"/>
  <c r="O144" i="33"/>
  <c r="P144" i="33" s="1"/>
  <c r="O153" i="33"/>
  <c r="P153" i="33" s="1"/>
  <c r="O162" i="33"/>
  <c r="P162" i="33" s="1"/>
  <c r="O171" i="33"/>
  <c r="P171" i="33" s="1"/>
  <c r="O180" i="33"/>
  <c r="P180" i="33" s="1"/>
  <c r="O189" i="33"/>
  <c r="P189" i="33" s="1"/>
  <c r="O208" i="33"/>
  <c r="P208" i="33" s="1"/>
  <c r="O217" i="33"/>
  <c r="P217" i="33" s="1"/>
  <c r="O226" i="33"/>
  <c r="P226" i="33" s="1"/>
  <c r="O235" i="33"/>
  <c r="P235" i="33" s="1"/>
  <c r="O244" i="33"/>
  <c r="P244" i="33" s="1"/>
  <c r="O253" i="33"/>
  <c r="P253" i="33" s="1"/>
  <c r="O272" i="33"/>
  <c r="P272" i="33" s="1"/>
  <c r="O281" i="33"/>
  <c r="P281" i="33" s="1"/>
  <c r="O290" i="33"/>
  <c r="P290" i="33" s="1"/>
  <c r="O299" i="33"/>
  <c r="P299" i="33" s="1"/>
  <c r="O308" i="33"/>
  <c r="P308" i="33" s="1"/>
  <c r="O317" i="33"/>
  <c r="P317" i="33" s="1"/>
  <c r="O336" i="33"/>
  <c r="P336" i="33" s="1"/>
  <c r="O345" i="33"/>
  <c r="P345" i="33" s="1"/>
  <c r="O354" i="33"/>
  <c r="P354" i="33" s="1"/>
  <c r="O363" i="33"/>
  <c r="P363" i="33" s="1"/>
  <c r="O372" i="33"/>
  <c r="P372" i="33" s="1"/>
  <c r="O381" i="33"/>
  <c r="P381" i="33" s="1"/>
  <c r="O400" i="33"/>
  <c r="P400" i="33" s="1"/>
  <c r="O409" i="33"/>
  <c r="P409" i="33" s="1"/>
  <c r="O418" i="33"/>
  <c r="P418" i="33" s="1"/>
  <c r="O427" i="33"/>
  <c r="P427" i="33" s="1"/>
  <c r="O37" i="33"/>
  <c r="V7" i="51" s="1"/>
  <c r="O44" i="33"/>
  <c r="P44" i="33" s="1"/>
  <c r="O53" i="33"/>
  <c r="P53" i="33" s="1"/>
  <c r="O62" i="33"/>
  <c r="P62" i="33" s="1"/>
  <c r="O72" i="33"/>
  <c r="P72" i="33" s="1"/>
  <c r="O81" i="33"/>
  <c r="P81" i="33" s="1"/>
  <c r="O90" i="33"/>
  <c r="P90" i="33" s="1"/>
  <c r="O99" i="33"/>
  <c r="P99" i="33" s="1"/>
  <c r="O108" i="33"/>
  <c r="P108" i="33" s="1"/>
  <c r="O117" i="33"/>
  <c r="P117" i="33" s="1"/>
  <c r="O136" i="33"/>
  <c r="P136" i="33" s="1"/>
  <c r="O145" i="33"/>
  <c r="P145" i="33" s="1"/>
  <c r="O154" i="33"/>
  <c r="P154" i="33" s="1"/>
  <c r="O163" i="33"/>
  <c r="P163" i="33" s="1"/>
  <c r="O172" i="33"/>
  <c r="P172" i="33" s="1"/>
  <c r="O181" i="33"/>
  <c r="P181" i="33" s="1"/>
  <c r="O200" i="33"/>
  <c r="P200" i="33" s="1"/>
  <c r="O209" i="33"/>
  <c r="P209" i="33" s="1"/>
  <c r="O218" i="33"/>
  <c r="P218" i="33" s="1"/>
  <c r="O227" i="33"/>
  <c r="P227" i="33" s="1"/>
  <c r="O236" i="33"/>
  <c r="P236" i="33" s="1"/>
  <c r="O245" i="33"/>
  <c r="P245" i="33" s="1"/>
  <c r="O264" i="33"/>
  <c r="P264" i="33" s="1"/>
  <c r="O273" i="33"/>
  <c r="P273" i="33" s="1"/>
  <c r="O282" i="33"/>
  <c r="P282" i="33" s="1"/>
  <c r="O291" i="33"/>
  <c r="P291" i="33" s="1"/>
  <c r="O300" i="33"/>
  <c r="P300" i="33" s="1"/>
  <c r="O309" i="33"/>
  <c r="P309" i="33" s="1"/>
  <c r="O328" i="33"/>
  <c r="P328" i="33" s="1"/>
  <c r="O337" i="33"/>
  <c r="P337" i="33" s="1"/>
  <c r="O346" i="33"/>
  <c r="P346" i="33" s="1"/>
  <c r="O355" i="33"/>
  <c r="P355" i="33" s="1"/>
  <c r="O364" i="33"/>
  <c r="P364" i="33" s="1"/>
  <c r="O373" i="33"/>
  <c r="P373" i="33" s="1"/>
  <c r="O392" i="33"/>
  <c r="P392" i="33" s="1"/>
  <c r="O401" i="33"/>
  <c r="P401" i="33" s="1"/>
  <c r="O410" i="33"/>
  <c r="P410" i="33" s="1"/>
  <c r="O419" i="33"/>
  <c r="P419" i="33" s="1"/>
  <c r="O428" i="33"/>
  <c r="P428" i="33" s="1"/>
  <c r="O437" i="33"/>
  <c r="P437" i="33" s="1"/>
  <c r="O456" i="33"/>
  <c r="P456" i="33" s="1"/>
  <c r="O465" i="33"/>
  <c r="P465" i="33" s="1"/>
  <c r="O474" i="33"/>
  <c r="P474" i="33" s="1"/>
  <c r="O483" i="33"/>
  <c r="P483" i="33" s="1"/>
  <c r="O492" i="33"/>
  <c r="P492" i="33" s="1"/>
  <c r="O501" i="33"/>
  <c r="P501" i="33" s="1"/>
  <c r="O520" i="33"/>
  <c r="P520" i="33" s="1"/>
  <c r="O36" i="33"/>
  <c r="V9" i="51" s="1"/>
  <c r="O46" i="33"/>
  <c r="P46" i="33" s="1"/>
  <c r="O56" i="33"/>
  <c r="P56" i="33" s="1"/>
  <c r="O65" i="33"/>
  <c r="P65" i="33" s="1"/>
  <c r="O74" i="33"/>
  <c r="P74" i="33" s="1"/>
  <c r="O83" i="33"/>
  <c r="P83" i="33" s="1"/>
  <c r="O92" i="33"/>
  <c r="P92" i="33" s="1"/>
  <c r="O101" i="33"/>
  <c r="P101" i="33" s="1"/>
  <c r="O109" i="33"/>
  <c r="P109" i="33" s="1"/>
  <c r="O138" i="33"/>
  <c r="P138" i="33" s="1"/>
  <c r="O164" i="33"/>
  <c r="P164" i="33" s="1"/>
  <c r="O185" i="33"/>
  <c r="P185" i="33" s="1"/>
  <c r="O211" i="33"/>
  <c r="P211" i="33" s="1"/>
  <c r="O237" i="33"/>
  <c r="P237" i="33" s="1"/>
  <c r="O258" i="33"/>
  <c r="P258" i="33" s="1"/>
  <c r="O284" i="33"/>
  <c r="P284" i="33" s="1"/>
  <c r="O310" i="33"/>
  <c r="P310" i="33" s="1"/>
  <c r="O331" i="33"/>
  <c r="P331" i="33" s="1"/>
  <c r="O357" i="33"/>
  <c r="P357" i="33" s="1"/>
  <c r="O384" i="33"/>
  <c r="P384" i="33" s="1"/>
  <c r="O402" i="33"/>
  <c r="P402" i="33" s="1"/>
  <c r="O420" i="33"/>
  <c r="P420" i="33" s="1"/>
  <c r="O436" i="33"/>
  <c r="P436" i="33" s="1"/>
  <c r="O450" i="33"/>
  <c r="P450" i="33" s="1"/>
  <c r="O466" i="33"/>
  <c r="P466" i="33" s="1"/>
  <c r="O509" i="33"/>
  <c r="P509" i="33" s="1"/>
  <c r="O73" i="33"/>
  <c r="P73" i="33" s="1"/>
  <c r="O128" i="33"/>
  <c r="P128" i="33" s="1"/>
  <c r="O148" i="33"/>
  <c r="P148" i="33" s="1"/>
  <c r="O174" i="33"/>
  <c r="P174" i="33" s="1"/>
  <c r="O201" i="33"/>
  <c r="P201" i="33" s="1"/>
  <c r="O221" i="33"/>
  <c r="P221" i="33" s="1"/>
  <c r="O248" i="33"/>
  <c r="P248" i="33" s="1"/>
  <c r="O274" i="33"/>
  <c r="P274" i="33" s="1"/>
  <c r="O294" i="33"/>
  <c r="P294" i="33" s="1"/>
  <c r="O321" i="33"/>
  <c r="P321" i="33" s="1"/>
  <c r="O347" i="33"/>
  <c r="P347" i="33" s="1"/>
  <c r="O368" i="33"/>
  <c r="P368" i="33" s="1"/>
  <c r="O393" i="33"/>
  <c r="P393" i="33" s="1"/>
  <c r="O411" i="33"/>
  <c r="P411" i="33" s="1"/>
  <c r="O429" i="33"/>
  <c r="P429" i="33" s="1"/>
  <c r="O442" i="33"/>
  <c r="P442" i="33" s="1"/>
  <c r="O458" i="33"/>
  <c r="P458" i="33" s="1"/>
  <c r="O473" i="33"/>
  <c r="P473" i="33" s="1"/>
  <c r="O515" i="33"/>
  <c r="P515" i="33" s="1"/>
  <c r="O91" i="33"/>
  <c r="P91" i="33" s="1"/>
  <c r="O139" i="33"/>
  <c r="P139" i="33" s="1"/>
  <c r="O173" i="33"/>
  <c r="P173" i="33" s="1"/>
  <c r="O203" i="33"/>
  <c r="P203" i="33" s="1"/>
  <c r="O238" i="33"/>
  <c r="P238" i="33" s="1"/>
  <c r="O267" i="33"/>
  <c r="P267" i="33" s="1"/>
  <c r="O302" i="33"/>
  <c r="P302" i="33" s="1"/>
  <c r="O338" i="33"/>
  <c r="P338" i="33" s="1"/>
  <c r="O366" i="33"/>
  <c r="P366" i="33" s="1"/>
  <c r="O395" i="33"/>
  <c r="P395" i="33" s="1"/>
  <c r="O421" i="33"/>
  <c r="P421" i="33" s="1"/>
  <c r="O441" i="33"/>
  <c r="P441" i="33" s="1"/>
  <c r="O460" i="33"/>
  <c r="P460" i="33" s="1"/>
  <c r="O482" i="33"/>
  <c r="P482" i="33" s="1"/>
  <c r="O500" i="33"/>
  <c r="P500" i="33" s="1"/>
  <c r="O100" i="33"/>
  <c r="P100" i="33" s="1"/>
  <c r="O146" i="33"/>
  <c r="P146" i="33" s="1"/>
  <c r="O176" i="33"/>
  <c r="P176" i="33" s="1"/>
  <c r="O210" i="33"/>
  <c r="P210" i="33" s="1"/>
  <c r="O240" i="33"/>
  <c r="P240" i="33" s="1"/>
  <c r="O275" i="33"/>
  <c r="P275" i="33" s="1"/>
  <c r="O304" i="33"/>
  <c r="P304" i="33" s="1"/>
  <c r="O339" i="33"/>
  <c r="P339" i="33" s="1"/>
  <c r="O374" i="33"/>
  <c r="P374" i="33" s="1"/>
  <c r="O396" i="33"/>
  <c r="P396" i="33" s="1"/>
  <c r="O445" i="33"/>
  <c r="P445" i="33" s="1"/>
  <c r="O464" i="33"/>
  <c r="P464" i="33" s="1"/>
  <c r="O484" i="33"/>
  <c r="P484" i="33" s="1"/>
  <c r="O504" i="33"/>
  <c r="P504" i="33" s="1"/>
  <c r="O110" i="33"/>
  <c r="P110" i="33" s="1"/>
  <c r="O147" i="33"/>
  <c r="P147" i="33" s="1"/>
  <c r="O182" i="33"/>
  <c r="P182" i="33" s="1"/>
  <c r="O212" i="33"/>
  <c r="P212" i="33" s="1"/>
  <c r="O246" i="33"/>
  <c r="P246" i="33" s="1"/>
  <c r="O276" i="33"/>
  <c r="P276" i="33" s="1"/>
  <c r="O312" i="33"/>
  <c r="P312" i="33" s="1"/>
  <c r="O340" i="33"/>
  <c r="P340" i="33" s="1"/>
  <c r="O376" i="33"/>
  <c r="P376" i="33" s="1"/>
  <c r="O403" i="33"/>
  <c r="P403" i="33" s="1"/>
  <c r="O424" i="33"/>
  <c r="P424" i="33" s="1"/>
  <c r="O448" i="33"/>
  <c r="P448" i="33" s="1"/>
  <c r="O467" i="33"/>
  <c r="P467" i="33" s="1"/>
  <c r="O485" i="33"/>
  <c r="P485" i="33" s="1"/>
  <c r="O505" i="33"/>
  <c r="P505" i="33" s="1"/>
  <c r="O118" i="33"/>
  <c r="P118" i="33" s="1"/>
  <c r="O155" i="33"/>
  <c r="P155" i="33" s="1"/>
  <c r="O184" i="33"/>
  <c r="P184" i="33" s="1"/>
  <c r="O219" i="33"/>
  <c r="P219" i="33" s="1"/>
  <c r="O249" i="33"/>
  <c r="P249" i="33" s="1"/>
  <c r="O283" i="33"/>
  <c r="P283" i="33" s="1"/>
  <c r="O313" i="33"/>
  <c r="P313" i="33" s="1"/>
  <c r="O348" i="33"/>
  <c r="P348" i="33" s="1"/>
  <c r="O377" i="33"/>
  <c r="P377" i="33" s="1"/>
  <c r="O404" i="33"/>
  <c r="P404" i="33" s="1"/>
  <c r="O449" i="33"/>
  <c r="P449" i="33" s="1"/>
  <c r="O468" i="33"/>
  <c r="P468" i="33" s="1"/>
  <c r="O488" i="33"/>
  <c r="P488" i="33" s="1"/>
  <c r="O506" i="33"/>
  <c r="P506" i="33" s="1"/>
  <c r="O45" i="33"/>
  <c r="P45" i="33" s="1"/>
  <c r="O120" i="33"/>
  <c r="P120" i="33" s="1"/>
  <c r="O156" i="33"/>
  <c r="P156" i="33" s="1"/>
  <c r="O192" i="33"/>
  <c r="P192" i="33" s="1"/>
  <c r="O220" i="33"/>
  <c r="P220" i="33" s="1"/>
  <c r="O256" i="33"/>
  <c r="P256" i="33" s="1"/>
  <c r="O285" i="33"/>
  <c r="P285" i="33" s="1"/>
  <c r="O320" i="33"/>
  <c r="P320" i="33" s="1"/>
  <c r="O349" i="33"/>
  <c r="P349" i="33" s="1"/>
  <c r="O385" i="33"/>
  <c r="P385" i="33" s="1"/>
  <c r="O405" i="33"/>
  <c r="P405" i="33" s="1"/>
  <c r="O432" i="33"/>
  <c r="P432" i="33" s="1"/>
  <c r="O451" i="33"/>
  <c r="P451" i="33" s="1"/>
  <c r="O469" i="33"/>
  <c r="P469" i="33" s="1"/>
  <c r="O491" i="33"/>
  <c r="P491" i="33" s="1"/>
  <c r="O512" i="33"/>
  <c r="P512" i="33" s="1"/>
  <c r="O54" i="33"/>
  <c r="P54" i="33" s="1"/>
  <c r="O129" i="33"/>
  <c r="P129" i="33" s="1"/>
  <c r="O157" i="33"/>
  <c r="P157" i="33" s="1"/>
  <c r="O193" i="33"/>
  <c r="P193" i="33" s="1"/>
  <c r="O228" i="33"/>
  <c r="P228" i="33" s="1"/>
  <c r="O257" i="33"/>
  <c r="P257" i="33" s="1"/>
  <c r="O292" i="33"/>
  <c r="P292" i="33" s="1"/>
  <c r="O322" i="33"/>
  <c r="P322" i="33" s="1"/>
  <c r="O356" i="33"/>
  <c r="P356" i="33" s="1"/>
  <c r="O386" i="33"/>
  <c r="P386" i="33" s="1"/>
  <c r="O412" i="33"/>
  <c r="P412" i="33" s="1"/>
  <c r="O433" i="33"/>
  <c r="P433" i="33" s="1"/>
  <c r="O475" i="33"/>
  <c r="P475" i="33" s="1"/>
  <c r="O493" i="33"/>
  <c r="P493" i="33" s="1"/>
  <c r="O513" i="33"/>
  <c r="P513" i="33" s="1"/>
  <c r="O82" i="33"/>
  <c r="P82" i="33" s="1"/>
  <c r="O137" i="33"/>
  <c r="P137" i="33" s="1"/>
  <c r="O166" i="33"/>
  <c r="P166" i="33" s="1"/>
  <c r="O202" i="33"/>
  <c r="P202" i="33" s="1"/>
  <c r="O230" i="33"/>
  <c r="P230" i="33" s="1"/>
  <c r="O266" i="33"/>
  <c r="P266" i="33" s="1"/>
  <c r="O301" i="33"/>
  <c r="P301" i="33" s="1"/>
  <c r="O330" i="33"/>
  <c r="P330" i="33" s="1"/>
  <c r="O365" i="33"/>
  <c r="P365" i="33" s="1"/>
  <c r="O394" i="33"/>
  <c r="P394" i="33" s="1"/>
  <c r="O440" i="33"/>
  <c r="P440" i="33" s="1"/>
  <c r="O459" i="33"/>
  <c r="P459" i="33" s="1"/>
  <c r="O477" i="33"/>
  <c r="P477" i="33" s="1"/>
  <c r="O497" i="33"/>
  <c r="P497" i="33" s="1"/>
  <c r="O229" i="33"/>
  <c r="P229" i="33" s="1"/>
  <c r="O457" i="33"/>
  <c r="P457" i="33" s="1"/>
  <c r="O265" i="33"/>
  <c r="P265" i="33" s="1"/>
  <c r="O476" i="33"/>
  <c r="P476" i="33" s="1"/>
  <c r="O293" i="33"/>
  <c r="P293" i="33" s="1"/>
  <c r="O496" i="33"/>
  <c r="P496" i="33" s="1"/>
  <c r="O329" i="33"/>
  <c r="P329" i="33" s="1"/>
  <c r="O514" i="33"/>
  <c r="P514" i="33" s="1"/>
  <c r="O64" i="33"/>
  <c r="P64" i="33" s="1"/>
  <c r="O358" i="33"/>
  <c r="P358" i="33" s="1"/>
  <c r="O130" i="33"/>
  <c r="P130" i="33" s="1"/>
  <c r="O387" i="33"/>
  <c r="P387" i="33" s="1"/>
  <c r="O165" i="33"/>
  <c r="P165" i="33" s="1"/>
  <c r="O413" i="33"/>
  <c r="P413" i="33" s="1"/>
  <c r="O194" i="33"/>
  <c r="P194" i="33" s="1"/>
  <c r="O502" i="33"/>
  <c r="P502" i="33" s="1"/>
  <c r="O430" i="33"/>
  <c r="P430" i="33" s="1"/>
  <c r="O350" i="33"/>
  <c r="P350" i="33" s="1"/>
  <c r="O262" i="33"/>
  <c r="P262" i="33" s="1"/>
  <c r="O150" i="33"/>
  <c r="P150" i="33" s="1"/>
  <c r="O472" i="33"/>
  <c r="P472" i="33" s="1"/>
  <c r="O463" i="33"/>
  <c r="P463" i="33" s="1"/>
  <c r="O399" i="33"/>
  <c r="P399" i="33" s="1"/>
  <c r="O335" i="33"/>
  <c r="P335" i="33" s="1"/>
  <c r="O271" i="33"/>
  <c r="P271" i="33" s="1"/>
  <c r="O207" i="33"/>
  <c r="P207" i="33" s="1"/>
  <c r="O143" i="33"/>
  <c r="P143" i="33" s="1"/>
  <c r="O79" i="33"/>
  <c r="P79" i="33" s="1"/>
  <c r="O494" i="33"/>
  <c r="P494" i="33" s="1"/>
  <c r="O422" i="33"/>
  <c r="P422" i="33" s="1"/>
  <c r="O342" i="33"/>
  <c r="P342" i="33" s="1"/>
  <c r="O254" i="33"/>
  <c r="P254" i="33" s="1"/>
  <c r="O142" i="33"/>
  <c r="P142" i="33" s="1"/>
  <c r="O519" i="33"/>
  <c r="P519" i="33" s="1"/>
  <c r="O455" i="33"/>
  <c r="P455" i="33" s="1"/>
  <c r="O391" i="33"/>
  <c r="P391" i="33" s="1"/>
  <c r="O327" i="33"/>
  <c r="P327" i="33" s="1"/>
  <c r="O263" i="33"/>
  <c r="P263" i="33" s="1"/>
  <c r="O199" i="33"/>
  <c r="P199" i="33" s="1"/>
  <c r="O135" i="33"/>
  <c r="P135" i="33" s="1"/>
  <c r="O71" i="33"/>
  <c r="P71" i="33" s="1"/>
  <c r="O486" i="33"/>
  <c r="P486" i="33" s="1"/>
  <c r="O414" i="33"/>
  <c r="P414" i="33" s="1"/>
  <c r="O334" i="33"/>
  <c r="P334" i="33" s="1"/>
  <c r="O222" i="33"/>
  <c r="P222" i="33" s="1"/>
  <c r="O134" i="33"/>
  <c r="P134" i="33" s="1"/>
  <c r="O511" i="33"/>
  <c r="P511" i="33" s="1"/>
  <c r="O447" i="33"/>
  <c r="P447" i="33" s="1"/>
  <c r="O383" i="33"/>
  <c r="P383" i="33" s="1"/>
  <c r="O319" i="33"/>
  <c r="P319" i="33" s="1"/>
  <c r="O255" i="33"/>
  <c r="P255" i="33" s="1"/>
  <c r="O191" i="33"/>
  <c r="P191" i="33" s="1"/>
  <c r="O127" i="33"/>
  <c r="P127" i="33" s="1"/>
  <c r="O63" i="33"/>
  <c r="P63" i="33" s="1"/>
  <c r="O478" i="33"/>
  <c r="P478" i="33" s="1"/>
  <c r="O406" i="33"/>
  <c r="P406" i="33" s="1"/>
  <c r="O326" i="33"/>
  <c r="P326" i="33" s="1"/>
  <c r="O214" i="33"/>
  <c r="P214" i="33" s="1"/>
  <c r="O126" i="33"/>
  <c r="P126" i="33" s="1"/>
  <c r="O503" i="33"/>
  <c r="P503" i="33" s="1"/>
  <c r="O439" i="33"/>
  <c r="P439" i="33" s="1"/>
  <c r="O375" i="33"/>
  <c r="P375" i="33" s="1"/>
  <c r="O311" i="33"/>
  <c r="P311" i="33" s="1"/>
  <c r="O247" i="33"/>
  <c r="P247" i="33" s="1"/>
  <c r="O183" i="33"/>
  <c r="P183" i="33" s="1"/>
  <c r="O119" i="33"/>
  <c r="P119" i="33" s="1"/>
  <c r="O55" i="33"/>
  <c r="P55" i="33" s="1"/>
  <c r="O470" i="33"/>
  <c r="P470" i="33" s="1"/>
  <c r="O318" i="33"/>
  <c r="P318" i="33" s="1"/>
  <c r="O206" i="33"/>
  <c r="P206" i="33" s="1"/>
  <c r="O495" i="33"/>
  <c r="P495" i="33" s="1"/>
  <c r="O431" i="33"/>
  <c r="P431" i="33" s="1"/>
  <c r="O367" i="33"/>
  <c r="P367" i="33" s="1"/>
  <c r="O303" i="33"/>
  <c r="P303" i="33" s="1"/>
  <c r="O239" i="33"/>
  <c r="P239" i="33" s="1"/>
  <c r="O175" i="33"/>
  <c r="P175" i="33" s="1"/>
  <c r="O111" i="33"/>
  <c r="P111" i="33" s="1"/>
  <c r="O47" i="33"/>
  <c r="P47" i="33" s="1"/>
  <c r="O462" i="33"/>
  <c r="P462" i="33" s="1"/>
  <c r="O398" i="33"/>
  <c r="P398" i="33" s="1"/>
  <c r="O286" i="33"/>
  <c r="P286" i="33" s="1"/>
  <c r="O198" i="33"/>
  <c r="P198" i="33" s="1"/>
  <c r="O487" i="33"/>
  <c r="P487" i="33" s="1"/>
  <c r="O423" i="33"/>
  <c r="P423" i="33" s="1"/>
  <c r="O359" i="33"/>
  <c r="P359" i="33" s="1"/>
  <c r="O295" i="33"/>
  <c r="P295" i="33" s="1"/>
  <c r="O231" i="33"/>
  <c r="P231" i="33" s="1"/>
  <c r="O167" i="33"/>
  <c r="P167" i="33" s="1"/>
  <c r="O103" i="33"/>
  <c r="P103" i="33" s="1"/>
  <c r="O40" i="33"/>
  <c r="V12" i="51" s="1"/>
  <c r="O438" i="33"/>
  <c r="P438" i="33" s="1"/>
  <c r="O518" i="33"/>
  <c r="P518" i="33" s="1"/>
  <c r="O454" i="33"/>
  <c r="P454" i="33" s="1"/>
  <c r="O390" i="33"/>
  <c r="P390" i="33" s="1"/>
  <c r="O278" i="33"/>
  <c r="P278" i="33" s="1"/>
  <c r="O190" i="33"/>
  <c r="P190" i="33" s="1"/>
  <c r="O41" i="33"/>
  <c r="P41" i="33" s="1"/>
  <c r="O479" i="33"/>
  <c r="P479" i="33" s="1"/>
  <c r="O415" i="33"/>
  <c r="P415" i="33" s="1"/>
  <c r="O351" i="33"/>
  <c r="P351" i="33" s="1"/>
  <c r="O287" i="33"/>
  <c r="P287" i="33" s="1"/>
  <c r="O223" i="33"/>
  <c r="P223" i="33" s="1"/>
  <c r="O159" i="33"/>
  <c r="P159" i="33" s="1"/>
  <c r="O95" i="33"/>
  <c r="P95" i="33" s="1"/>
  <c r="O29" i="33"/>
  <c r="V4" i="51" s="1"/>
  <c r="O510" i="33"/>
  <c r="P510" i="33" s="1"/>
  <c r="O446" i="33"/>
  <c r="P446" i="33" s="1"/>
  <c r="O382" i="33"/>
  <c r="P382" i="33" s="1"/>
  <c r="O270" i="33"/>
  <c r="P270" i="33" s="1"/>
  <c r="O158" i="33"/>
  <c r="P158" i="33" s="1"/>
  <c r="O480" i="33"/>
  <c r="P480" i="33" s="1"/>
  <c r="O471" i="33"/>
  <c r="P471" i="33" s="1"/>
  <c r="O407" i="33"/>
  <c r="P407" i="33" s="1"/>
  <c r="O343" i="33"/>
  <c r="P343" i="33" s="1"/>
  <c r="O279" i="33"/>
  <c r="P279" i="33" s="1"/>
  <c r="O215" i="33"/>
  <c r="P215" i="33" s="1"/>
  <c r="O151" i="33"/>
  <c r="P151" i="33" s="1"/>
  <c r="O87" i="33"/>
  <c r="P87" i="33" s="1"/>
  <c r="D29" i="36"/>
  <c r="D6" i="36"/>
  <c r="D326" i="36"/>
  <c r="D299" i="36"/>
  <c r="D362" i="36"/>
  <c r="D189" i="36"/>
  <c r="D359" i="36"/>
  <c r="D261" i="36"/>
  <c r="D309" i="36"/>
  <c r="D289" i="36"/>
  <c r="D98" i="36"/>
  <c r="D93" i="36"/>
  <c r="D432" i="36"/>
  <c r="D311" i="36"/>
  <c r="D230" i="36"/>
  <c r="D332" i="36"/>
  <c r="D426" i="36"/>
  <c r="D111" i="36"/>
  <c r="D161" i="36"/>
  <c r="D320" i="36"/>
  <c r="D420" i="36"/>
  <c r="D155" i="36"/>
  <c r="D399" i="36"/>
  <c r="D122" i="36"/>
  <c r="D279" i="36"/>
  <c r="D112" i="36"/>
  <c r="D281" i="36"/>
  <c r="D303" i="36"/>
  <c r="D86" i="36"/>
  <c r="D280" i="36"/>
  <c r="D285" i="36"/>
  <c r="D435" i="36"/>
  <c r="D163" i="36"/>
  <c r="D479" i="36"/>
  <c r="D110" i="36"/>
  <c r="D214" i="36"/>
  <c r="D212" i="36"/>
  <c r="D188" i="36"/>
  <c r="D492" i="36"/>
  <c r="D130" i="36"/>
  <c r="D336" i="36"/>
  <c r="D217" i="36"/>
  <c r="D477" i="36"/>
  <c r="D258" i="36"/>
  <c r="D353" i="36"/>
  <c r="D382" i="36"/>
  <c r="D467" i="36"/>
  <c r="D235" i="36"/>
  <c r="D456" i="36"/>
  <c r="D499" i="36"/>
  <c r="D482" i="36"/>
  <c r="D349" i="36"/>
  <c r="D164" i="36"/>
  <c r="D343" i="36"/>
  <c r="D179" i="36"/>
  <c r="D131" i="36"/>
  <c r="D414" i="36"/>
  <c r="D143" i="36"/>
  <c r="D183" i="36"/>
  <c r="D475" i="36"/>
  <c r="D156" i="36"/>
  <c r="D220" i="36"/>
  <c r="D378" i="36"/>
  <c r="D418" i="36"/>
  <c r="D225" i="36"/>
  <c r="D341" i="36"/>
  <c r="D238" i="36"/>
  <c r="D287" i="36"/>
  <c r="D391" i="36"/>
  <c r="D457" i="36"/>
  <c r="D322" i="36"/>
  <c r="D471" i="36"/>
  <c r="D147" i="36"/>
  <c r="D305" i="36"/>
  <c r="D229" i="36"/>
  <c r="D389" i="36"/>
  <c r="D344" i="36"/>
  <c r="D430" i="36"/>
  <c r="D468" i="36"/>
  <c r="D175" i="36"/>
  <c r="D331" i="36"/>
  <c r="D431" i="36"/>
  <c r="D445" i="36"/>
  <c r="D124" i="36"/>
  <c r="D123" i="36"/>
  <c r="D270" i="36"/>
  <c r="D201" i="36"/>
  <c r="D195" i="36"/>
  <c r="D127" i="36"/>
  <c r="D283" i="36"/>
  <c r="D140" i="36"/>
  <c r="D226" i="36"/>
  <c r="D501" i="36"/>
  <c r="D470" i="36"/>
  <c r="D137" i="36"/>
  <c r="D282" i="36"/>
  <c r="D77" i="36"/>
  <c r="D370" i="36"/>
  <c r="D386" i="36"/>
  <c r="D323" i="36"/>
  <c r="D401" i="36"/>
  <c r="D448" i="36"/>
  <c r="D239" i="36"/>
  <c r="D340" i="36"/>
  <c r="D365" i="36"/>
  <c r="D84" i="36"/>
  <c r="D187" i="36"/>
  <c r="D57" i="36"/>
  <c r="D72" i="36"/>
  <c r="D208" i="36"/>
  <c r="D113" i="36"/>
  <c r="D350" i="36"/>
  <c r="D392" i="36"/>
  <c r="D158" i="36"/>
  <c r="D211" i="36"/>
  <c r="D236" i="36"/>
  <c r="D199" i="36"/>
  <c r="D348" i="36"/>
  <c r="D162" i="36"/>
  <c r="D89" i="36"/>
  <c r="D248" i="36"/>
  <c r="D107" i="36"/>
  <c r="D408" i="36"/>
  <c r="D141" i="36"/>
  <c r="D218" i="36"/>
  <c r="D310" i="36"/>
  <c r="D97" i="36"/>
  <c r="D266" i="36"/>
  <c r="D203" i="36"/>
  <c r="D487" i="36"/>
  <c r="D360" i="36"/>
  <c r="D409" i="36"/>
  <c r="D474" i="36"/>
  <c r="D335" i="36"/>
  <c r="D463" i="36"/>
  <c r="D495" i="36"/>
  <c r="D377" i="36"/>
  <c r="D119" i="36"/>
  <c r="D372" i="36"/>
  <c r="D246" i="36"/>
  <c r="D364" i="36"/>
  <c r="D347" i="36"/>
  <c r="D210" i="36"/>
  <c r="D160" i="36"/>
  <c r="D404" i="36"/>
  <c r="D247" i="36"/>
  <c r="D417" i="36"/>
  <c r="D256" i="36"/>
  <c r="D268" i="36"/>
  <c r="D85" i="36"/>
  <c r="D363" i="36"/>
  <c r="D149" i="36"/>
  <c r="D284" i="36"/>
  <c r="D276" i="36"/>
  <c r="D298" i="36"/>
  <c r="D312" i="36"/>
  <c r="D274" i="36"/>
  <c r="D313" i="36"/>
  <c r="D393" i="36"/>
  <c r="D381" i="36"/>
  <c r="D90" i="36"/>
  <c r="D469" i="36"/>
  <c r="D136" i="36"/>
  <c r="D255" i="36"/>
  <c r="D99" i="36"/>
  <c r="D459" i="36"/>
  <c r="D500" i="36"/>
  <c r="D186" i="36"/>
  <c r="D437" i="36"/>
  <c r="D302" i="36"/>
  <c r="D144" i="36"/>
  <c r="D423" i="36"/>
  <c r="D371" i="36"/>
  <c r="D227" i="36"/>
  <c r="D491" i="36"/>
  <c r="D390" i="36"/>
  <c r="D104" i="36"/>
  <c r="D410" i="36"/>
  <c r="D222" i="36"/>
  <c r="D342" i="36"/>
  <c r="D400" i="36"/>
  <c r="D146" i="36"/>
  <c r="D204" i="36"/>
  <c r="D439" i="36"/>
  <c r="D317" i="36"/>
  <c r="D460" i="36"/>
  <c r="D251" i="36"/>
  <c r="D308" i="36"/>
  <c r="D244" i="36"/>
  <c r="D405" i="36"/>
  <c r="D159" i="36"/>
  <c r="D427" i="36"/>
  <c r="D413" i="36"/>
  <c r="D109" i="36"/>
  <c r="D419" i="36"/>
  <c r="D114" i="36"/>
  <c r="D387" i="36"/>
  <c r="D278" i="36"/>
  <c r="D380" i="36"/>
  <c r="D174" i="36"/>
  <c r="D148" i="36"/>
  <c r="D444" i="36"/>
  <c r="D441" i="36"/>
  <c r="D169" i="36"/>
  <c r="D464" i="36"/>
  <c r="D421" i="36"/>
  <c r="D152" i="36"/>
  <c r="D315" i="36"/>
  <c r="D324" i="36"/>
  <c r="D115" i="36"/>
  <c r="D205" i="36"/>
  <c r="D213" i="36"/>
  <c r="D105" i="36"/>
  <c r="D82" i="36"/>
  <c r="D108" i="36"/>
  <c r="D59" i="36"/>
  <c r="D51" i="36"/>
  <c r="D43" i="36"/>
  <c r="D18" i="36"/>
  <c r="D301" i="36"/>
  <c r="D318" i="36"/>
  <c r="D267" i="36"/>
  <c r="D170" i="36"/>
  <c r="D254" i="36"/>
  <c r="D294" i="36"/>
  <c r="D452" i="36"/>
  <c r="D172" i="36"/>
  <c r="D346" i="36"/>
  <c r="D316" i="36"/>
  <c r="D120" i="36"/>
  <c r="D374" i="36"/>
  <c r="D94" i="36"/>
  <c r="D190" i="36"/>
  <c r="D354" i="36"/>
  <c r="D493" i="36"/>
  <c r="D458" i="36"/>
  <c r="D200" i="36"/>
  <c r="D406" i="36"/>
  <c r="D142" i="36"/>
  <c r="D207" i="36"/>
  <c r="D328" i="36"/>
  <c r="D449" i="36"/>
  <c r="D345" i="36"/>
  <c r="D197" i="36"/>
  <c r="D153" i="36"/>
  <c r="D103" i="36"/>
  <c r="D373" i="36"/>
  <c r="D411" i="36"/>
  <c r="D397" i="36"/>
  <c r="D480" i="36"/>
  <c r="D181" i="36"/>
  <c r="D366" i="36"/>
  <c r="D314" i="36"/>
  <c r="D333" i="36"/>
  <c r="D116" i="36"/>
  <c r="D275" i="36"/>
  <c r="D433" i="36"/>
  <c r="D384" i="36"/>
  <c r="D395" i="36"/>
  <c r="D337" i="36"/>
  <c r="D327" i="36"/>
  <c r="D145" i="36"/>
  <c r="D138" i="36"/>
  <c r="D367" i="36"/>
  <c r="D134" i="36"/>
  <c r="D394" i="36"/>
  <c r="D398" i="36"/>
  <c r="D243" i="36"/>
  <c r="D453" i="36"/>
  <c r="D165" i="36"/>
  <c r="D100" i="36"/>
  <c r="D379" i="36"/>
  <c r="D171" i="36"/>
  <c r="D438" i="36"/>
  <c r="D209" i="36"/>
  <c r="D304" i="36"/>
  <c r="D259" i="36"/>
  <c r="D415" i="36"/>
  <c r="D271" i="36"/>
  <c r="D129" i="36"/>
  <c r="D416" i="36"/>
  <c r="D461" i="36"/>
  <c r="D478" i="36"/>
  <c r="D252" i="36"/>
  <c r="D277" i="36"/>
  <c r="D385" i="36"/>
  <c r="D476" i="36"/>
  <c r="D447" i="36"/>
  <c r="D223" i="36"/>
  <c r="D228" i="36"/>
  <c r="D166" i="36"/>
  <c r="D292" i="36"/>
  <c r="D424" i="36"/>
  <c r="D135" i="36"/>
  <c r="D288" i="36"/>
  <c r="D233" i="36"/>
  <c r="D202" i="36"/>
  <c r="D132" i="36"/>
  <c r="D291" i="36"/>
  <c r="D338" i="36"/>
  <c r="D496" i="36"/>
  <c r="D154" i="36"/>
  <c r="D383" i="36"/>
  <c r="D425" i="36"/>
  <c r="D177" i="36"/>
  <c r="D443" i="36"/>
  <c r="D339" i="36"/>
  <c r="D126" i="36"/>
  <c r="D250" i="36"/>
  <c r="D234" i="36"/>
  <c r="D101" i="36"/>
  <c r="D300" i="36"/>
  <c r="D232" i="36"/>
  <c r="D402" i="36"/>
  <c r="D191" i="36"/>
  <c r="D219" i="36"/>
  <c r="D221" i="36"/>
  <c r="D151" i="36"/>
  <c r="D446" i="36"/>
  <c r="D178" i="36"/>
  <c r="D240" i="36"/>
  <c r="D355" i="36"/>
  <c r="D157" i="36"/>
  <c r="D69" i="36"/>
  <c r="D451" i="36"/>
  <c r="D26" i="36"/>
  <c r="D53" i="36"/>
  <c r="D76" i="36"/>
  <c r="D63" i="36"/>
  <c r="D102" i="36"/>
  <c r="D484" i="36"/>
  <c r="D440" i="36"/>
  <c r="D306" i="36"/>
  <c r="D262" i="36"/>
  <c r="D465" i="36"/>
  <c r="D128" i="36"/>
  <c r="D319" i="36"/>
  <c r="D241" i="36"/>
  <c r="D481" i="36"/>
  <c r="D242" i="36"/>
  <c r="D121" i="36"/>
  <c r="D494" i="36"/>
  <c r="D330" i="36"/>
  <c r="D245" i="36"/>
  <c r="D194" i="36"/>
  <c r="D139" i="36"/>
  <c r="D95" i="36"/>
  <c r="D490" i="36"/>
  <c r="D422" i="36"/>
  <c r="D168" i="36"/>
  <c r="D329" i="36"/>
  <c r="D295" i="36"/>
  <c r="D286" i="36"/>
  <c r="D269" i="36"/>
  <c r="D264" i="36"/>
  <c r="D253" i="36"/>
  <c r="D193" i="36"/>
  <c r="D334" i="36"/>
  <c r="D321" i="36"/>
  <c r="D133" i="36"/>
  <c r="D407" i="36"/>
  <c r="D257" i="36"/>
  <c r="D87" i="36"/>
  <c r="D297" i="36"/>
  <c r="D358" i="36"/>
  <c r="D296" i="36"/>
  <c r="D182" i="36"/>
  <c r="D117" i="36"/>
  <c r="D434" i="36"/>
  <c r="D192" i="36"/>
  <c r="D293" i="36"/>
  <c r="D485" i="36"/>
  <c r="D403" i="36"/>
  <c r="D429" i="36"/>
  <c r="D361" i="36"/>
  <c r="D352" i="36"/>
  <c r="D388" i="36"/>
  <c r="D498" i="36"/>
  <c r="D473" i="36"/>
  <c r="D497" i="36"/>
  <c r="D118" i="36"/>
  <c r="D273" i="36"/>
  <c r="D428" i="36"/>
  <c r="D351" i="36"/>
  <c r="D369" i="36"/>
  <c r="D486" i="36"/>
  <c r="D150" i="36"/>
  <c r="D466" i="36"/>
  <c r="D307" i="36"/>
  <c r="D167" i="36"/>
  <c r="D96" i="36"/>
  <c r="D263" i="36"/>
  <c r="D173" i="36"/>
  <c r="D488" i="36"/>
  <c r="D249" i="36"/>
  <c r="D185" i="36"/>
  <c r="D206" i="36"/>
  <c r="D472" i="36"/>
  <c r="D450" i="36"/>
  <c r="D106" i="36"/>
  <c r="D237" i="36"/>
  <c r="D88" i="36"/>
  <c r="D396" i="36"/>
  <c r="D180" i="36"/>
  <c r="D198" i="36"/>
  <c r="D356" i="36"/>
  <c r="D272" i="36"/>
  <c r="D376" i="36"/>
  <c r="D368" i="36"/>
  <c r="D224" i="36"/>
  <c r="D412" i="36"/>
  <c r="D92" i="36"/>
  <c r="D231" i="36"/>
  <c r="D483" i="36"/>
  <c r="D91" i="36"/>
  <c r="D125" i="36"/>
  <c r="D436" i="36"/>
  <c r="D325" i="36"/>
  <c r="D215" i="36"/>
  <c r="D184" i="36"/>
  <c r="D357" i="36"/>
  <c r="D455" i="36"/>
  <c r="D196" i="36"/>
  <c r="D290" i="36"/>
  <c r="D489" i="36"/>
  <c r="D265" i="36"/>
  <c r="D260" i="36"/>
  <c r="D375" i="36"/>
  <c r="D462" i="36"/>
  <c r="D67" i="36"/>
  <c r="D442" i="36"/>
  <c r="D216" i="36"/>
  <c r="D176" i="36"/>
  <c r="D454" i="36"/>
  <c r="D74" i="36"/>
  <c r="D65" i="36"/>
  <c r="D60" i="36"/>
  <c r="D20" i="36"/>
  <c r="D80" i="36"/>
  <c r="D36" i="36"/>
  <c r="D32" i="36"/>
  <c r="D40" i="36"/>
  <c r="D61" i="36"/>
  <c r="D56" i="36"/>
  <c r="D70" i="36"/>
  <c r="D64" i="36"/>
  <c r="D75" i="36"/>
  <c r="D68" i="36"/>
  <c r="D42" i="36"/>
  <c r="D13" i="36"/>
  <c r="D17" i="36"/>
  <c r="D23" i="36"/>
  <c r="D46" i="36"/>
  <c r="D66" i="36"/>
  <c r="D25" i="36"/>
  <c r="D71" i="36"/>
  <c r="D58" i="36"/>
  <c r="D37" i="36"/>
  <c r="D83" i="36"/>
  <c r="D78" i="36"/>
  <c r="D81" i="36"/>
  <c r="D79" i="36"/>
  <c r="D73" i="36"/>
  <c r="D34" i="36"/>
  <c r="D16" i="36"/>
  <c r="D62" i="36"/>
  <c r="D49" i="36"/>
  <c r="I29" i="20"/>
  <c r="D3" i="36"/>
  <c r="I34" i="20"/>
  <c r="K29" i="36"/>
  <c r="K6" i="36"/>
  <c r="K440" i="36"/>
  <c r="K306" i="36"/>
  <c r="K102" i="36"/>
  <c r="K172" i="36"/>
  <c r="K301" i="36"/>
  <c r="K294" i="36"/>
  <c r="K261" i="36"/>
  <c r="K262" i="36"/>
  <c r="K167" i="36"/>
  <c r="K370" i="36"/>
  <c r="K439" i="36"/>
  <c r="K384" i="36"/>
  <c r="K239" i="36"/>
  <c r="K275" i="36"/>
  <c r="K372" i="36"/>
  <c r="K237" i="36"/>
  <c r="K130" i="36"/>
  <c r="K490" i="36"/>
  <c r="K134" i="36"/>
  <c r="K399" i="36"/>
  <c r="K209" i="36"/>
  <c r="K243" i="36"/>
  <c r="K496" i="36"/>
  <c r="K220" i="36"/>
  <c r="K159" i="36"/>
  <c r="K156" i="36"/>
  <c r="K315" i="36"/>
  <c r="K485" i="36"/>
  <c r="K161" i="36"/>
  <c r="K137" i="36"/>
  <c r="K423" i="36"/>
  <c r="K197" i="36"/>
  <c r="K430" i="36"/>
  <c r="K415" i="36"/>
  <c r="K368" i="36"/>
  <c r="K349" i="36"/>
  <c r="K223" i="36"/>
  <c r="K314" i="36"/>
  <c r="K141" i="36"/>
  <c r="K433" i="36"/>
  <c r="K356" i="36"/>
  <c r="K331" i="36"/>
  <c r="K285" i="36"/>
  <c r="K117" i="36"/>
  <c r="K211" i="36"/>
  <c r="K128" i="36"/>
  <c r="K465" i="36"/>
  <c r="K392" i="36"/>
  <c r="K254" i="36"/>
  <c r="K319" i="36"/>
  <c r="K350" i="36"/>
  <c r="K359" i="36"/>
  <c r="K387" i="36"/>
  <c r="K202" i="36"/>
  <c r="K136" i="36"/>
  <c r="K317" i="36"/>
  <c r="K307" i="36"/>
  <c r="K99" i="36"/>
  <c r="K249" i="36"/>
  <c r="K229" i="36"/>
  <c r="K403" i="36"/>
  <c r="K198" i="36"/>
  <c r="K487" i="36"/>
  <c r="K107" i="36"/>
  <c r="K468" i="36"/>
  <c r="K304" i="36"/>
  <c r="K391" i="36"/>
  <c r="K437" i="36"/>
  <c r="K173" i="36"/>
  <c r="K495" i="36"/>
  <c r="K482" i="36"/>
  <c r="K358" i="36"/>
  <c r="K200" i="36"/>
  <c r="K295" i="36"/>
  <c r="K341" i="36"/>
  <c r="K258" i="36"/>
  <c r="K271" i="36"/>
  <c r="K325" i="36"/>
  <c r="K219" i="36"/>
  <c r="K381" i="36"/>
  <c r="K248" i="36"/>
  <c r="K158" i="36"/>
  <c r="K189" i="36"/>
  <c r="K309" i="36"/>
  <c r="K208" i="36"/>
  <c r="K199" i="36"/>
  <c r="K362" i="36"/>
  <c r="K484" i="36"/>
  <c r="K267" i="36"/>
  <c r="K335" i="36"/>
  <c r="K416" i="36"/>
  <c r="K131" i="36"/>
  <c r="K103" i="36"/>
  <c r="K477" i="36"/>
  <c r="K213" i="36"/>
  <c r="K165" i="36"/>
  <c r="K97" i="36"/>
  <c r="K279" i="36"/>
  <c r="K188" i="36"/>
  <c r="K266" i="36"/>
  <c r="K390" i="36"/>
  <c r="K180" i="36"/>
  <c r="K463" i="36"/>
  <c r="K217" i="36"/>
  <c r="K456" i="36"/>
  <c r="K242" i="36"/>
  <c r="K264" i="36"/>
  <c r="K283" i="36"/>
  <c r="K324" i="36"/>
  <c r="K157" i="36"/>
  <c r="K286" i="36"/>
  <c r="K184" i="36"/>
  <c r="K234" i="36"/>
  <c r="K493" i="36"/>
  <c r="K259" i="36"/>
  <c r="K169" i="36"/>
  <c r="K313" i="36"/>
  <c r="K476" i="36"/>
  <c r="K100" i="36"/>
  <c r="K175" i="36"/>
  <c r="K431" i="36"/>
  <c r="K369" i="36"/>
  <c r="K459" i="36"/>
  <c r="K434" i="36"/>
  <c r="K120" i="36"/>
  <c r="K84" i="36"/>
  <c r="K419" i="36"/>
  <c r="K337" i="36"/>
  <c r="K273" i="36"/>
  <c r="K203" i="36"/>
  <c r="K109" i="36"/>
  <c r="K88" i="36"/>
  <c r="K308" i="36"/>
  <c r="K247" i="36"/>
  <c r="K146" i="36"/>
  <c r="K95" i="36"/>
  <c r="K488" i="36"/>
  <c r="K171" i="36"/>
  <c r="K287" i="36"/>
  <c r="K226" i="36"/>
  <c r="K332" i="36"/>
  <c r="K236" i="36"/>
  <c r="K326" i="36"/>
  <c r="K179" i="36"/>
  <c r="K194" i="36"/>
  <c r="K352" i="36"/>
  <c r="K274" i="36"/>
  <c r="K235" i="36"/>
  <c r="K196" i="36"/>
  <c r="K148" i="36"/>
  <c r="K204" i="36"/>
  <c r="K193" i="36"/>
  <c r="K91" i="36"/>
  <c r="K124" i="36"/>
  <c r="K123" i="36"/>
  <c r="K93" i="36"/>
  <c r="K210" i="36"/>
  <c r="K305" i="36"/>
  <c r="K160" i="36"/>
  <c r="K489" i="36"/>
  <c r="K438" i="36"/>
  <c r="K480" i="36"/>
  <c r="K316" i="36"/>
  <c r="K346" i="36"/>
  <c r="K428" i="36"/>
  <c r="K410" i="36"/>
  <c r="K245" i="36"/>
  <c r="K374" i="36"/>
  <c r="K186" i="36"/>
  <c r="K253" i="36"/>
  <c r="K367" i="36"/>
  <c r="K281" i="36"/>
  <c r="K417" i="36"/>
  <c r="K251" i="36"/>
  <c r="K256" i="36"/>
  <c r="K207" i="36"/>
  <c r="K418" i="36"/>
  <c r="K272" i="36"/>
  <c r="K400" i="36"/>
  <c r="K497" i="36"/>
  <c r="K467" i="36"/>
  <c r="K344" i="36"/>
  <c r="K233" i="36"/>
  <c r="K492" i="36"/>
  <c r="K276" i="36"/>
  <c r="K361" i="36"/>
  <c r="K407" i="36"/>
  <c r="K298" i="36"/>
  <c r="K269" i="36"/>
  <c r="K348" i="36"/>
  <c r="K96" i="36"/>
  <c r="K174" i="36"/>
  <c r="K354" i="36"/>
  <c r="K421" i="36"/>
  <c r="K67" i="36"/>
  <c r="K225" i="36"/>
  <c r="K388" i="36"/>
  <c r="K472" i="36"/>
  <c r="K455" i="36"/>
  <c r="K77" i="36"/>
  <c r="K289" i="36"/>
  <c r="K201" i="36"/>
  <c r="K330" i="36"/>
  <c r="K282" i="36"/>
  <c r="K195" i="36"/>
  <c r="K216" i="36"/>
  <c r="K176" i="36"/>
  <c r="K101" i="36"/>
  <c r="K72" i="36"/>
  <c r="K424" i="36"/>
  <c r="K498" i="36"/>
  <c r="K80" i="36"/>
  <c r="K140" i="36"/>
  <c r="K36" i="36"/>
  <c r="K170" i="36"/>
  <c r="K299" i="36"/>
  <c r="K221" i="36"/>
  <c r="K139" i="36"/>
  <c r="K255" i="36"/>
  <c r="K268" i="36"/>
  <c r="K260" i="36"/>
  <c r="K265" i="36"/>
  <c r="K458" i="36"/>
  <c r="K214" i="36"/>
  <c r="K389" i="36"/>
  <c r="K397" i="36"/>
  <c r="K466" i="36"/>
  <c r="K154" i="36"/>
  <c r="K284" i="36"/>
  <c r="K351" i="36"/>
  <c r="K375" i="36"/>
  <c r="K87" i="36"/>
  <c r="K328" i="36"/>
  <c r="K310" i="36"/>
  <c r="K162" i="36"/>
  <c r="K135" i="36"/>
  <c r="K479" i="36"/>
  <c r="K155" i="36"/>
  <c r="K443" i="36"/>
  <c r="K427" i="36"/>
  <c r="K104" i="36"/>
  <c r="K371" i="36"/>
  <c r="K277" i="36"/>
  <c r="K215" i="36"/>
  <c r="K447" i="36"/>
  <c r="K425" i="36"/>
  <c r="K355" i="36"/>
  <c r="K406" i="36"/>
  <c r="K469" i="36"/>
  <c r="K132" i="36"/>
  <c r="K412" i="36"/>
  <c r="K166" i="36"/>
  <c r="K366" i="36"/>
  <c r="K343" i="36"/>
  <c r="K288" i="36"/>
  <c r="K297" i="36"/>
  <c r="K153" i="36"/>
  <c r="K291" i="36"/>
  <c r="K481" i="36"/>
  <c r="K183" i="36"/>
  <c r="K405" i="36"/>
  <c r="K486" i="36"/>
  <c r="K429" i="36"/>
  <c r="K119" i="36"/>
  <c r="K303" i="36"/>
  <c r="K478" i="36"/>
  <c r="K380" i="36"/>
  <c r="K57" i="36"/>
  <c r="K187" i="36"/>
  <c r="K300" i="36"/>
  <c r="K238" i="36"/>
  <c r="K499" i="36"/>
  <c r="K322" i="36"/>
  <c r="K125" i="36"/>
  <c r="K454" i="36"/>
  <c r="K246" i="36"/>
  <c r="K151" i="36"/>
  <c r="K398" i="36"/>
  <c r="K89" i="36"/>
  <c r="K409" i="36"/>
  <c r="K65" i="36"/>
  <c r="K43" i="36"/>
  <c r="K51" i="36"/>
  <c r="K318" i="36"/>
  <c r="K414" i="36"/>
  <c r="K110" i="36"/>
  <c r="K379" i="36"/>
  <c r="K329" i="36"/>
  <c r="K445" i="36"/>
  <c r="K451" i="36"/>
  <c r="K85" i="36"/>
  <c r="K111" i="36"/>
  <c r="K94" i="36"/>
  <c r="K491" i="36"/>
  <c r="K321" i="36"/>
  <c r="K475" i="36"/>
  <c r="K338" i="36"/>
  <c r="K127" i="36"/>
  <c r="K353" i="36"/>
  <c r="K296" i="36"/>
  <c r="K232" i="36"/>
  <c r="K357" i="36"/>
  <c r="K218" i="36"/>
  <c r="K292" i="36"/>
  <c r="K333" i="36"/>
  <c r="K122" i="36"/>
  <c r="K500" i="36"/>
  <c r="K224" i="36"/>
  <c r="K323" i="36"/>
  <c r="K385" i="36"/>
  <c r="K311" i="36"/>
  <c r="K483" i="36"/>
  <c r="K144" i="36"/>
  <c r="K378" i="36"/>
  <c r="K336" i="36"/>
  <c r="K290" i="36"/>
  <c r="K142" i="36"/>
  <c r="K473" i="36"/>
  <c r="K446" i="36"/>
  <c r="K386" i="36"/>
  <c r="K347" i="36"/>
  <c r="K206" i="36"/>
  <c r="K394" i="36"/>
  <c r="K133" i="36"/>
  <c r="K360" i="36"/>
  <c r="K121" i="36"/>
  <c r="K143" i="36"/>
  <c r="K376" i="36"/>
  <c r="K396" i="36"/>
  <c r="K345" i="36"/>
  <c r="K383" i="36"/>
  <c r="K393" i="36"/>
  <c r="K457" i="36"/>
  <c r="K149" i="36"/>
  <c r="K86" i="36"/>
  <c r="K471" i="36"/>
  <c r="K114" i="36"/>
  <c r="K112" i="36"/>
  <c r="K98" i="36"/>
  <c r="K240" i="36"/>
  <c r="K327" i="36"/>
  <c r="K450" i="36"/>
  <c r="K190" i="36"/>
  <c r="K364" i="36"/>
  <c r="K126" i="36"/>
  <c r="K401" i="36"/>
  <c r="K69" i="36"/>
  <c r="K422" i="36"/>
  <c r="K252" i="36"/>
  <c r="K263" i="36"/>
  <c r="K470" i="36"/>
  <c r="K18" i="36"/>
  <c r="K452" i="36"/>
  <c r="K113" i="36"/>
  <c r="K115" i="36"/>
  <c r="K461" i="36"/>
  <c r="K460" i="36"/>
  <c r="K404" i="36"/>
  <c r="K222" i="36"/>
  <c r="K413" i="36"/>
  <c r="K168" i="36"/>
  <c r="K320" i="36"/>
  <c r="K182" i="36"/>
  <c r="K302" i="36"/>
  <c r="K192" i="36"/>
  <c r="K138" i="36"/>
  <c r="K163" i="36"/>
  <c r="K244" i="36"/>
  <c r="K436" i="36"/>
  <c r="K129" i="36"/>
  <c r="K293" i="36"/>
  <c r="K402" i="36"/>
  <c r="K426" i="36"/>
  <c r="K164" i="36"/>
  <c r="K420" i="36"/>
  <c r="K377" i="36"/>
  <c r="K312" i="36"/>
  <c r="K453" i="36"/>
  <c r="K501" i="36"/>
  <c r="K373" i="36"/>
  <c r="K408" i="36"/>
  <c r="K145" i="36"/>
  <c r="K441" i="36"/>
  <c r="K474" i="36"/>
  <c r="K118" i="36"/>
  <c r="K449" i="36"/>
  <c r="K340" i="36"/>
  <c r="K464" i="36"/>
  <c r="K116" i="36"/>
  <c r="K257" i="36"/>
  <c r="K230" i="36"/>
  <c r="K90" i="36"/>
  <c r="K212" i="36"/>
  <c r="K494" i="36"/>
  <c r="K185" i="36"/>
  <c r="K411" i="36"/>
  <c r="K435" i="36"/>
  <c r="K231" i="36"/>
  <c r="K150" i="36"/>
  <c r="K270" i="36"/>
  <c r="K250" i="36"/>
  <c r="K241" i="36"/>
  <c r="K339" i="36"/>
  <c r="K205" i="36"/>
  <c r="K177" i="36"/>
  <c r="K181" i="36"/>
  <c r="K92" i="36"/>
  <c r="K191" i="36"/>
  <c r="K462" i="36"/>
  <c r="K152" i="36"/>
  <c r="K147" i="36"/>
  <c r="K108" i="36"/>
  <c r="K227" i="36"/>
  <c r="K334" i="36"/>
  <c r="K448" i="36"/>
  <c r="K280" i="36"/>
  <c r="K82" i="36"/>
  <c r="K278" i="36"/>
  <c r="K395" i="36"/>
  <c r="K382" i="36"/>
  <c r="K342" i="36"/>
  <c r="K178" i="36"/>
  <c r="K432" i="36"/>
  <c r="K53" i="36"/>
  <c r="K76" i="36"/>
  <c r="K20" i="36"/>
  <c r="K60" i="36"/>
  <c r="K105" i="36"/>
  <c r="K106" i="36"/>
  <c r="K228" i="36"/>
  <c r="K365" i="36"/>
  <c r="K74" i="36"/>
  <c r="K63" i="36"/>
  <c r="K363" i="36"/>
  <c r="K444" i="36"/>
  <c r="K59" i="36"/>
  <c r="K442" i="36"/>
  <c r="K26" i="36"/>
  <c r="K62" i="36"/>
  <c r="K16" i="36"/>
  <c r="K81" i="36"/>
  <c r="K40" i="36"/>
  <c r="K13" i="36"/>
  <c r="K23" i="36"/>
  <c r="K56" i="36"/>
  <c r="K83" i="36"/>
  <c r="K61" i="36"/>
  <c r="K32" i="36"/>
  <c r="K42" i="36"/>
  <c r="K37" i="36"/>
  <c r="K46" i="36"/>
  <c r="K70" i="36"/>
  <c r="K49" i="36"/>
  <c r="K17" i="36"/>
  <c r="K64" i="36"/>
  <c r="K58" i="36"/>
  <c r="K78" i="36"/>
  <c r="K66" i="36"/>
  <c r="K25" i="36"/>
  <c r="K71" i="36"/>
  <c r="K73" i="36"/>
  <c r="K68" i="36"/>
  <c r="K79" i="36"/>
  <c r="K75" i="36"/>
  <c r="K34" i="36"/>
  <c r="K3" i="36"/>
  <c r="M29" i="20"/>
  <c r="Q29" i="20"/>
  <c r="M30" i="20"/>
  <c r="M34" i="20"/>
  <c r="H4" i="36"/>
  <c r="O4" i="36"/>
  <c r="H5" i="36"/>
  <c r="O5" i="36"/>
  <c r="D8" i="36"/>
  <c r="H8" i="36"/>
  <c r="K8" i="36"/>
  <c r="M8" i="36" s="1"/>
  <c r="O8" i="36"/>
  <c r="H9" i="36"/>
  <c r="O9" i="36"/>
  <c r="D10" i="36"/>
  <c r="H10" i="36"/>
  <c r="K10" i="36"/>
  <c r="M10" i="36" s="1"/>
  <c r="O10" i="36"/>
  <c r="H11" i="36"/>
  <c r="O11" i="36"/>
  <c r="H14" i="36"/>
  <c r="O14" i="36"/>
  <c r="D15" i="36"/>
  <c r="H15" i="36"/>
  <c r="K15" i="36"/>
  <c r="M15" i="36" s="1"/>
  <c r="O15" i="36"/>
  <c r="D19" i="36"/>
  <c r="H19" i="36"/>
  <c r="K19" i="36"/>
  <c r="M19" i="36" s="1"/>
  <c r="O19" i="36"/>
  <c r="D21" i="36"/>
  <c r="H21" i="36"/>
  <c r="K21" i="36"/>
  <c r="M21" i="36" s="1"/>
  <c r="O21" i="36"/>
  <c r="D22" i="36"/>
  <c r="H22" i="36"/>
  <c r="K22" i="36"/>
  <c r="M22" i="36" s="1"/>
  <c r="O22" i="36"/>
  <c r="D24" i="36"/>
  <c r="H24" i="36"/>
  <c r="K24" i="36"/>
  <c r="M24" i="36" s="1"/>
  <c r="O24" i="36"/>
  <c r="D27" i="36"/>
  <c r="H27" i="36"/>
  <c r="K27" i="36"/>
  <c r="M27" i="36" s="1"/>
  <c r="O27" i="36"/>
  <c r="D28" i="36"/>
  <c r="H28" i="36"/>
  <c r="K28" i="36"/>
  <c r="M28" i="36" s="1"/>
  <c r="O28" i="36"/>
  <c r="D30" i="36"/>
  <c r="H30" i="36"/>
  <c r="K30" i="36"/>
  <c r="M30" i="36" s="1"/>
  <c r="O30" i="36"/>
  <c r="D31" i="36"/>
  <c r="H31" i="36"/>
  <c r="K31" i="36"/>
  <c r="M31" i="36" s="1"/>
  <c r="O31" i="36"/>
  <c r="D33" i="36"/>
  <c r="H33" i="36"/>
  <c r="K33" i="36"/>
  <c r="M33" i="36" s="1"/>
  <c r="O33" i="36"/>
  <c r="D35" i="36"/>
  <c r="H35" i="36"/>
  <c r="K35" i="36"/>
  <c r="M35" i="36" s="1"/>
  <c r="O35" i="36"/>
  <c r="D38" i="36"/>
  <c r="H38" i="36"/>
  <c r="K38" i="36"/>
  <c r="M38" i="36" s="1"/>
  <c r="O38" i="36"/>
  <c r="D39" i="36"/>
  <c r="H39" i="36"/>
  <c r="K39" i="36"/>
  <c r="M39" i="36" s="1"/>
  <c r="O39" i="36"/>
  <c r="D41" i="36"/>
  <c r="H41" i="36"/>
  <c r="K41" i="36"/>
  <c r="M41" i="36" s="1"/>
  <c r="O41" i="36"/>
  <c r="D44" i="36"/>
  <c r="H44" i="36"/>
  <c r="K44" i="36"/>
  <c r="M44" i="36" s="1"/>
  <c r="O44" i="36"/>
  <c r="D45" i="36"/>
  <c r="H45" i="36"/>
  <c r="K45" i="36"/>
  <c r="M45" i="36" s="1"/>
  <c r="O45" i="36"/>
  <c r="D47" i="36"/>
  <c r="H47" i="36"/>
  <c r="K47" i="36"/>
  <c r="M47" i="36" s="1"/>
  <c r="O47" i="36"/>
  <c r="D48" i="36"/>
  <c r="H48" i="36"/>
  <c r="K48" i="36"/>
  <c r="M48" i="36" s="1"/>
  <c r="O48" i="36"/>
  <c r="D50" i="36"/>
  <c r="F50" i="36" s="1"/>
  <c r="H50" i="36"/>
  <c r="K50" i="36"/>
  <c r="M50" i="36" s="1"/>
  <c r="O50" i="36"/>
  <c r="D52" i="36"/>
  <c r="F52" i="36" s="1"/>
  <c r="H52" i="36"/>
  <c r="K52" i="36"/>
  <c r="M52" i="36" s="1"/>
  <c r="O52" i="36"/>
  <c r="D54" i="36"/>
  <c r="F54" i="36" s="1"/>
  <c r="H54" i="36"/>
  <c r="K54" i="36"/>
  <c r="M54" i="36" s="1"/>
  <c r="O54" i="36"/>
  <c r="D55" i="36"/>
  <c r="F55" i="36" s="1"/>
  <c r="H55" i="36"/>
  <c r="K55" i="36"/>
  <c r="M55" i="36" s="1"/>
  <c r="O55" i="36"/>
  <c r="P37" i="33" l="1"/>
  <c r="Q37" i="33" s="1"/>
  <c r="U6" i="43"/>
  <c r="P36" i="33"/>
  <c r="U2" i="43"/>
  <c r="P40" i="33"/>
  <c r="U9" i="43"/>
  <c r="P29" i="33"/>
  <c r="U3" i="43"/>
  <c r="P30" i="33"/>
  <c r="U7" i="43"/>
  <c r="P39" i="33"/>
  <c r="U8" i="43"/>
  <c r="P31" i="33"/>
  <c r="U4" i="43"/>
  <c r="P26" i="33"/>
  <c r="U5" i="43"/>
  <c r="Q87" i="33"/>
  <c r="R87" i="33"/>
  <c r="R158" i="33"/>
  <c r="Q158" i="33"/>
  <c r="R223" i="33"/>
  <c r="Q223" i="33"/>
  <c r="Q390" i="33"/>
  <c r="R390" i="33"/>
  <c r="Q295" i="33"/>
  <c r="R295" i="33"/>
  <c r="Q47" i="33"/>
  <c r="R47" i="33"/>
  <c r="Q206" i="33"/>
  <c r="R206" i="33"/>
  <c r="R375" i="33"/>
  <c r="Q375" i="33"/>
  <c r="R63" i="33"/>
  <c r="Q63" i="33"/>
  <c r="R134" i="33"/>
  <c r="Q134" i="33"/>
  <c r="Q263" i="33"/>
  <c r="R263" i="33"/>
  <c r="Q422" i="33"/>
  <c r="R422" i="33"/>
  <c r="Q463" i="33"/>
  <c r="R463" i="33"/>
  <c r="Q413" i="33"/>
  <c r="R413" i="33"/>
  <c r="Q496" i="33"/>
  <c r="R496" i="33"/>
  <c r="Q459" i="33"/>
  <c r="R459" i="33"/>
  <c r="R202" i="33"/>
  <c r="Q202" i="33"/>
  <c r="Q412" i="33"/>
  <c r="R412" i="33"/>
  <c r="Q157" i="33"/>
  <c r="R157" i="33"/>
  <c r="R405" i="33"/>
  <c r="Q405" i="33"/>
  <c r="Q156" i="33"/>
  <c r="R156" i="33"/>
  <c r="Q377" i="33"/>
  <c r="R377" i="33"/>
  <c r="R118" i="33"/>
  <c r="Q118" i="33"/>
  <c r="Q340" i="33"/>
  <c r="R340" i="33"/>
  <c r="Q504" i="33"/>
  <c r="R504" i="33"/>
  <c r="Q275" i="33"/>
  <c r="R275" i="33"/>
  <c r="Q460" i="33"/>
  <c r="R460" i="33"/>
  <c r="Q238" i="33"/>
  <c r="R238" i="33"/>
  <c r="Q442" i="33"/>
  <c r="R442" i="33"/>
  <c r="Q274" i="33"/>
  <c r="R274" i="33"/>
  <c r="Q509" i="33"/>
  <c r="R509" i="33"/>
  <c r="Q331" i="33"/>
  <c r="R331" i="33"/>
  <c r="Q138" i="33"/>
  <c r="R138" i="33"/>
  <c r="Q46" i="33"/>
  <c r="R46" i="33"/>
  <c r="R456" i="33"/>
  <c r="Q456" i="33"/>
  <c r="Q364" i="33"/>
  <c r="R364" i="33"/>
  <c r="Q282" i="33"/>
  <c r="R282" i="33"/>
  <c r="R200" i="33"/>
  <c r="Q200" i="33"/>
  <c r="Q108" i="33"/>
  <c r="R108" i="33"/>
  <c r="Q354" i="33"/>
  <c r="R354" i="33"/>
  <c r="R272" i="33"/>
  <c r="Q272" i="33"/>
  <c r="Q180" i="33"/>
  <c r="R180" i="33"/>
  <c r="Q98" i="33"/>
  <c r="R98" i="33"/>
  <c r="Q508" i="33"/>
  <c r="R508" i="33"/>
  <c r="Q417" i="33"/>
  <c r="R417" i="33"/>
  <c r="Q325" i="33"/>
  <c r="R325" i="33"/>
  <c r="Q243" i="33"/>
  <c r="R243" i="33"/>
  <c r="Q161" i="33"/>
  <c r="R161" i="33"/>
  <c r="Q78" i="33"/>
  <c r="R78" i="33"/>
  <c r="Q507" i="33"/>
  <c r="R507" i="33"/>
  <c r="R416" i="33"/>
  <c r="Q416" i="33"/>
  <c r="Q324" i="33"/>
  <c r="R324" i="33"/>
  <c r="Q242" i="33"/>
  <c r="R242" i="33"/>
  <c r="R160" i="33"/>
  <c r="Q160" i="33"/>
  <c r="R77" i="33"/>
  <c r="Q77" i="33"/>
  <c r="Q332" i="33"/>
  <c r="R332" i="33"/>
  <c r="Q250" i="33"/>
  <c r="R250" i="33"/>
  <c r="R168" i="33"/>
  <c r="Q168" i="33"/>
  <c r="Q85" i="33"/>
  <c r="R85" i="33"/>
  <c r="Q112" i="33"/>
  <c r="R112" i="33"/>
  <c r="Q151" i="33"/>
  <c r="R151" i="33"/>
  <c r="Q270" i="33"/>
  <c r="R270" i="33"/>
  <c r="R287" i="33"/>
  <c r="Q287" i="33"/>
  <c r="Q454" i="33"/>
  <c r="R454" i="33"/>
  <c r="Q359" i="33"/>
  <c r="R359" i="33"/>
  <c r="Q111" i="33"/>
  <c r="R111" i="33"/>
  <c r="Q318" i="33"/>
  <c r="R318" i="33"/>
  <c r="Q439" i="33"/>
  <c r="R439" i="33"/>
  <c r="Q127" i="33"/>
  <c r="R127" i="33"/>
  <c r="Q222" i="33"/>
  <c r="R222" i="33"/>
  <c r="Q327" i="33"/>
  <c r="R327" i="33"/>
  <c r="Q494" i="33"/>
  <c r="R494" i="33"/>
  <c r="R472" i="33"/>
  <c r="Q472" i="33"/>
  <c r="Q165" i="33"/>
  <c r="R165" i="33"/>
  <c r="Q293" i="33"/>
  <c r="R293" i="33"/>
  <c r="R440" i="33"/>
  <c r="Q440" i="33"/>
  <c r="Q166" i="33"/>
  <c r="R166" i="33"/>
  <c r="Q386" i="33"/>
  <c r="R386" i="33"/>
  <c r="Q129" i="33"/>
  <c r="R129" i="33"/>
  <c r="Q385" i="33"/>
  <c r="R385" i="33"/>
  <c r="Q120" i="33"/>
  <c r="R120" i="33"/>
  <c r="Q348" i="33"/>
  <c r="R348" i="33"/>
  <c r="Q505" i="33"/>
  <c r="R505" i="33"/>
  <c r="R312" i="33"/>
  <c r="Q312" i="33"/>
  <c r="Q484" i="33"/>
  <c r="R484" i="33"/>
  <c r="R240" i="33"/>
  <c r="Q240" i="33"/>
  <c r="Q441" i="33"/>
  <c r="R441" i="33"/>
  <c r="R203" i="33"/>
  <c r="Q203" i="33"/>
  <c r="Q429" i="33"/>
  <c r="R429" i="33"/>
  <c r="R248" i="33"/>
  <c r="Q248" i="33"/>
  <c r="Q466" i="33"/>
  <c r="R466" i="33"/>
  <c r="Q310" i="33"/>
  <c r="R310" i="33"/>
  <c r="Q109" i="33"/>
  <c r="R109" i="33"/>
  <c r="Q36" i="33"/>
  <c r="R36" i="33"/>
  <c r="R437" i="33"/>
  <c r="Q437" i="33"/>
  <c r="Q355" i="33"/>
  <c r="R355" i="33"/>
  <c r="Q273" i="33"/>
  <c r="R273" i="33"/>
  <c r="R181" i="33"/>
  <c r="Q181" i="33"/>
  <c r="Q99" i="33"/>
  <c r="R99" i="33"/>
  <c r="Q427" i="33"/>
  <c r="R427" i="33"/>
  <c r="Q345" i="33"/>
  <c r="R345" i="33"/>
  <c r="Q253" i="33"/>
  <c r="R253" i="33"/>
  <c r="R171" i="33"/>
  <c r="Q171" i="33"/>
  <c r="Q89" i="33"/>
  <c r="R89" i="33"/>
  <c r="Q499" i="33"/>
  <c r="R499" i="33"/>
  <c r="R408" i="33"/>
  <c r="Q408" i="33"/>
  <c r="Q316" i="33"/>
  <c r="R316" i="33"/>
  <c r="R234" i="33"/>
  <c r="Q234" i="33"/>
  <c r="Q152" i="33"/>
  <c r="R152" i="33"/>
  <c r="Q69" i="33"/>
  <c r="R69" i="33"/>
  <c r="Q498" i="33"/>
  <c r="R498" i="33"/>
  <c r="R397" i="33"/>
  <c r="Q397" i="33"/>
  <c r="Q315" i="33"/>
  <c r="R315" i="33"/>
  <c r="Q233" i="33"/>
  <c r="R233" i="33"/>
  <c r="Q141" i="33"/>
  <c r="R141" i="33"/>
  <c r="Q68" i="33"/>
  <c r="R68" i="33"/>
  <c r="Q323" i="33"/>
  <c r="R323" i="33"/>
  <c r="Q241" i="33"/>
  <c r="R241" i="33"/>
  <c r="R149" i="33"/>
  <c r="Q149" i="33"/>
  <c r="Q76" i="33"/>
  <c r="R76" i="33"/>
  <c r="R102" i="33"/>
  <c r="Q102" i="33"/>
  <c r="Q215" i="33"/>
  <c r="R215" i="33"/>
  <c r="Q382" i="33"/>
  <c r="R382" i="33"/>
  <c r="R351" i="33"/>
  <c r="Q351" i="33"/>
  <c r="Q518" i="33"/>
  <c r="R518" i="33"/>
  <c r="Q423" i="33"/>
  <c r="R423" i="33"/>
  <c r="Q175" i="33"/>
  <c r="R175" i="33"/>
  <c r="Q470" i="33"/>
  <c r="R470" i="33"/>
  <c r="Q503" i="33"/>
  <c r="R503" i="33"/>
  <c r="R191" i="33"/>
  <c r="Q191" i="33"/>
  <c r="Q334" i="33"/>
  <c r="R334" i="33"/>
  <c r="Q391" i="33"/>
  <c r="R391" i="33"/>
  <c r="Q79" i="33"/>
  <c r="R79" i="33"/>
  <c r="Q150" i="33"/>
  <c r="R150" i="33"/>
  <c r="Q387" i="33"/>
  <c r="R387" i="33"/>
  <c r="Q476" i="33"/>
  <c r="R476" i="33"/>
  <c r="R394" i="33"/>
  <c r="Q394" i="33"/>
  <c r="Q137" i="33"/>
  <c r="R137" i="33"/>
  <c r="Q356" i="33"/>
  <c r="R356" i="33"/>
  <c r="Q54" i="33"/>
  <c r="R54" i="33"/>
  <c r="Q349" i="33"/>
  <c r="R349" i="33"/>
  <c r="Q45" i="33"/>
  <c r="R45" i="33"/>
  <c r="Q313" i="33"/>
  <c r="R313" i="33"/>
  <c r="Q485" i="33"/>
  <c r="R485" i="33"/>
  <c r="Q276" i="33"/>
  <c r="R276" i="33"/>
  <c r="R464" i="33"/>
  <c r="Q464" i="33"/>
  <c r="Q210" i="33"/>
  <c r="R210" i="33"/>
  <c r="Q421" i="33"/>
  <c r="R421" i="33"/>
  <c r="R173" i="33"/>
  <c r="Q173" i="33"/>
  <c r="Q411" i="33"/>
  <c r="R411" i="33"/>
  <c r="Q221" i="33"/>
  <c r="R221" i="33"/>
  <c r="R450" i="33"/>
  <c r="Q450" i="33"/>
  <c r="Q284" i="33"/>
  <c r="R284" i="33"/>
  <c r="Q101" i="33"/>
  <c r="R101" i="33"/>
  <c r="Q520" i="33"/>
  <c r="R520" i="33"/>
  <c r="Q428" i="33"/>
  <c r="R428" i="33"/>
  <c r="Q346" i="33"/>
  <c r="R346" i="33"/>
  <c r="R264" i="33"/>
  <c r="Q264" i="33"/>
  <c r="Q172" i="33"/>
  <c r="R172" i="33"/>
  <c r="Q90" i="33"/>
  <c r="R90" i="33"/>
  <c r="R418" i="33"/>
  <c r="Q418" i="33"/>
  <c r="R336" i="33"/>
  <c r="Q336" i="33"/>
  <c r="Q244" i="33"/>
  <c r="R244" i="33"/>
  <c r="Q162" i="33"/>
  <c r="R162" i="33"/>
  <c r="Q80" i="33"/>
  <c r="R80" i="33"/>
  <c r="R490" i="33"/>
  <c r="Q490" i="33"/>
  <c r="Q389" i="33"/>
  <c r="R389" i="33"/>
  <c r="Q307" i="33"/>
  <c r="R307" i="33"/>
  <c r="Q225" i="33"/>
  <c r="R225" i="33"/>
  <c r="Q133" i="33"/>
  <c r="R133" i="33"/>
  <c r="Q60" i="33"/>
  <c r="R60" i="33"/>
  <c r="Q489" i="33"/>
  <c r="R489" i="33"/>
  <c r="Q388" i="33"/>
  <c r="R388" i="33"/>
  <c r="Q306" i="33"/>
  <c r="R306" i="33"/>
  <c r="R224" i="33"/>
  <c r="Q224" i="33"/>
  <c r="Q132" i="33"/>
  <c r="R132" i="33"/>
  <c r="R59" i="33"/>
  <c r="Q59" i="33"/>
  <c r="Q314" i="33"/>
  <c r="R314" i="33"/>
  <c r="R232" i="33"/>
  <c r="Q232" i="33"/>
  <c r="Q140" i="33"/>
  <c r="R140" i="33"/>
  <c r="Q67" i="33"/>
  <c r="R67" i="33"/>
  <c r="Q93" i="33"/>
  <c r="R93" i="33"/>
  <c r="Q279" i="33"/>
  <c r="R279" i="33"/>
  <c r="Q446" i="33"/>
  <c r="R446" i="33"/>
  <c r="R415" i="33"/>
  <c r="Q415" i="33"/>
  <c r="Q438" i="33"/>
  <c r="R438" i="33"/>
  <c r="Q487" i="33"/>
  <c r="R487" i="33"/>
  <c r="Q239" i="33"/>
  <c r="R239" i="33"/>
  <c r="Q55" i="33"/>
  <c r="R55" i="33"/>
  <c r="Q126" i="33"/>
  <c r="R126" i="33"/>
  <c r="R255" i="33"/>
  <c r="Q255" i="33"/>
  <c r="Q414" i="33"/>
  <c r="R414" i="33"/>
  <c r="Q455" i="33"/>
  <c r="R455" i="33"/>
  <c r="Q143" i="33"/>
  <c r="R143" i="33"/>
  <c r="Q262" i="33"/>
  <c r="R262" i="33"/>
  <c r="Q130" i="33"/>
  <c r="R130" i="33"/>
  <c r="Q265" i="33"/>
  <c r="R265" i="33"/>
  <c r="R365" i="33"/>
  <c r="Q365" i="33"/>
  <c r="R82" i="33"/>
  <c r="Q82" i="33"/>
  <c r="Q322" i="33"/>
  <c r="R322" i="33"/>
  <c r="Q512" i="33"/>
  <c r="R512" i="33"/>
  <c r="R320" i="33"/>
  <c r="Q320" i="33"/>
  <c r="Q506" i="33"/>
  <c r="R506" i="33"/>
  <c r="Q283" i="33"/>
  <c r="R283" i="33"/>
  <c r="Q467" i="33"/>
  <c r="R467" i="33"/>
  <c r="Q246" i="33"/>
  <c r="R246" i="33"/>
  <c r="Q445" i="33"/>
  <c r="R445" i="33"/>
  <c r="R176" i="33"/>
  <c r="Q176" i="33"/>
  <c r="Q395" i="33"/>
  <c r="R395" i="33"/>
  <c r="Q139" i="33"/>
  <c r="R139" i="33"/>
  <c r="Q393" i="33"/>
  <c r="R393" i="33"/>
  <c r="R201" i="33"/>
  <c r="Q201" i="33"/>
  <c r="Q436" i="33"/>
  <c r="R436" i="33"/>
  <c r="Q258" i="33"/>
  <c r="R258" i="33"/>
  <c r="Q92" i="33"/>
  <c r="R92" i="33"/>
  <c r="Q501" i="33"/>
  <c r="R501" i="33"/>
  <c r="Q419" i="33"/>
  <c r="R419" i="33"/>
  <c r="Q337" i="33"/>
  <c r="R337" i="33"/>
  <c r="R245" i="33"/>
  <c r="Q245" i="33"/>
  <c r="Q163" i="33"/>
  <c r="R163" i="33"/>
  <c r="R81" i="33"/>
  <c r="Q81" i="33"/>
  <c r="Q409" i="33"/>
  <c r="R409" i="33"/>
  <c r="Q317" i="33"/>
  <c r="R317" i="33"/>
  <c r="Q235" i="33"/>
  <c r="R235" i="33"/>
  <c r="Q153" i="33"/>
  <c r="R153" i="33"/>
  <c r="R70" i="33"/>
  <c r="Q70" i="33"/>
  <c r="Q481" i="33"/>
  <c r="R481" i="33"/>
  <c r="Q380" i="33"/>
  <c r="R380" i="33"/>
  <c r="R298" i="33"/>
  <c r="Q298" i="33"/>
  <c r="R216" i="33"/>
  <c r="Q216" i="33"/>
  <c r="Q124" i="33"/>
  <c r="R124" i="33"/>
  <c r="Q51" i="33"/>
  <c r="R51" i="33"/>
  <c r="R461" i="33"/>
  <c r="Q461" i="33"/>
  <c r="Q379" i="33"/>
  <c r="R379" i="33"/>
  <c r="Q297" i="33"/>
  <c r="R297" i="33"/>
  <c r="R205" i="33"/>
  <c r="Q205" i="33"/>
  <c r="R123" i="33"/>
  <c r="Q123" i="33"/>
  <c r="Q50" i="33"/>
  <c r="R50" i="33"/>
  <c r="Q305" i="33"/>
  <c r="R305" i="33"/>
  <c r="R213" i="33"/>
  <c r="Q213" i="33"/>
  <c r="Q131" i="33"/>
  <c r="R131" i="33"/>
  <c r="Q58" i="33"/>
  <c r="R58" i="33"/>
  <c r="Q84" i="33"/>
  <c r="R84" i="33"/>
  <c r="Q343" i="33"/>
  <c r="R343" i="33"/>
  <c r="Q510" i="33"/>
  <c r="R510" i="33"/>
  <c r="R479" i="33"/>
  <c r="Q479" i="33"/>
  <c r="R40" i="33"/>
  <c r="Y12" i="51" s="1"/>
  <c r="Q40" i="33"/>
  <c r="K12" i="36" s="1"/>
  <c r="M12" i="36" s="1"/>
  <c r="R198" i="33"/>
  <c r="Q198" i="33"/>
  <c r="Q303" i="33"/>
  <c r="R303" i="33"/>
  <c r="R119" i="33"/>
  <c r="Q119" i="33"/>
  <c r="Q214" i="33"/>
  <c r="R214" i="33"/>
  <c r="R319" i="33"/>
  <c r="Q319" i="33"/>
  <c r="Q486" i="33"/>
  <c r="R486" i="33"/>
  <c r="Q519" i="33"/>
  <c r="R519" i="33"/>
  <c r="Q207" i="33"/>
  <c r="R207" i="33"/>
  <c r="Q350" i="33"/>
  <c r="R350" i="33"/>
  <c r="Q358" i="33"/>
  <c r="R358" i="33"/>
  <c r="Q457" i="33"/>
  <c r="R457" i="33"/>
  <c r="R330" i="33"/>
  <c r="Q330" i="33"/>
  <c r="Q513" i="33"/>
  <c r="R513" i="33"/>
  <c r="Q292" i="33"/>
  <c r="R292" i="33"/>
  <c r="Q491" i="33"/>
  <c r="R491" i="33"/>
  <c r="Q285" i="33"/>
  <c r="R285" i="33"/>
  <c r="R488" i="33"/>
  <c r="Q488" i="33"/>
  <c r="Q249" i="33"/>
  <c r="R249" i="33"/>
  <c r="R448" i="33"/>
  <c r="Q448" i="33"/>
  <c r="Q212" i="33"/>
  <c r="R212" i="33"/>
  <c r="Q396" i="33"/>
  <c r="R396" i="33"/>
  <c r="R146" i="33"/>
  <c r="Q146" i="33"/>
  <c r="Q366" i="33"/>
  <c r="R366" i="33"/>
  <c r="R91" i="33"/>
  <c r="Q91" i="33"/>
  <c r="R368" i="33"/>
  <c r="Q368" i="33"/>
  <c r="Q174" i="33"/>
  <c r="R174" i="33"/>
  <c r="Q420" i="33"/>
  <c r="R420" i="33"/>
  <c r="Q237" i="33"/>
  <c r="R237" i="33"/>
  <c r="Q83" i="33"/>
  <c r="R83" i="33"/>
  <c r="Q492" i="33"/>
  <c r="R492" i="33"/>
  <c r="Q410" i="33"/>
  <c r="R410" i="33"/>
  <c r="R328" i="33"/>
  <c r="Q328" i="33"/>
  <c r="Q236" i="33"/>
  <c r="R236" i="33"/>
  <c r="Q154" i="33"/>
  <c r="R154" i="33"/>
  <c r="Q72" i="33"/>
  <c r="R72" i="33"/>
  <c r="R400" i="33"/>
  <c r="Q400" i="33"/>
  <c r="Q308" i="33"/>
  <c r="R308" i="33"/>
  <c r="Q226" i="33"/>
  <c r="R226" i="33"/>
  <c r="Q144" i="33"/>
  <c r="R144" i="33"/>
  <c r="R61" i="33"/>
  <c r="Q61" i="33"/>
  <c r="Q453" i="33"/>
  <c r="R453" i="33"/>
  <c r="Q371" i="33"/>
  <c r="R371" i="33"/>
  <c r="Q289" i="33"/>
  <c r="R289" i="33"/>
  <c r="Q197" i="33"/>
  <c r="R197" i="33"/>
  <c r="Q115" i="33"/>
  <c r="R115" i="33"/>
  <c r="Q42" i="33"/>
  <c r="R42" i="33"/>
  <c r="Q452" i="33"/>
  <c r="R452" i="33"/>
  <c r="Q370" i="33"/>
  <c r="R370" i="33"/>
  <c r="R288" i="33"/>
  <c r="Q288" i="33"/>
  <c r="Q196" i="33"/>
  <c r="R196" i="33"/>
  <c r="R114" i="33"/>
  <c r="Q114" i="33"/>
  <c r="Q378" i="33"/>
  <c r="R378" i="33"/>
  <c r="R296" i="33"/>
  <c r="Q296" i="33"/>
  <c r="Q204" i="33"/>
  <c r="R204" i="33"/>
  <c r="Q122" i="33"/>
  <c r="R122" i="33"/>
  <c r="R49" i="33"/>
  <c r="Q49" i="33"/>
  <c r="R75" i="33"/>
  <c r="Q75" i="33"/>
  <c r="Q407" i="33"/>
  <c r="R407" i="33"/>
  <c r="R29" i="33"/>
  <c r="Q29" i="33"/>
  <c r="Q41" i="33"/>
  <c r="R41" i="33"/>
  <c r="R103" i="33"/>
  <c r="Q103" i="33"/>
  <c r="Q286" i="33"/>
  <c r="R286" i="33"/>
  <c r="Q367" i="33"/>
  <c r="R367" i="33"/>
  <c r="R183" i="33"/>
  <c r="Q183" i="33"/>
  <c r="Q326" i="33"/>
  <c r="R326" i="33"/>
  <c r="R383" i="33"/>
  <c r="Q383" i="33"/>
  <c r="R71" i="33"/>
  <c r="Q71" i="33"/>
  <c r="Q142" i="33"/>
  <c r="R142" i="33"/>
  <c r="Q271" i="33"/>
  <c r="R271" i="33"/>
  <c r="Q430" i="33"/>
  <c r="R430" i="33"/>
  <c r="Q64" i="33"/>
  <c r="R64" i="33"/>
  <c r="Q229" i="33"/>
  <c r="R229" i="33"/>
  <c r="Q301" i="33"/>
  <c r="R301" i="33"/>
  <c r="Q493" i="33"/>
  <c r="R493" i="33"/>
  <c r="Q257" i="33"/>
  <c r="R257" i="33"/>
  <c r="R469" i="33"/>
  <c r="Q469" i="33"/>
  <c r="R256" i="33"/>
  <c r="Q256" i="33"/>
  <c r="Q468" i="33"/>
  <c r="R468" i="33"/>
  <c r="Q219" i="33"/>
  <c r="R219" i="33"/>
  <c r="R424" i="33"/>
  <c r="Q424" i="33"/>
  <c r="R182" i="33"/>
  <c r="Q182" i="33"/>
  <c r="Q374" i="33"/>
  <c r="R374" i="33"/>
  <c r="Q100" i="33"/>
  <c r="R100" i="33"/>
  <c r="Q338" i="33"/>
  <c r="R338" i="33"/>
  <c r="Q515" i="33"/>
  <c r="R515" i="33"/>
  <c r="Q347" i="33"/>
  <c r="R347" i="33"/>
  <c r="Q148" i="33"/>
  <c r="R148" i="33"/>
  <c r="Q402" i="33"/>
  <c r="R402" i="33"/>
  <c r="R211" i="33"/>
  <c r="Q211" i="33"/>
  <c r="R74" i="33"/>
  <c r="Q74" i="33"/>
  <c r="Q483" i="33"/>
  <c r="R483" i="33"/>
  <c r="Q401" i="33"/>
  <c r="R401" i="33"/>
  <c r="R309" i="33"/>
  <c r="Q309" i="33"/>
  <c r="Q227" i="33"/>
  <c r="R227" i="33"/>
  <c r="R145" i="33"/>
  <c r="Q145" i="33"/>
  <c r="Q62" i="33"/>
  <c r="R62" i="33"/>
  <c r="Q381" i="33"/>
  <c r="R381" i="33"/>
  <c r="Q299" i="33"/>
  <c r="R299" i="33"/>
  <c r="Q217" i="33"/>
  <c r="R217" i="33"/>
  <c r="R125" i="33"/>
  <c r="Q125" i="33"/>
  <c r="Q52" i="33"/>
  <c r="R52" i="33"/>
  <c r="Q444" i="33"/>
  <c r="R444" i="33"/>
  <c r="R362" i="33"/>
  <c r="Q362" i="33"/>
  <c r="R280" i="33"/>
  <c r="Q280" i="33"/>
  <c r="Q188" i="33"/>
  <c r="R188" i="33"/>
  <c r="R106" i="33"/>
  <c r="Q106" i="33"/>
  <c r="R30" i="33"/>
  <c r="Q30" i="33"/>
  <c r="Q443" i="33"/>
  <c r="R443" i="33"/>
  <c r="Q361" i="33"/>
  <c r="R361" i="33"/>
  <c r="Q269" i="33"/>
  <c r="R269" i="33"/>
  <c r="R187" i="33"/>
  <c r="Q187" i="33"/>
  <c r="Q105" i="33"/>
  <c r="R105" i="33"/>
  <c r="Q369" i="33"/>
  <c r="R369" i="33"/>
  <c r="R277" i="33"/>
  <c r="Q277" i="33"/>
  <c r="Q195" i="33"/>
  <c r="R195" i="33"/>
  <c r="R113" i="33"/>
  <c r="Q113" i="33"/>
  <c r="Q39" i="33"/>
  <c r="K11" i="36" s="1"/>
  <c r="M11" i="36" s="1"/>
  <c r="R39" i="33"/>
  <c r="D11" i="36" s="1"/>
  <c r="F11" i="36" s="1"/>
  <c r="Q66" i="33"/>
  <c r="R66" i="33"/>
  <c r="Q471" i="33"/>
  <c r="R471" i="33"/>
  <c r="Q95" i="33"/>
  <c r="R95" i="33"/>
  <c r="R190" i="33"/>
  <c r="Q190" i="33"/>
  <c r="R167" i="33"/>
  <c r="Q167" i="33"/>
  <c r="Q398" i="33"/>
  <c r="R398" i="33"/>
  <c r="Q431" i="33"/>
  <c r="R431" i="33"/>
  <c r="Q247" i="33"/>
  <c r="R247" i="33"/>
  <c r="Q406" i="33"/>
  <c r="R406" i="33"/>
  <c r="R447" i="33"/>
  <c r="Q447" i="33"/>
  <c r="Q135" i="33"/>
  <c r="R135" i="33"/>
  <c r="Q254" i="33"/>
  <c r="R254" i="33"/>
  <c r="Q335" i="33"/>
  <c r="R335" i="33"/>
  <c r="Q502" i="33"/>
  <c r="R502" i="33"/>
  <c r="R514" i="33"/>
  <c r="Q514" i="33"/>
  <c r="Q497" i="33"/>
  <c r="R497" i="33"/>
  <c r="R266" i="33"/>
  <c r="Q266" i="33"/>
  <c r="Q475" i="33"/>
  <c r="R475" i="33"/>
  <c r="Q228" i="33"/>
  <c r="R228" i="33"/>
  <c r="Q451" i="33"/>
  <c r="R451" i="33"/>
  <c r="Q220" i="33"/>
  <c r="R220" i="33"/>
  <c r="Q449" i="33"/>
  <c r="R449" i="33"/>
  <c r="R184" i="33"/>
  <c r="Q184" i="33"/>
  <c r="Q403" i="33"/>
  <c r="R403" i="33"/>
  <c r="Q147" i="33"/>
  <c r="R147" i="33"/>
  <c r="Q339" i="33"/>
  <c r="R339" i="33"/>
  <c r="Q500" i="33"/>
  <c r="R500" i="33"/>
  <c r="Q302" i="33"/>
  <c r="R302" i="33"/>
  <c r="Q473" i="33"/>
  <c r="R473" i="33"/>
  <c r="Q321" i="33"/>
  <c r="R321" i="33"/>
  <c r="Q128" i="33"/>
  <c r="R128" i="33"/>
  <c r="R384" i="33"/>
  <c r="Q384" i="33"/>
  <c r="Q185" i="33"/>
  <c r="R185" i="33"/>
  <c r="Q65" i="33"/>
  <c r="R65" i="33"/>
  <c r="Q474" i="33"/>
  <c r="R474" i="33"/>
  <c r="R392" i="33"/>
  <c r="Q392" i="33"/>
  <c r="Q300" i="33"/>
  <c r="R300" i="33"/>
  <c r="Q218" i="33"/>
  <c r="R218" i="33"/>
  <c r="Q136" i="33"/>
  <c r="R136" i="33"/>
  <c r="Q53" i="33"/>
  <c r="R53" i="33"/>
  <c r="Q372" i="33"/>
  <c r="R372" i="33"/>
  <c r="Q290" i="33"/>
  <c r="R290" i="33"/>
  <c r="R208" i="33"/>
  <c r="Q208" i="33"/>
  <c r="Q116" i="33"/>
  <c r="R116" i="33"/>
  <c r="Q43" i="33"/>
  <c r="R43" i="33"/>
  <c r="Q435" i="33"/>
  <c r="R435" i="33"/>
  <c r="Q353" i="33"/>
  <c r="R353" i="33"/>
  <c r="Q261" i="33"/>
  <c r="R261" i="33"/>
  <c r="Q179" i="33"/>
  <c r="R179" i="33"/>
  <c r="Q97" i="33"/>
  <c r="R97" i="33"/>
  <c r="Q31" i="33"/>
  <c r="R31" i="33"/>
  <c r="Q434" i="33"/>
  <c r="R434" i="33"/>
  <c r="R352" i="33"/>
  <c r="Q352" i="33"/>
  <c r="Q260" i="33"/>
  <c r="R260" i="33"/>
  <c r="R178" i="33"/>
  <c r="Q178" i="33"/>
  <c r="Q96" i="33"/>
  <c r="R96" i="33"/>
  <c r="R360" i="33"/>
  <c r="Q360" i="33"/>
  <c r="Q268" i="33"/>
  <c r="R268" i="33"/>
  <c r="Q186" i="33"/>
  <c r="R186" i="33"/>
  <c r="Q104" i="33"/>
  <c r="R104" i="33"/>
  <c r="R26" i="33"/>
  <c r="Q26" i="33"/>
  <c r="Q57" i="33"/>
  <c r="R57" i="33"/>
  <c r="R480" i="33"/>
  <c r="Q480" i="33"/>
  <c r="R159" i="33"/>
  <c r="Q159" i="33"/>
  <c r="Q278" i="33"/>
  <c r="R278" i="33"/>
  <c r="Q231" i="33"/>
  <c r="R231" i="33"/>
  <c r="Q462" i="33"/>
  <c r="R462" i="33"/>
  <c r="Q495" i="33"/>
  <c r="R495" i="33"/>
  <c r="R311" i="33"/>
  <c r="Q311" i="33"/>
  <c r="Q478" i="33"/>
  <c r="R478" i="33"/>
  <c r="Q511" i="33"/>
  <c r="R511" i="33"/>
  <c r="R199" i="33"/>
  <c r="Q199" i="33"/>
  <c r="Q342" i="33"/>
  <c r="R342" i="33"/>
  <c r="Q399" i="33"/>
  <c r="R399" i="33"/>
  <c r="R194" i="33"/>
  <c r="Q194" i="33"/>
  <c r="Q329" i="33"/>
  <c r="R329" i="33"/>
  <c r="Q477" i="33"/>
  <c r="R477" i="33"/>
  <c r="Q230" i="33"/>
  <c r="R230" i="33"/>
  <c r="Q433" i="33"/>
  <c r="R433" i="33"/>
  <c r="R193" i="33"/>
  <c r="Q193" i="33"/>
  <c r="R432" i="33"/>
  <c r="Q432" i="33"/>
  <c r="R192" i="33"/>
  <c r="Q192" i="33"/>
  <c r="Q404" i="33"/>
  <c r="R404" i="33"/>
  <c r="R155" i="33"/>
  <c r="Q155" i="33"/>
  <c r="R376" i="33"/>
  <c r="Q376" i="33"/>
  <c r="Q110" i="33"/>
  <c r="R110" i="33"/>
  <c r="R304" i="33"/>
  <c r="Q304" i="33"/>
  <c r="R482" i="33"/>
  <c r="Q482" i="33"/>
  <c r="Q267" i="33"/>
  <c r="R267" i="33"/>
  <c r="R458" i="33"/>
  <c r="Q458" i="33"/>
  <c r="Q294" i="33"/>
  <c r="R294" i="33"/>
  <c r="Q73" i="33"/>
  <c r="R73" i="33"/>
  <c r="Q357" i="33"/>
  <c r="R357" i="33"/>
  <c r="Q164" i="33"/>
  <c r="R164" i="33"/>
  <c r="Q56" i="33"/>
  <c r="R56" i="33"/>
  <c r="Q465" i="33"/>
  <c r="R465" i="33"/>
  <c r="R373" i="33"/>
  <c r="Q373" i="33"/>
  <c r="Q291" i="33"/>
  <c r="R291" i="33"/>
  <c r="R209" i="33"/>
  <c r="Q209" i="33"/>
  <c r="R117" i="33"/>
  <c r="Q117" i="33"/>
  <c r="Q44" i="33"/>
  <c r="R44" i="33"/>
  <c r="Q363" i="33"/>
  <c r="R363" i="33"/>
  <c r="Q281" i="33"/>
  <c r="R281" i="33"/>
  <c r="R189" i="33"/>
  <c r="Q189" i="33"/>
  <c r="Q107" i="33"/>
  <c r="R107" i="33"/>
  <c r="Q517" i="33"/>
  <c r="R517" i="33"/>
  <c r="R426" i="33"/>
  <c r="Q426" i="33"/>
  <c r="R344" i="33"/>
  <c r="Q344" i="33"/>
  <c r="Q252" i="33"/>
  <c r="R252" i="33"/>
  <c r="Q170" i="33"/>
  <c r="R170" i="33"/>
  <c r="Q88" i="33"/>
  <c r="R88" i="33"/>
  <c r="Q516" i="33"/>
  <c r="R516" i="33"/>
  <c r="Q425" i="33"/>
  <c r="R425" i="33"/>
  <c r="R333" i="33"/>
  <c r="Q333" i="33"/>
  <c r="Q251" i="33"/>
  <c r="R251" i="33"/>
  <c r="R169" i="33"/>
  <c r="Q169" i="33"/>
  <c r="Q86" i="33"/>
  <c r="R86" i="33"/>
  <c r="R341" i="33"/>
  <c r="Q341" i="33"/>
  <c r="Q259" i="33"/>
  <c r="R259" i="33"/>
  <c r="R177" i="33"/>
  <c r="Q177" i="33"/>
  <c r="Q94" i="33"/>
  <c r="R94" i="33"/>
  <c r="Q121" i="33"/>
  <c r="R121" i="33"/>
  <c r="Q48" i="33"/>
  <c r="R48" i="33"/>
  <c r="G44" i="36"/>
  <c r="F44" i="36"/>
  <c r="G27" i="36"/>
  <c r="F27" i="36"/>
  <c r="G9" i="36"/>
  <c r="N46" i="36"/>
  <c r="M46" i="36"/>
  <c r="N205" i="36"/>
  <c r="M205" i="36"/>
  <c r="N244" i="36"/>
  <c r="M244" i="36"/>
  <c r="N386" i="36"/>
  <c r="M386" i="36"/>
  <c r="N499" i="36"/>
  <c r="M499" i="36"/>
  <c r="N214" i="36"/>
  <c r="M214" i="36"/>
  <c r="N169" i="36"/>
  <c r="M169" i="36"/>
  <c r="N75" i="36"/>
  <c r="M75" i="36"/>
  <c r="N49" i="36"/>
  <c r="M49" i="36"/>
  <c r="N81" i="36"/>
  <c r="M81" i="36"/>
  <c r="N228" i="36"/>
  <c r="M228" i="36"/>
  <c r="N278" i="36"/>
  <c r="M278" i="36"/>
  <c r="N181" i="36"/>
  <c r="M181" i="36"/>
  <c r="N494" i="36"/>
  <c r="M494" i="36"/>
  <c r="N145" i="36"/>
  <c r="M145" i="36"/>
  <c r="N129" i="36"/>
  <c r="M129" i="36"/>
  <c r="N404" i="36"/>
  <c r="M404" i="36"/>
  <c r="N401" i="36"/>
  <c r="M401" i="36"/>
  <c r="N149" i="36"/>
  <c r="M149" i="36"/>
  <c r="N206" i="36"/>
  <c r="M206" i="36"/>
  <c r="N385" i="36"/>
  <c r="M385" i="36"/>
  <c r="N127" i="36"/>
  <c r="M127" i="36"/>
  <c r="N110" i="36"/>
  <c r="M110" i="36"/>
  <c r="N125" i="36"/>
  <c r="M125" i="36"/>
  <c r="N486" i="36"/>
  <c r="M486" i="36"/>
  <c r="N132" i="36"/>
  <c r="M132" i="36"/>
  <c r="N155" i="36"/>
  <c r="M155" i="36"/>
  <c r="N397" i="36"/>
  <c r="M397" i="36"/>
  <c r="N36" i="36"/>
  <c r="M36" i="36"/>
  <c r="N201" i="36"/>
  <c r="M201" i="36"/>
  <c r="N348" i="36"/>
  <c r="M348" i="36"/>
  <c r="N272" i="36"/>
  <c r="M272" i="36"/>
  <c r="N410" i="36"/>
  <c r="M410" i="36"/>
  <c r="N124" i="36"/>
  <c r="M124" i="36"/>
  <c r="N236" i="36"/>
  <c r="M236" i="36"/>
  <c r="N203" i="36"/>
  <c r="M203" i="36"/>
  <c r="N476" i="36"/>
  <c r="M476" i="36"/>
  <c r="N242" i="36"/>
  <c r="M242" i="36"/>
  <c r="N477" i="36"/>
  <c r="M477" i="36"/>
  <c r="N158" i="36"/>
  <c r="M158" i="36"/>
  <c r="N495" i="36"/>
  <c r="M495" i="36"/>
  <c r="N99" i="36"/>
  <c r="M99" i="36"/>
  <c r="N128" i="36"/>
  <c r="M128" i="36"/>
  <c r="N415" i="36"/>
  <c r="M415" i="36"/>
  <c r="N243" i="36"/>
  <c r="M243" i="36"/>
  <c r="N370" i="36"/>
  <c r="M370" i="36"/>
  <c r="N79" i="36"/>
  <c r="M79" i="36"/>
  <c r="N70" i="36"/>
  <c r="M70" i="36"/>
  <c r="N12" i="36"/>
  <c r="N106" i="36"/>
  <c r="M106" i="36"/>
  <c r="N82" i="36"/>
  <c r="M82" i="36"/>
  <c r="N177" i="36"/>
  <c r="M177" i="36"/>
  <c r="N212" i="36"/>
  <c r="M212" i="36"/>
  <c r="N408" i="36"/>
  <c r="M408" i="36"/>
  <c r="N436" i="36"/>
  <c r="M436" i="36"/>
  <c r="N460" i="36"/>
  <c r="M460" i="36"/>
  <c r="N126" i="36"/>
  <c r="M126" i="36"/>
  <c r="N457" i="36"/>
  <c r="M457" i="36"/>
  <c r="N347" i="36"/>
  <c r="M347" i="36"/>
  <c r="N323" i="36"/>
  <c r="M323" i="36"/>
  <c r="N338" i="36"/>
  <c r="M338" i="36"/>
  <c r="N414" i="36"/>
  <c r="M414" i="36"/>
  <c r="N322" i="36"/>
  <c r="M322" i="36"/>
  <c r="N405" i="36"/>
  <c r="M405" i="36"/>
  <c r="N469" i="36"/>
  <c r="M469" i="36"/>
  <c r="N479" i="36"/>
  <c r="M479" i="36"/>
  <c r="N389" i="36"/>
  <c r="M389" i="36"/>
  <c r="N140" i="36"/>
  <c r="M140" i="36"/>
  <c r="N289" i="36"/>
  <c r="M289" i="36"/>
  <c r="N269" i="36"/>
  <c r="M269" i="36"/>
  <c r="N418" i="36"/>
  <c r="M418" i="36"/>
  <c r="N428" i="36"/>
  <c r="M428" i="36"/>
  <c r="N91" i="36"/>
  <c r="M91" i="36"/>
  <c r="N332" i="36"/>
  <c r="M332" i="36"/>
  <c r="N273" i="36"/>
  <c r="M273" i="36"/>
  <c r="N313" i="36"/>
  <c r="M313" i="36"/>
  <c r="N456" i="36"/>
  <c r="M456" i="36"/>
  <c r="N103" i="36"/>
  <c r="M103" i="36"/>
  <c r="N248" i="36"/>
  <c r="M248" i="36"/>
  <c r="N173" i="36"/>
  <c r="M173" i="36"/>
  <c r="N307" i="36"/>
  <c r="M307" i="36"/>
  <c r="N211" i="36"/>
  <c r="M211" i="36"/>
  <c r="N430" i="36"/>
  <c r="M430" i="36"/>
  <c r="N209" i="36"/>
  <c r="M209" i="36"/>
  <c r="N167" i="36"/>
  <c r="M167" i="36"/>
  <c r="G3" i="36"/>
  <c r="F3" i="36"/>
  <c r="G83" i="36"/>
  <c r="F83" i="36"/>
  <c r="G65" i="36"/>
  <c r="F65" i="36"/>
  <c r="G290" i="36"/>
  <c r="F290" i="36"/>
  <c r="G92" i="36"/>
  <c r="F92" i="36"/>
  <c r="G106" i="36"/>
  <c r="F106" i="36"/>
  <c r="G466" i="36"/>
  <c r="F466" i="36"/>
  <c r="G352" i="36"/>
  <c r="F352" i="36"/>
  <c r="G297" i="36"/>
  <c r="F297" i="36"/>
  <c r="G295" i="36"/>
  <c r="F295" i="36"/>
  <c r="G242" i="36"/>
  <c r="F242" i="36"/>
  <c r="G76" i="36"/>
  <c r="F76" i="36"/>
  <c r="G219" i="36"/>
  <c r="F219" i="36"/>
  <c r="G425" i="36"/>
  <c r="F425" i="36"/>
  <c r="G292" i="36"/>
  <c r="F292" i="36"/>
  <c r="G129" i="36"/>
  <c r="F129" i="36"/>
  <c r="G243" i="36"/>
  <c r="F243" i="36"/>
  <c r="G275" i="36"/>
  <c r="F275" i="36"/>
  <c r="G197" i="36"/>
  <c r="F197" i="36"/>
  <c r="G94" i="36"/>
  <c r="F94" i="36"/>
  <c r="G301" i="36"/>
  <c r="F301" i="36"/>
  <c r="G315" i="36"/>
  <c r="F315" i="36"/>
  <c r="G114" i="36"/>
  <c r="F114" i="36"/>
  <c r="G439" i="36"/>
  <c r="F439" i="36"/>
  <c r="G423" i="36"/>
  <c r="F423" i="36"/>
  <c r="G381" i="36"/>
  <c r="F381" i="36"/>
  <c r="G256" i="36"/>
  <c r="F256" i="36"/>
  <c r="G495" i="36"/>
  <c r="F495" i="36"/>
  <c r="G141" i="36"/>
  <c r="F141" i="36"/>
  <c r="G350" i="36"/>
  <c r="F350" i="36"/>
  <c r="G323" i="36"/>
  <c r="F323" i="36"/>
  <c r="G195" i="36"/>
  <c r="F195" i="36"/>
  <c r="G389" i="36"/>
  <c r="F389" i="36"/>
  <c r="G418" i="36"/>
  <c r="F418" i="36"/>
  <c r="G349" i="36"/>
  <c r="F349" i="36"/>
  <c r="G130" i="36"/>
  <c r="F130" i="36"/>
  <c r="G303" i="36"/>
  <c r="F303" i="36"/>
  <c r="G332" i="36"/>
  <c r="F332" i="36"/>
  <c r="G299" i="36"/>
  <c r="F299" i="36"/>
  <c r="G37" i="36"/>
  <c r="F37" i="36"/>
  <c r="G75" i="36"/>
  <c r="F75" i="36"/>
  <c r="G74" i="36"/>
  <c r="F74" i="36"/>
  <c r="G196" i="36"/>
  <c r="F196" i="36"/>
  <c r="G412" i="36"/>
  <c r="F412" i="36"/>
  <c r="G450" i="36"/>
  <c r="F450" i="36"/>
  <c r="G150" i="36"/>
  <c r="F150" i="36"/>
  <c r="G361" i="36"/>
  <c r="F361" i="36"/>
  <c r="G87" i="36"/>
  <c r="F87" i="36"/>
  <c r="G329" i="36"/>
  <c r="F329" i="36"/>
  <c r="G481" i="36"/>
  <c r="F481" i="36"/>
  <c r="G53" i="36"/>
  <c r="F53" i="36"/>
  <c r="G191" i="36"/>
  <c r="F191" i="36"/>
  <c r="G383" i="36"/>
  <c r="F383" i="36"/>
  <c r="G166" i="36"/>
  <c r="F166" i="36"/>
  <c r="G271" i="36"/>
  <c r="F271" i="36"/>
  <c r="G398" i="36"/>
  <c r="F398" i="36"/>
  <c r="G116" i="36"/>
  <c r="F116" i="36"/>
  <c r="G345" i="36"/>
  <c r="F345" i="36"/>
  <c r="G374" i="36"/>
  <c r="F374" i="36"/>
  <c r="G18" i="36"/>
  <c r="F18" i="36"/>
  <c r="G152" i="36"/>
  <c r="F152" i="36"/>
  <c r="G419" i="36"/>
  <c r="F419" i="36"/>
  <c r="G204" i="36"/>
  <c r="F204" i="36"/>
  <c r="G144" i="36"/>
  <c r="F144" i="36"/>
  <c r="G393" i="36"/>
  <c r="F393" i="36"/>
  <c r="G417" i="36"/>
  <c r="F417" i="36"/>
  <c r="G463" i="36"/>
  <c r="F463" i="36"/>
  <c r="G408" i="36"/>
  <c r="F408" i="36"/>
  <c r="G113" i="36"/>
  <c r="F113" i="36"/>
  <c r="G386" i="36"/>
  <c r="F386" i="36"/>
  <c r="G201" i="36"/>
  <c r="F201" i="36"/>
  <c r="G229" i="36"/>
  <c r="F229" i="36"/>
  <c r="G378" i="36"/>
  <c r="F378" i="36"/>
  <c r="G482" i="36"/>
  <c r="F482" i="36"/>
  <c r="G492" i="36"/>
  <c r="F492" i="36"/>
  <c r="G281" i="36"/>
  <c r="F281" i="36"/>
  <c r="G230" i="36"/>
  <c r="F230" i="36"/>
  <c r="G326" i="36"/>
  <c r="F326" i="36"/>
  <c r="N73" i="36"/>
  <c r="M73" i="36"/>
  <c r="N37" i="36"/>
  <c r="M37" i="36"/>
  <c r="N62" i="36"/>
  <c r="M62" i="36"/>
  <c r="N60" i="36"/>
  <c r="M60" i="36"/>
  <c r="N448" i="36"/>
  <c r="M448" i="36"/>
  <c r="N339" i="36"/>
  <c r="M339" i="36"/>
  <c r="N230" i="36"/>
  <c r="M230" i="36"/>
  <c r="N501" i="36"/>
  <c r="M501" i="36"/>
  <c r="N163" i="36"/>
  <c r="M163" i="36"/>
  <c r="N115" i="36"/>
  <c r="M115" i="36"/>
  <c r="N190" i="36"/>
  <c r="M190" i="36"/>
  <c r="N383" i="36"/>
  <c r="M383" i="36"/>
  <c r="N446" i="36"/>
  <c r="M446" i="36"/>
  <c r="N500" i="36"/>
  <c r="M500" i="36"/>
  <c r="N321" i="36"/>
  <c r="M321" i="36"/>
  <c r="N51" i="36"/>
  <c r="M51" i="36"/>
  <c r="N238" i="36"/>
  <c r="M238" i="36"/>
  <c r="N481" i="36"/>
  <c r="M481" i="36"/>
  <c r="N355" i="36"/>
  <c r="M355" i="36"/>
  <c r="N162" i="36"/>
  <c r="M162" i="36"/>
  <c r="N458" i="36"/>
  <c r="M458" i="36"/>
  <c r="N498" i="36"/>
  <c r="M498" i="36"/>
  <c r="N455" i="36"/>
  <c r="M455" i="36"/>
  <c r="N407" i="36"/>
  <c r="M407" i="36"/>
  <c r="N256" i="36"/>
  <c r="M256" i="36"/>
  <c r="N316" i="36"/>
  <c r="M316" i="36"/>
  <c r="N204" i="36"/>
  <c r="M204" i="36"/>
  <c r="N287" i="36"/>
  <c r="M287" i="36"/>
  <c r="N419" i="36"/>
  <c r="M419" i="36"/>
  <c r="N259" i="36"/>
  <c r="M259" i="36"/>
  <c r="N463" i="36"/>
  <c r="M463" i="36"/>
  <c r="N416" i="36"/>
  <c r="M416" i="36"/>
  <c r="N219" i="36"/>
  <c r="M219" i="36"/>
  <c r="N391" i="36"/>
  <c r="M391" i="36"/>
  <c r="N136" i="36"/>
  <c r="M136" i="36"/>
  <c r="N285" i="36"/>
  <c r="M285" i="36"/>
  <c r="N423" i="36"/>
  <c r="M423" i="36"/>
  <c r="N134" i="36"/>
  <c r="M134" i="36"/>
  <c r="N261" i="36"/>
  <c r="M261" i="36"/>
  <c r="G49" i="36"/>
  <c r="F49" i="36"/>
  <c r="G58" i="36"/>
  <c r="F58" i="36"/>
  <c r="G64" i="36"/>
  <c r="F64" i="36"/>
  <c r="G454" i="36"/>
  <c r="F454" i="36"/>
  <c r="G455" i="36"/>
  <c r="F455" i="36"/>
  <c r="G224" i="36"/>
  <c r="F224" i="36"/>
  <c r="G472" i="36"/>
  <c r="F472" i="36"/>
  <c r="G486" i="36"/>
  <c r="F486" i="36"/>
  <c r="G429" i="36"/>
  <c r="F429" i="36"/>
  <c r="G257" i="36"/>
  <c r="F257" i="36"/>
  <c r="G168" i="36"/>
  <c r="F168" i="36"/>
  <c r="G241" i="36"/>
  <c r="F241" i="36"/>
  <c r="G26" i="36"/>
  <c r="F26" i="36"/>
  <c r="G402" i="36"/>
  <c r="F402" i="36"/>
  <c r="G154" i="36"/>
  <c r="F154" i="36"/>
  <c r="G228" i="36"/>
  <c r="F228" i="36"/>
  <c r="G415" i="36"/>
  <c r="F415" i="36"/>
  <c r="G394" i="36"/>
  <c r="F394" i="36"/>
  <c r="G333" i="36"/>
  <c r="F333" i="36"/>
  <c r="G449" i="36"/>
  <c r="F449" i="36"/>
  <c r="G120" i="36"/>
  <c r="F120" i="36"/>
  <c r="G43" i="36"/>
  <c r="F43" i="36"/>
  <c r="G421" i="36"/>
  <c r="F421" i="36"/>
  <c r="G109" i="36"/>
  <c r="F109" i="36"/>
  <c r="G146" i="36"/>
  <c r="F146" i="36"/>
  <c r="G302" i="36"/>
  <c r="F302" i="36"/>
  <c r="G313" i="36"/>
  <c r="F313" i="36"/>
  <c r="G247" i="36"/>
  <c r="F247" i="36"/>
  <c r="G335" i="36"/>
  <c r="F335" i="36"/>
  <c r="G107" i="36"/>
  <c r="F107" i="36"/>
  <c r="G208" i="36"/>
  <c r="F208" i="36"/>
  <c r="G370" i="36"/>
  <c r="F370" i="36"/>
  <c r="G270" i="36"/>
  <c r="F270" i="36"/>
  <c r="G305" i="36"/>
  <c r="F305" i="36"/>
  <c r="G220" i="36"/>
  <c r="F220" i="36"/>
  <c r="G499" i="36"/>
  <c r="F499" i="36"/>
  <c r="G188" i="36"/>
  <c r="F188" i="36"/>
  <c r="G112" i="36"/>
  <c r="F112" i="36"/>
  <c r="G311" i="36"/>
  <c r="F311" i="36"/>
  <c r="G6" i="36"/>
  <c r="F6" i="36"/>
  <c r="N71" i="36"/>
  <c r="M71" i="36"/>
  <c r="N42" i="36"/>
  <c r="M42" i="36"/>
  <c r="N26" i="36"/>
  <c r="M26" i="36"/>
  <c r="N20" i="36"/>
  <c r="M20" i="36"/>
  <c r="N334" i="36"/>
  <c r="M334" i="36"/>
  <c r="N241" i="36"/>
  <c r="M241" i="36"/>
  <c r="N257" i="36"/>
  <c r="M257" i="36"/>
  <c r="N453" i="36"/>
  <c r="M453" i="36"/>
  <c r="N138" i="36"/>
  <c r="M138" i="36"/>
  <c r="N113" i="36"/>
  <c r="M113" i="36"/>
  <c r="N450" i="36"/>
  <c r="M450" i="36"/>
  <c r="N345" i="36"/>
  <c r="M345" i="36"/>
  <c r="N473" i="36"/>
  <c r="M473" i="36"/>
  <c r="N122" i="36"/>
  <c r="M122" i="36"/>
  <c r="N491" i="36"/>
  <c r="M491" i="36"/>
  <c r="N43" i="36"/>
  <c r="M43" i="36"/>
  <c r="N300" i="36"/>
  <c r="M300" i="36"/>
  <c r="N291" i="36"/>
  <c r="M291" i="36"/>
  <c r="N425" i="36"/>
  <c r="M425" i="36"/>
  <c r="N310" i="36"/>
  <c r="M310" i="36"/>
  <c r="N265" i="36"/>
  <c r="M265" i="36"/>
  <c r="N424" i="36"/>
  <c r="M424" i="36"/>
  <c r="N472" i="36"/>
  <c r="M472" i="36"/>
  <c r="N361" i="36"/>
  <c r="M361" i="36"/>
  <c r="N251" i="36"/>
  <c r="M251" i="36"/>
  <c r="N480" i="36"/>
  <c r="M480" i="36"/>
  <c r="N148" i="36"/>
  <c r="M148" i="36"/>
  <c r="N171" i="36"/>
  <c r="M171" i="36"/>
  <c r="N84" i="36"/>
  <c r="M84" i="36"/>
  <c r="N493" i="36"/>
  <c r="M493" i="36"/>
  <c r="N180" i="36"/>
  <c r="M180" i="36"/>
  <c r="N335" i="36"/>
  <c r="M335" i="36"/>
  <c r="N325" i="36"/>
  <c r="M325" i="36"/>
  <c r="N304" i="36"/>
  <c r="M304" i="36"/>
  <c r="N202" i="36"/>
  <c r="M202" i="36"/>
  <c r="N331" i="36"/>
  <c r="M331" i="36"/>
  <c r="N137" i="36"/>
  <c r="M137" i="36"/>
  <c r="N490" i="36"/>
  <c r="M490" i="36"/>
  <c r="N294" i="36"/>
  <c r="M294" i="36"/>
  <c r="G62" i="36"/>
  <c r="F62" i="36"/>
  <c r="G71" i="36"/>
  <c r="F71" i="36"/>
  <c r="G70" i="36"/>
  <c r="F70" i="36"/>
  <c r="G176" i="36"/>
  <c r="F176" i="36"/>
  <c r="G357" i="36"/>
  <c r="F357" i="36"/>
  <c r="G368" i="36"/>
  <c r="F368" i="36"/>
  <c r="G206" i="36"/>
  <c r="F206" i="36"/>
  <c r="G369" i="36"/>
  <c r="F369" i="36"/>
  <c r="G403" i="36"/>
  <c r="F403" i="36"/>
  <c r="G407" i="36"/>
  <c r="F407" i="36"/>
  <c r="G422" i="36"/>
  <c r="F422" i="36"/>
  <c r="G319" i="36"/>
  <c r="F319" i="36"/>
  <c r="G451" i="36"/>
  <c r="F451" i="36"/>
  <c r="G232" i="36"/>
  <c r="F232" i="36"/>
  <c r="G496" i="36"/>
  <c r="F496" i="36"/>
  <c r="G223" i="36"/>
  <c r="F223" i="36"/>
  <c r="G259" i="36"/>
  <c r="F259" i="36"/>
  <c r="G134" i="36"/>
  <c r="F134" i="36"/>
  <c r="G314" i="36"/>
  <c r="F314" i="36"/>
  <c r="G328" i="36"/>
  <c r="F328" i="36"/>
  <c r="G316" i="36"/>
  <c r="F316" i="36"/>
  <c r="G51" i="36"/>
  <c r="F51" i="36"/>
  <c r="G464" i="36"/>
  <c r="F464" i="36"/>
  <c r="G413" i="36"/>
  <c r="F413" i="36"/>
  <c r="G400" i="36"/>
  <c r="F400" i="36"/>
  <c r="G437" i="36"/>
  <c r="F437" i="36"/>
  <c r="G274" i="36"/>
  <c r="F274" i="36"/>
  <c r="G404" i="36"/>
  <c r="F404" i="36"/>
  <c r="G474" i="36"/>
  <c r="F474" i="36"/>
  <c r="G248" i="36"/>
  <c r="F248" i="36"/>
  <c r="G72" i="36"/>
  <c r="F72" i="36"/>
  <c r="G77" i="36"/>
  <c r="F77" i="36"/>
  <c r="G123" i="36"/>
  <c r="F123" i="36"/>
  <c r="G147" i="36"/>
  <c r="F147" i="36"/>
  <c r="G156" i="36"/>
  <c r="F156" i="36"/>
  <c r="G456" i="36"/>
  <c r="F456" i="36"/>
  <c r="G212" i="36"/>
  <c r="F212" i="36"/>
  <c r="G279" i="36"/>
  <c r="F279" i="36"/>
  <c r="G432" i="36"/>
  <c r="F432" i="36"/>
  <c r="G29" i="36"/>
  <c r="F29" i="36"/>
  <c r="N25" i="36"/>
  <c r="M25" i="36"/>
  <c r="N32" i="36"/>
  <c r="M32" i="36"/>
  <c r="N442" i="36"/>
  <c r="M442" i="36"/>
  <c r="N76" i="36"/>
  <c r="M76" i="36"/>
  <c r="N227" i="36"/>
  <c r="M227" i="36"/>
  <c r="N250" i="36"/>
  <c r="M250" i="36"/>
  <c r="N116" i="36"/>
  <c r="M116" i="36"/>
  <c r="N312" i="36"/>
  <c r="M312" i="36"/>
  <c r="N192" i="36"/>
  <c r="M192" i="36"/>
  <c r="N452" i="36"/>
  <c r="M452" i="36"/>
  <c r="N327" i="36"/>
  <c r="M327" i="36"/>
  <c r="N396" i="36"/>
  <c r="M396" i="36"/>
  <c r="N142" i="36"/>
  <c r="M142" i="36"/>
  <c r="N333" i="36"/>
  <c r="M333" i="36"/>
  <c r="N94" i="36"/>
  <c r="M94" i="36"/>
  <c r="N65" i="36"/>
  <c r="M65" i="36"/>
  <c r="N187" i="36"/>
  <c r="M187" i="36"/>
  <c r="N153" i="36"/>
  <c r="M153" i="36"/>
  <c r="N447" i="36"/>
  <c r="M447" i="36"/>
  <c r="N328" i="36"/>
  <c r="M328" i="36"/>
  <c r="N260" i="36"/>
  <c r="M260" i="36"/>
  <c r="N72" i="36"/>
  <c r="M72" i="36"/>
  <c r="N388" i="36"/>
  <c r="M388" i="36"/>
  <c r="N276" i="36"/>
  <c r="M276" i="36"/>
  <c r="N417" i="36"/>
  <c r="M417" i="36"/>
  <c r="N438" i="36"/>
  <c r="M438" i="36"/>
  <c r="N196" i="36"/>
  <c r="M196" i="36"/>
  <c r="N488" i="36"/>
  <c r="M488" i="36"/>
  <c r="N120" i="36"/>
  <c r="M120" i="36"/>
  <c r="N234" i="36"/>
  <c r="M234" i="36"/>
  <c r="N390" i="36"/>
  <c r="M390" i="36"/>
  <c r="N267" i="36"/>
  <c r="M267" i="36"/>
  <c r="N271" i="36"/>
  <c r="M271" i="36"/>
  <c r="N468" i="36"/>
  <c r="M468" i="36"/>
  <c r="N387" i="36"/>
  <c r="M387" i="36"/>
  <c r="N356" i="36"/>
  <c r="M356" i="36"/>
  <c r="N161" i="36"/>
  <c r="M161" i="36"/>
  <c r="N130" i="36"/>
  <c r="M130" i="36"/>
  <c r="N301" i="36"/>
  <c r="M301" i="36"/>
  <c r="G16" i="36"/>
  <c r="F16" i="36"/>
  <c r="G25" i="36"/>
  <c r="F25" i="36"/>
  <c r="G56" i="36"/>
  <c r="F56" i="36"/>
  <c r="G216" i="36"/>
  <c r="F216" i="36"/>
  <c r="G184" i="36"/>
  <c r="F184" i="36"/>
  <c r="G376" i="36"/>
  <c r="F376" i="36"/>
  <c r="G185" i="36"/>
  <c r="F185" i="36"/>
  <c r="G351" i="36"/>
  <c r="F351" i="36"/>
  <c r="G485" i="36"/>
  <c r="F485" i="36"/>
  <c r="G133" i="36"/>
  <c r="F133" i="36"/>
  <c r="G490" i="36"/>
  <c r="F490" i="36"/>
  <c r="G128" i="36"/>
  <c r="F128" i="36"/>
  <c r="G69" i="36"/>
  <c r="F69" i="36"/>
  <c r="G300" i="36"/>
  <c r="F300" i="36"/>
  <c r="G338" i="36"/>
  <c r="F338" i="36"/>
  <c r="G447" i="36"/>
  <c r="F447" i="36"/>
  <c r="G304" i="36"/>
  <c r="F304" i="36"/>
  <c r="G367" i="36"/>
  <c r="F367" i="36"/>
  <c r="G366" i="36"/>
  <c r="F366" i="36"/>
  <c r="G207" i="36"/>
  <c r="F207" i="36"/>
  <c r="G346" i="36"/>
  <c r="F346" i="36"/>
  <c r="G59" i="36"/>
  <c r="F59" i="36"/>
  <c r="G169" i="36"/>
  <c r="F169" i="36"/>
  <c r="G427" i="36"/>
  <c r="F427" i="36"/>
  <c r="G342" i="36"/>
  <c r="F342" i="36"/>
  <c r="G186" i="36"/>
  <c r="F186" i="36"/>
  <c r="G312" i="36"/>
  <c r="F312" i="36"/>
  <c r="G160" i="36"/>
  <c r="F160" i="36"/>
  <c r="G409" i="36"/>
  <c r="F409" i="36"/>
  <c r="G89" i="36"/>
  <c r="F89" i="36"/>
  <c r="G57" i="36"/>
  <c r="F57" i="36"/>
  <c r="G282" i="36"/>
  <c r="F282" i="36"/>
  <c r="G124" i="36"/>
  <c r="F124" i="36"/>
  <c r="G471" i="36"/>
  <c r="F471" i="36"/>
  <c r="G475" i="36"/>
  <c r="F475" i="36"/>
  <c r="G235" i="36"/>
  <c r="F235" i="36"/>
  <c r="G214" i="36"/>
  <c r="F214" i="36"/>
  <c r="G122" i="36"/>
  <c r="F122" i="36"/>
  <c r="G93" i="36"/>
  <c r="F93" i="36"/>
  <c r="N66" i="36"/>
  <c r="M66" i="36"/>
  <c r="N61" i="36"/>
  <c r="M61" i="36"/>
  <c r="N59" i="36"/>
  <c r="M59" i="36"/>
  <c r="N53" i="36"/>
  <c r="M53" i="36"/>
  <c r="N108" i="36"/>
  <c r="M108" i="36"/>
  <c r="N270" i="36"/>
  <c r="M270" i="36"/>
  <c r="N464" i="36"/>
  <c r="M464" i="36"/>
  <c r="N377" i="36"/>
  <c r="M377" i="36"/>
  <c r="N302" i="36"/>
  <c r="M302" i="36"/>
  <c r="N18" i="36"/>
  <c r="M18" i="36"/>
  <c r="N240" i="36"/>
  <c r="M240" i="36"/>
  <c r="N376" i="36"/>
  <c r="M376" i="36"/>
  <c r="N290" i="36"/>
  <c r="M290" i="36"/>
  <c r="N292" i="36"/>
  <c r="M292" i="36"/>
  <c r="N111" i="36"/>
  <c r="M111" i="36"/>
  <c r="N409" i="36"/>
  <c r="M409" i="36"/>
  <c r="N57" i="36"/>
  <c r="M57" i="36"/>
  <c r="N297" i="36"/>
  <c r="M297" i="36"/>
  <c r="N215" i="36"/>
  <c r="M215" i="36"/>
  <c r="N87" i="36"/>
  <c r="M87" i="36"/>
  <c r="N268" i="36"/>
  <c r="M268" i="36"/>
  <c r="N101" i="36"/>
  <c r="M101" i="36"/>
  <c r="N225" i="36"/>
  <c r="M225" i="36"/>
  <c r="N492" i="36"/>
  <c r="M492" i="36"/>
  <c r="N281" i="36"/>
  <c r="M281" i="36"/>
  <c r="N489" i="36"/>
  <c r="M489" i="36"/>
  <c r="N235" i="36"/>
  <c r="M235" i="36"/>
  <c r="N95" i="36"/>
  <c r="M95" i="36"/>
  <c r="N434" i="36"/>
  <c r="M434" i="36"/>
  <c r="N184" i="36"/>
  <c r="M184" i="36"/>
  <c r="N266" i="36"/>
  <c r="M266" i="36"/>
  <c r="N484" i="36"/>
  <c r="M484" i="36"/>
  <c r="N258" i="36"/>
  <c r="M258" i="36"/>
  <c r="N107" i="36"/>
  <c r="M107" i="36"/>
  <c r="N359" i="36"/>
  <c r="M359" i="36"/>
  <c r="N433" i="36"/>
  <c r="M433" i="36"/>
  <c r="N485" i="36"/>
  <c r="M485" i="36"/>
  <c r="N237" i="36"/>
  <c r="M237" i="36"/>
  <c r="N172" i="36"/>
  <c r="M172" i="36"/>
  <c r="G12" i="36"/>
  <c r="G66" i="36"/>
  <c r="F66" i="36"/>
  <c r="G61" i="36"/>
  <c r="F61" i="36"/>
  <c r="G442" i="36"/>
  <c r="F442" i="36"/>
  <c r="G215" i="36"/>
  <c r="F215" i="36"/>
  <c r="G272" i="36"/>
  <c r="F272" i="36"/>
  <c r="G249" i="36"/>
  <c r="F249" i="36"/>
  <c r="G428" i="36"/>
  <c r="F428" i="36"/>
  <c r="G293" i="36"/>
  <c r="F293" i="36"/>
  <c r="G321" i="36"/>
  <c r="F321" i="36"/>
  <c r="G95" i="36"/>
  <c r="F95" i="36"/>
  <c r="G465" i="36"/>
  <c r="F465" i="36"/>
  <c r="G157" i="36"/>
  <c r="F157" i="36"/>
  <c r="G101" i="36"/>
  <c r="F101" i="36"/>
  <c r="G291" i="36"/>
  <c r="F291" i="36"/>
  <c r="G476" i="36"/>
  <c r="F476" i="36"/>
  <c r="G209" i="36"/>
  <c r="F209" i="36"/>
  <c r="G138" i="36"/>
  <c r="F138" i="36"/>
  <c r="G181" i="36"/>
  <c r="F181" i="36"/>
  <c r="G142" i="36"/>
  <c r="F142" i="36"/>
  <c r="G172" i="36"/>
  <c r="F172" i="36"/>
  <c r="G108" i="36"/>
  <c r="F108" i="36"/>
  <c r="G441" i="36"/>
  <c r="F441" i="36"/>
  <c r="G159" i="36"/>
  <c r="F159" i="36"/>
  <c r="G222" i="36"/>
  <c r="F222" i="36"/>
  <c r="G500" i="36"/>
  <c r="F500" i="36"/>
  <c r="G298" i="36"/>
  <c r="F298" i="36"/>
  <c r="G210" i="36"/>
  <c r="F210" i="36"/>
  <c r="G360" i="36"/>
  <c r="F360" i="36"/>
  <c r="G162" i="36"/>
  <c r="F162" i="36"/>
  <c r="G187" i="36"/>
  <c r="F187" i="36"/>
  <c r="G137" i="36"/>
  <c r="F137" i="36"/>
  <c r="G445" i="36"/>
  <c r="F445" i="36"/>
  <c r="G322" i="36"/>
  <c r="F322" i="36"/>
  <c r="G183" i="36"/>
  <c r="F183" i="36"/>
  <c r="G467" i="36"/>
  <c r="F467" i="36"/>
  <c r="G110" i="36"/>
  <c r="F110" i="36"/>
  <c r="G399" i="36"/>
  <c r="F399" i="36"/>
  <c r="G98" i="36"/>
  <c r="F98" i="36"/>
  <c r="N78" i="36"/>
  <c r="M78" i="36"/>
  <c r="N83" i="36"/>
  <c r="M83" i="36"/>
  <c r="N444" i="36"/>
  <c r="M444" i="36"/>
  <c r="N432" i="36"/>
  <c r="M432" i="36"/>
  <c r="N147" i="36"/>
  <c r="M147" i="36"/>
  <c r="N150" i="36"/>
  <c r="M150" i="36"/>
  <c r="N340" i="36"/>
  <c r="M340" i="36"/>
  <c r="N420" i="36"/>
  <c r="M420" i="36"/>
  <c r="N182" i="36"/>
  <c r="M182" i="36"/>
  <c r="N470" i="36"/>
  <c r="M470" i="36"/>
  <c r="N98" i="36"/>
  <c r="M98" i="36"/>
  <c r="N143" i="36"/>
  <c r="M143" i="36"/>
  <c r="N336" i="36"/>
  <c r="M336" i="36"/>
  <c r="N218" i="36"/>
  <c r="M218" i="36"/>
  <c r="N85" i="36"/>
  <c r="M85" i="36"/>
  <c r="N89" i="36"/>
  <c r="M89" i="36"/>
  <c r="N380" i="36"/>
  <c r="M380" i="36"/>
  <c r="N288" i="36"/>
  <c r="M288" i="36"/>
  <c r="N277" i="36"/>
  <c r="M277" i="36"/>
  <c r="N375" i="36"/>
  <c r="M375" i="36"/>
  <c r="N255" i="36"/>
  <c r="M255" i="36"/>
  <c r="N176" i="36"/>
  <c r="M176" i="36"/>
  <c r="N67" i="36"/>
  <c r="M67" i="36"/>
  <c r="N233" i="36"/>
  <c r="M233" i="36"/>
  <c r="N367" i="36"/>
  <c r="M367" i="36"/>
  <c r="N160" i="36"/>
  <c r="M160" i="36"/>
  <c r="N274" i="36"/>
  <c r="M274" i="36"/>
  <c r="N146" i="36"/>
  <c r="M146" i="36"/>
  <c r="N459" i="36"/>
  <c r="M459" i="36"/>
  <c r="N286" i="36"/>
  <c r="M286" i="36"/>
  <c r="N188" i="36"/>
  <c r="M188" i="36"/>
  <c r="N362" i="36"/>
  <c r="M362" i="36"/>
  <c r="N341" i="36"/>
  <c r="M341" i="36"/>
  <c r="N487" i="36"/>
  <c r="M487" i="36"/>
  <c r="N350" i="36"/>
  <c r="M350" i="36"/>
  <c r="N141" i="36"/>
  <c r="M141" i="36"/>
  <c r="N315" i="36"/>
  <c r="M315" i="36"/>
  <c r="N372" i="36"/>
  <c r="M372" i="36"/>
  <c r="N102" i="36"/>
  <c r="M102" i="36"/>
  <c r="G34" i="36"/>
  <c r="F34" i="36"/>
  <c r="G46" i="36"/>
  <c r="F46" i="36"/>
  <c r="G40" i="36"/>
  <c r="F40" i="36"/>
  <c r="G67" i="36"/>
  <c r="F67" i="36"/>
  <c r="G325" i="36"/>
  <c r="F325" i="36"/>
  <c r="G356" i="36"/>
  <c r="F356" i="36"/>
  <c r="G488" i="36"/>
  <c r="F488" i="36"/>
  <c r="G273" i="36"/>
  <c r="F273" i="36"/>
  <c r="G192" i="36"/>
  <c r="F192" i="36"/>
  <c r="G334" i="36"/>
  <c r="F334" i="36"/>
  <c r="G139" i="36"/>
  <c r="F139" i="36"/>
  <c r="G262" i="36"/>
  <c r="F262" i="36"/>
  <c r="G355" i="36"/>
  <c r="F355" i="36"/>
  <c r="G234" i="36"/>
  <c r="F234" i="36"/>
  <c r="G132" i="36"/>
  <c r="F132" i="36"/>
  <c r="G385" i="36"/>
  <c r="F385" i="36"/>
  <c r="G438" i="36"/>
  <c r="F438" i="36"/>
  <c r="G145" i="36"/>
  <c r="F145" i="36"/>
  <c r="G480" i="36"/>
  <c r="F480" i="36"/>
  <c r="G406" i="36"/>
  <c r="F406" i="36"/>
  <c r="G452" i="36"/>
  <c r="F452" i="36"/>
  <c r="G82" i="36"/>
  <c r="F82" i="36"/>
  <c r="G444" i="36"/>
  <c r="F444" i="36"/>
  <c r="G405" i="36"/>
  <c r="F405" i="36"/>
  <c r="G410" i="36"/>
  <c r="F410" i="36"/>
  <c r="G459" i="36"/>
  <c r="F459" i="36"/>
  <c r="G276" i="36"/>
  <c r="F276" i="36"/>
  <c r="G347" i="36"/>
  <c r="F347" i="36"/>
  <c r="G487" i="36"/>
  <c r="F487" i="36"/>
  <c r="G348" i="36"/>
  <c r="F348" i="36"/>
  <c r="G84" i="36"/>
  <c r="F84" i="36"/>
  <c r="G470" i="36"/>
  <c r="F470" i="36"/>
  <c r="G431" i="36"/>
  <c r="F431" i="36"/>
  <c r="G457" i="36"/>
  <c r="F457" i="36"/>
  <c r="G143" i="36"/>
  <c r="F143" i="36"/>
  <c r="G382" i="36"/>
  <c r="F382" i="36"/>
  <c r="G479" i="36"/>
  <c r="F479" i="36"/>
  <c r="G155" i="36"/>
  <c r="F155" i="36"/>
  <c r="G289" i="36"/>
  <c r="F289" i="36"/>
  <c r="N7" i="36"/>
  <c r="N56" i="36"/>
  <c r="M56" i="36"/>
  <c r="N363" i="36"/>
  <c r="M363" i="36"/>
  <c r="N178" i="36"/>
  <c r="M178" i="36"/>
  <c r="N152" i="36"/>
  <c r="M152" i="36"/>
  <c r="N231" i="36"/>
  <c r="M231" i="36"/>
  <c r="N449" i="36"/>
  <c r="M449" i="36"/>
  <c r="N164" i="36"/>
  <c r="M164" i="36"/>
  <c r="N320" i="36"/>
  <c r="M320" i="36"/>
  <c r="N263" i="36"/>
  <c r="M263" i="36"/>
  <c r="N112" i="36"/>
  <c r="M112" i="36"/>
  <c r="N121" i="36"/>
  <c r="M121" i="36"/>
  <c r="N378" i="36"/>
  <c r="M378" i="36"/>
  <c r="N357" i="36"/>
  <c r="M357" i="36"/>
  <c r="N451" i="36"/>
  <c r="M451" i="36"/>
  <c r="N398" i="36"/>
  <c r="M398" i="36"/>
  <c r="N478" i="36"/>
  <c r="M478" i="36"/>
  <c r="N343" i="36"/>
  <c r="M343" i="36"/>
  <c r="N371" i="36"/>
  <c r="M371" i="36"/>
  <c r="N351" i="36"/>
  <c r="M351" i="36"/>
  <c r="N139" i="36"/>
  <c r="M139" i="36"/>
  <c r="N216" i="36"/>
  <c r="M216" i="36"/>
  <c r="N421" i="36"/>
  <c r="M421" i="36"/>
  <c r="N344" i="36"/>
  <c r="M344" i="36"/>
  <c r="N253" i="36"/>
  <c r="M253" i="36"/>
  <c r="N305" i="36"/>
  <c r="M305" i="36"/>
  <c r="N352" i="36"/>
  <c r="M352" i="36"/>
  <c r="N247" i="36"/>
  <c r="M247" i="36"/>
  <c r="N369" i="36"/>
  <c r="M369" i="36"/>
  <c r="N157" i="36"/>
  <c r="M157" i="36"/>
  <c r="N279" i="36"/>
  <c r="M279" i="36"/>
  <c r="N199" i="36"/>
  <c r="M199" i="36"/>
  <c r="N295" i="36"/>
  <c r="M295" i="36"/>
  <c r="N198" i="36"/>
  <c r="M198" i="36"/>
  <c r="N319" i="36"/>
  <c r="M319" i="36"/>
  <c r="N314" i="36"/>
  <c r="M314" i="36"/>
  <c r="N156" i="36"/>
  <c r="M156" i="36"/>
  <c r="N275" i="36"/>
  <c r="M275" i="36"/>
  <c r="N306" i="36"/>
  <c r="M306" i="36"/>
  <c r="G7" i="36"/>
  <c r="G23" i="36"/>
  <c r="F23" i="36"/>
  <c r="G32" i="36"/>
  <c r="F32" i="36"/>
  <c r="G462" i="36"/>
  <c r="F462" i="36"/>
  <c r="G436" i="36"/>
  <c r="F436" i="36"/>
  <c r="G198" i="36"/>
  <c r="F198" i="36"/>
  <c r="G173" i="36"/>
  <c r="F173" i="36"/>
  <c r="G118" i="36"/>
  <c r="F118" i="36"/>
  <c r="G434" i="36"/>
  <c r="F434" i="36"/>
  <c r="G193" i="36"/>
  <c r="F193" i="36"/>
  <c r="G194" i="36"/>
  <c r="F194" i="36"/>
  <c r="G306" i="36"/>
  <c r="F306" i="36"/>
  <c r="G240" i="36"/>
  <c r="F240" i="36"/>
  <c r="G250" i="36"/>
  <c r="F250" i="36"/>
  <c r="G202" i="36"/>
  <c r="F202" i="36"/>
  <c r="G277" i="36"/>
  <c r="F277" i="36"/>
  <c r="G171" i="36"/>
  <c r="F171" i="36"/>
  <c r="G327" i="36"/>
  <c r="F327" i="36"/>
  <c r="G397" i="36"/>
  <c r="F397" i="36"/>
  <c r="G200" i="36"/>
  <c r="F200" i="36"/>
  <c r="G294" i="36"/>
  <c r="F294" i="36"/>
  <c r="G105" i="36"/>
  <c r="F105" i="36"/>
  <c r="G148" i="36"/>
  <c r="F148" i="36"/>
  <c r="G244" i="36"/>
  <c r="F244" i="36"/>
  <c r="G104" i="36"/>
  <c r="F104" i="36"/>
  <c r="G99" i="36"/>
  <c r="F99" i="36"/>
  <c r="G284" i="36"/>
  <c r="F284" i="36"/>
  <c r="G364" i="36"/>
  <c r="F364" i="36"/>
  <c r="G203" i="36"/>
  <c r="F203" i="36"/>
  <c r="G199" i="36"/>
  <c r="F199" i="36"/>
  <c r="G365" i="36"/>
  <c r="F365" i="36"/>
  <c r="G501" i="36"/>
  <c r="F501" i="36"/>
  <c r="G331" i="36"/>
  <c r="F331" i="36"/>
  <c r="G391" i="36"/>
  <c r="F391" i="36"/>
  <c r="G414" i="36"/>
  <c r="F414" i="36"/>
  <c r="G353" i="36"/>
  <c r="F353" i="36"/>
  <c r="G163" i="36"/>
  <c r="F163" i="36"/>
  <c r="G420" i="36"/>
  <c r="F420" i="36"/>
  <c r="G309" i="36"/>
  <c r="F309" i="36"/>
  <c r="G38" i="36"/>
  <c r="F38" i="36"/>
  <c r="G14" i="36"/>
  <c r="N105" i="36"/>
  <c r="M105" i="36"/>
  <c r="N90" i="36"/>
  <c r="M90" i="36"/>
  <c r="N364" i="36"/>
  <c r="M364" i="36"/>
  <c r="N475" i="36"/>
  <c r="M475" i="36"/>
  <c r="N406" i="36"/>
  <c r="M406" i="36"/>
  <c r="N77" i="36"/>
  <c r="M77" i="36"/>
  <c r="N346" i="36"/>
  <c r="M346" i="36"/>
  <c r="N337" i="36"/>
  <c r="M337" i="36"/>
  <c r="N381" i="36"/>
  <c r="M381" i="36"/>
  <c r="N117" i="36"/>
  <c r="M117" i="36"/>
  <c r="N197" i="36"/>
  <c r="M197" i="36"/>
  <c r="G41" i="36"/>
  <c r="F41" i="36"/>
  <c r="G24" i="36"/>
  <c r="F24" i="36"/>
  <c r="G11" i="36"/>
  <c r="N3" i="36"/>
  <c r="M3" i="36"/>
  <c r="N58" i="36"/>
  <c r="M58" i="36"/>
  <c r="N23" i="36"/>
  <c r="M23" i="36"/>
  <c r="N63" i="36"/>
  <c r="M63" i="36"/>
  <c r="N342" i="36"/>
  <c r="M342" i="36"/>
  <c r="N462" i="36"/>
  <c r="M462" i="36"/>
  <c r="N435" i="36"/>
  <c r="M435" i="36"/>
  <c r="N118" i="36"/>
  <c r="M118" i="36"/>
  <c r="N426" i="36"/>
  <c r="M426" i="36"/>
  <c r="N168" i="36"/>
  <c r="M168" i="36"/>
  <c r="N252" i="36"/>
  <c r="M252" i="36"/>
  <c r="N114" i="36"/>
  <c r="M114" i="36"/>
  <c r="N360" i="36"/>
  <c r="M360" i="36"/>
  <c r="N144" i="36"/>
  <c r="M144" i="36"/>
  <c r="N232" i="36"/>
  <c r="M232" i="36"/>
  <c r="N445" i="36"/>
  <c r="M445" i="36"/>
  <c r="N151" i="36"/>
  <c r="M151" i="36"/>
  <c r="N303" i="36"/>
  <c r="M303" i="36"/>
  <c r="N366" i="36"/>
  <c r="M366" i="36"/>
  <c r="N104" i="36"/>
  <c r="M104" i="36"/>
  <c r="N284" i="36"/>
  <c r="M284" i="36"/>
  <c r="N221" i="36"/>
  <c r="M221" i="36"/>
  <c r="N195" i="36"/>
  <c r="M195" i="36"/>
  <c r="N354" i="36"/>
  <c r="M354" i="36"/>
  <c r="N467" i="36"/>
  <c r="M467" i="36"/>
  <c r="N186" i="36"/>
  <c r="M186" i="36"/>
  <c r="N210" i="36"/>
  <c r="M210" i="36"/>
  <c r="N194" i="36"/>
  <c r="M194" i="36"/>
  <c r="N308" i="36"/>
  <c r="M308" i="36"/>
  <c r="N431" i="36"/>
  <c r="M431" i="36"/>
  <c r="N324" i="36"/>
  <c r="M324" i="36"/>
  <c r="N97" i="36"/>
  <c r="M97" i="36"/>
  <c r="N208" i="36"/>
  <c r="M208" i="36"/>
  <c r="N200" i="36"/>
  <c r="M200" i="36"/>
  <c r="N403" i="36"/>
  <c r="M403" i="36"/>
  <c r="N254" i="36"/>
  <c r="M254" i="36"/>
  <c r="N223" i="36"/>
  <c r="M223" i="36"/>
  <c r="N159" i="36"/>
  <c r="M159" i="36"/>
  <c r="N239" i="36"/>
  <c r="M239" i="36"/>
  <c r="N440" i="36"/>
  <c r="M440" i="36"/>
  <c r="G73" i="36"/>
  <c r="F73" i="36"/>
  <c r="G17" i="36"/>
  <c r="F17" i="36"/>
  <c r="G36" i="36"/>
  <c r="F36" i="36"/>
  <c r="G375" i="36"/>
  <c r="F375" i="36"/>
  <c r="G125" i="36"/>
  <c r="F125" i="36"/>
  <c r="G180" i="36"/>
  <c r="F180" i="36"/>
  <c r="G263" i="36"/>
  <c r="F263" i="36"/>
  <c r="G497" i="36"/>
  <c r="F497" i="36"/>
  <c r="G117" i="36"/>
  <c r="F117" i="36"/>
  <c r="G253" i="36"/>
  <c r="F253" i="36"/>
  <c r="G245" i="36"/>
  <c r="F245" i="36"/>
  <c r="G440" i="36"/>
  <c r="F440" i="36"/>
  <c r="G178" i="36"/>
  <c r="F178" i="36"/>
  <c r="G126" i="36"/>
  <c r="F126" i="36"/>
  <c r="G233" i="36"/>
  <c r="F233" i="36"/>
  <c r="G252" i="36"/>
  <c r="F252" i="36"/>
  <c r="G379" i="36"/>
  <c r="F379" i="36"/>
  <c r="G337" i="36"/>
  <c r="F337" i="36"/>
  <c r="G411" i="36"/>
  <c r="F411" i="36"/>
  <c r="G458" i="36"/>
  <c r="F458" i="36"/>
  <c r="G254" i="36"/>
  <c r="F254" i="36"/>
  <c r="G213" i="36"/>
  <c r="F213" i="36"/>
  <c r="G174" i="36"/>
  <c r="F174" i="36"/>
  <c r="G308" i="36"/>
  <c r="F308" i="36"/>
  <c r="G390" i="36"/>
  <c r="F390" i="36"/>
  <c r="G255" i="36"/>
  <c r="F255" i="36"/>
  <c r="G149" i="36"/>
  <c r="F149" i="36"/>
  <c r="G246" i="36"/>
  <c r="F246" i="36"/>
  <c r="G266" i="36"/>
  <c r="F266" i="36"/>
  <c r="G236" i="36"/>
  <c r="F236" i="36"/>
  <c r="G340" i="36"/>
  <c r="F340" i="36"/>
  <c r="G226" i="36"/>
  <c r="F226" i="36"/>
  <c r="G175" i="36"/>
  <c r="F175" i="36"/>
  <c r="G287" i="36"/>
  <c r="F287" i="36"/>
  <c r="G131" i="36"/>
  <c r="F131" i="36"/>
  <c r="G258" i="36"/>
  <c r="F258" i="36"/>
  <c r="G435" i="36"/>
  <c r="F435" i="36"/>
  <c r="G320" i="36"/>
  <c r="F320" i="36"/>
  <c r="G261" i="36"/>
  <c r="F261" i="36"/>
  <c r="G48" i="36"/>
  <c r="F48" i="36"/>
  <c r="G21" i="36"/>
  <c r="F21" i="36"/>
  <c r="N68" i="36"/>
  <c r="M68" i="36"/>
  <c r="N280" i="36"/>
  <c r="M280" i="36"/>
  <c r="N461" i="36"/>
  <c r="M461" i="36"/>
  <c r="N224" i="36"/>
  <c r="M224" i="36"/>
  <c r="N183" i="36"/>
  <c r="M183" i="36"/>
  <c r="N80" i="36"/>
  <c r="M80" i="36"/>
  <c r="N207" i="36"/>
  <c r="M207" i="36"/>
  <c r="N226" i="36"/>
  <c r="M226" i="36"/>
  <c r="N131" i="36"/>
  <c r="M131" i="36"/>
  <c r="N317" i="36"/>
  <c r="M317" i="36"/>
  <c r="N399" i="36"/>
  <c r="M399" i="36"/>
  <c r="G35" i="36"/>
  <c r="F35" i="36"/>
  <c r="G19" i="36"/>
  <c r="F19" i="36"/>
  <c r="G45" i="36"/>
  <c r="F45" i="36"/>
  <c r="G39" i="36"/>
  <c r="F39" i="36"/>
  <c r="G33" i="36"/>
  <c r="F33" i="36"/>
  <c r="G28" i="36"/>
  <c r="F28" i="36"/>
  <c r="G22" i="36"/>
  <c r="F22" i="36"/>
  <c r="G15" i="36"/>
  <c r="F15" i="36"/>
  <c r="G10" i="36"/>
  <c r="F10" i="36"/>
  <c r="G5" i="36"/>
  <c r="N34" i="36"/>
  <c r="M34" i="36"/>
  <c r="N64" i="36"/>
  <c r="M64" i="36"/>
  <c r="N13" i="36"/>
  <c r="M13" i="36"/>
  <c r="N74" i="36"/>
  <c r="M74" i="36"/>
  <c r="N382" i="36"/>
  <c r="M382" i="36"/>
  <c r="N191" i="36"/>
  <c r="M191" i="36"/>
  <c r="N411" i="36"/>
  <c r="M411" i="36"/>
  <c r="N474" i="36"/>
  <c r="M474" i="36"/>
  <c r="N402" i="36"/>
  <c r="M402" i="36"/>
  <c r="N413" i="36"/>
  <c r="M413" i="36"/>
  <c r="N422" i="36"/>
  <c r="M422" i="36"/>
  <c r="N471" i="36"/>
  <c r="M471" i="36"/>
  <c r="N133" i="36"/>
  <c r="M133" i="36"/>
  <c r="N483" i="36"/>
  <c r="M483" i="36"/>
  <c r="N296" i="36"/>
  <c r="M296" i="36"/>
  <c r="N329" i="36"/>
  <c r="M329" i="36"/>
  <c r="N246" i="36"/>
  <c r="M246" i="36"/>
  <c r="N119" i="36"/>
  <c r="M119" i="36"/>
  <c r="N166" i="36"/>
  <c r="M166" i="36"/>
  <c r="N427" i="36"/>
  <c r="M427" i="36"/>
  <c r="N154" i="36"/>
  <c r="M154" i="36"/>
  <c r="N299" i="36"/>
  <c r="M299" i="36"/>
  <c r="N282" i="36"/>
  <c r="M282" i="36"/>
  <c r="N174" i="36"/>
  <c r="M174" i="36"/>
  <c r="N497" i="36"/>
  <c r="M497" i="36"/>
  <c r="N374" i="36"/>
  <c r="M374" i="36"/>
  <c r="N93" i="36"/>
  <c r="M93" i="36"/>
  <c r="N179" i="36"/>
  <c r="M179" i="36"/>
  <c r="N88" i="36"/>
  <c r="M88" i="36"/>
  <c r="N175" i="36"/>
  <c r="M175" i="36"/>
  <c r="N283" i="36"/>
  <c r="M283" i="36"/>
  <c r="N165" i="36"/>
  <c r="M165" i="36"/>
  <c r="N309" i="36"/>
  <c r="M309" i="36"/>
  <c r="N358" i="36"/>
  <c r="M358" i="36"/>
  <c r="N229" i="36"/>
  <c r="M229" i="36"/>
  <c r="N392" i="36"/>
  <c r="M392" i="36"/>
  <c r="N349" i="36"/>
  <c r="M349" i="36"/>
  <c r="N220" i="36"/>
  <c r="M220" i="36"/>
  <c r="N384" i="36"/>
  <c r="M384" i="36"/>
  <c r="N6" i="36"/>
  <c r="M6" i="36"/>
  <c r="G79" i="36"/>
  <c r="F79" i="36"/>
  <c r="G13" i="36"/>
  <c r="F13" i="36"/>
  <c r="G80" i="36"/>
  <c r="F80" i="36"/>
  <c r="G260" i="36"/>
  <c r="F260" i="36"/>
  <c r="G91" i="36"/>
  <c r="F91" i="36"/>
  <c r="G396" i="36"/>
  <c r="F396" i="36"/>
  <c r="G96" i="36"/>
  <c r="F96" i="36"/>
  <c r="G473" i="36"/>
  <c r="F473" i="36"/>
  <c r="G182" i="36"/>
  <c r="F182" i="36"/>
  <c r="G264" i="36"/>
  <c r="F264" i="36"/>
  <c r="G330" i="36"/>
  <c r="F330" i="36"/>
  <c r="G484" i="36"/>
  <c r="F484" i="36"/>
  <c r="G446" i="36"/>
  <c r="F446" i="36"/>
  <c r="G339" i="36"/>
  <c r="F339" i="36"/>
  <c r="G288" i="36"/>
  <c r="F288" i="36"/>
  <c r="G478" i="36"/>
  <c r="F478" i="36"/>
  <c r="G100" i="36"/>
  <c r="F100" i="36"/>
  <c r="G395" i="36"/>
  <c r="F395" i="36"/>
  <c r="G373" i="36"/>
  <c r="F373" i="36"/>
  <c r="G493" i="36"/>
  <c r="F493" i="36"/>
  <c r="G170" i="36"/>
  <c r="F170" i="36"/>
  <c r="G205" i="36"/>
  <c r="F205" i="36"/>
  <c r="G380" i="36"/>
  <c r="F380" i="36"/>
  <c r="G251" i="36"/>
  <c r="F251" i="36"/>
  <c r="G491" i="36"/>
  <c r="F491" i="36"/>
  <c r="G136" i="36"/>
  <c r="F136" i="36"/>
  <c r="G363" i="36"/>
  <c r="F363" i="36"/>
  <c r="G372" i="36"/>
  <c r="F372" i="36"/>
  <c r="G97" i="36"/>
  <c r="F97" i="36"/>
  <c r="G211" i="36"/>
  <c r="F211" i="36"/>
  <c r="G239" i="36"/>
  <c r="F239" i="36"/>
  <c r="G140" i="36"/>
  <c r="F140" i="36"/>
  <c r="G468" i="36"/>
  <c r="F468" i="36"/>
  <c r="G238" i="36"/>
  <c r="F238" i="36"/>
  <c r="G179" i="36"/>
  <c r="F179" i="36"/>
  <c r="G477" i="36"/>
  <c r="F477" i="36"/>
  <c r="G285" i="36"/>
  <c r="F285" i="36"/>
  <c r="G161" i="36"/>
  <c r="F161" i="36"/>
  <c r="G359" i="36"/>
  <c r="F359" i="36"/>
  <c r="G31" i="36"/>
  <c r="F31" i="36"/>
  <c r="G4" i="36"/>
  <c r="N16" i="36"/>
  <c r="M16" i="36"/>
  <c r="N373" i="36"/>
  <c r="M373" i="36"/>
  <c r="N393" i="36"/>
  <c r="M393" i="36"/>
  <c r="N318" i="36"/>
  <c r="M318" i="36"/>
  <c r="N135" i="36"/>
  <c r="M135" i="36"/>
  <c r="N298" i="36"/>
  <c r="M298" i="36"/>
  <c r="N193" i="36"/>
  <c r="M193" i="36"/>
  <c r="N217" i="36"/>
  <c r="M217" i="36"/>
  <c r="N437" i="36"/>
  <c r="M437" i="36"/>
  <c r="N262" i="36"/>
  <c r="M262" i="36"/>
  <c r="G47" i="36"/>
  <c r="F47" i="36"/>
  <c r="G30" i="36"/>
  <c r="F30" i="36"/>
  <c r="G8" i="36"/>
  <c r="F8" i="36"/>
  <c r="N17" i="36"/>
  <c r="M17" i="36"/>
  <c r="N40" i="36"/>
  <c r="M40" i="36"/>
  <c r="N365" i="36"/>
  <c r="M365" i="36"/>
  <c r="N395" i="36"/>
  <c r="M395" i="36"/>
  <c r="N92" i="36"/>
  <c r="M92" i="36"/>
  <c r="N185" i="36"/>
  <c r="M185" i="36"/>
  <c r="N441" i="36"/>
  <c r="M441" i="36"/>
  <c r="N293" i="36"/>
  <c r="M293" i="36"/>
  <c r="N222" i="36"/>
  <c r="M222" i="36"/>
  <c r="N69" i="36"/>
  <c r="M69" i="36"/>
  <c r="N86" i="36"/>
  <c r="M86" i="36"/>
  <c r="N394" i="36"/>
  <c r="M394" i="36"/>
  <c r="N311" i="36"/>
  <c r="M311" i="36"/>
  <c r="N353" i="36"/>
  <c r="M353" i="36"/>
  <c r="N379" i="36"/>
  <c r="M379" i="36"/>
  <c r="N454" i="36"/>
  <c r="M454" i="36"/>
  <c r="N429" i="36"/>
  <c r="M429" i="36"/>
  <c r="N412" i="36"/>
  <c r="M412" i="36"/>
  <c r="N443" i="36"/>
  <c r="M443" i="36"/>
  <c r="N466" i="36"/>
  <c r="M466" i="36"/>
  <c r="N170" i="36"/>
  <c r="M170" i="36"/>
  <c r="N330" i="36"/>
  <c r="M330" i="36"/>
  <c r="N96" i="36"/>
  <c r="M96" i="36"/>
  <c r="N400" i="36"/>
  <c r="M400" i="36"/>
  <c r="N245" i="36"/>
  <c r="M245" i="36"/>
  <c r="N123" i="36"/>
  <c r="M123" i="36"/>
  <c r="N326" i="36"/>
  <c r="M326" i="36"/>
  <c r="N109" i="36"/>
  <c r="M109" i="36"/>
  <c r="N100" i="36"/>
  <c r="M100" i="36"/>
  <c r="N264" i="36"/>
  <c r="M264" i="36"/>
  <c r="N213" i="36"/>
  <c r="M213" i="36"/>
  <c r="N189" i="36"/>
  <c r="M189" i="36"/>
  <c r="N482" i="36"/>
  <c r="M482" i="36"/>
  <c r="N249" i="36"/>
  <c r="M249" i="36"/>
  <c r="N465" i="36"/>
  <c r="M465" i="36"/>
  <c r="N368" i="36"/>
  <c r="M368" i="36"/>
  <c r="N496" i="36"/>
  <c r="M496" i="36"/>
  <c r="N439" i="36"/>
  <c r="M439" i="36"/>
  <c r="N29" i="36"/>
  <c r="M29" i="36"/>
  <c r="G81" i="36"/>
  <c r="F81" i="36"/>
  <c r="G42" i="36"/>
  <c r="F42" i="36"/>
  <c r="G20" i="36"/>
  <c r="F20" i="36"/>
  <c r="G265" i="36"/>
  <c r="F265" i="36"/>
  <c r="G483" i="36"/>
  <c r="F483" i="36"/>
  <c r="G88" i="36"/>
  <c r="F88" i="36"/>
  <c r="G167" i="36"/>
  <c r="F167" i="36"/>
  <c r="G498" i="36"/>
  <c r="F498" i="36"/>
  <c r="G296" i="36"/>
  <c r="F296" i="36"/>
  <c r="G269" i="36"/>
  <c r="F269" i="36"/>
  <c r="G494" i="36"/>
  <c r="F494" i="36"/>
  <c r="G102" i="36"/>
  <c r="F102" i="36"/>
  <c r="G151" i="36"/>
  <c r="F151" i="36"/>
  <c r="G443" i="36"/>
  <c r="F443" i="36"/>
  <c r="G135" i="36"/>
  <c r="F135" i="36"/>
  <c r="G461" i="36"/>
  <c r="F461" i="36"/>
  <c r="G165" i="36"/>
  <c r="F165" i="36"/>
  <c r="G384" i="36"/>
  <c r="F384" i="36"/>
  <c r="G103" i="36"/>
  <c r="F103" i="36"/>
  <c r="G354" i="36"/>
  <c r="F354" i="36"/>
  <c r="G267" i="36"/>
  <c r="F267" i="36"/>
  <c r="G115" i="36"/>
  <c r="F115" i="36"/>
  <c r="G278" i="36"/>
  <c r="F278" i="36"/>
  <c r="G460" i="36"/>
  <c r="F460" i="36"/>
  <c r="G227" i="36"/>
  <c r="F227" i="36"/>
  <c r="G469" i="36"/>
  <c r="F469" i="36"/>
  <c r="G85" i="36"/>
  <c r="F85" i="36"/>
  <c r="G119" i="36"/>
  <c r="F119" i="36"/>
  <c r="G310" i="36"/>
  <c r="F310" i="36"/>
  <c r="G158" i="36"/>
  <c r="F158" i="36"/>
  <c r="G448" i="36"/>
  <c r="F448" i="36"/>
  <c r="G283" i="36"/>
  <c r="F283" i="36"/>
  <c r="G430" i="36"/>
  <c r="F430" i="36"/>
  <c r="G341" i="36"/>
  <c r="F341" i="36"/>
  <c r="G343" i="36"/>
  <c r="F343" i="36"/>
  <c r="G217" i="36"/>
  <c r="F217" i="36"/>
  <c r="G280" i="36"/>
  <c r="F280" i="36"/>
  <c r="G111" i="36"/>
  <c r="F111" i="36"/>
  <c r="G189" i="36"/>
  <c r="F189" i="36"/>
  <c r="G78" i="36"/>
  <c r="F78" i="36"/>
  <c r="G68" i="36"/>
  <c r="F68" i="36"/>
  <c r="G60" i="36"/>
  <c r="F60" i="36"/>
  <c r="G489" i="36"/>
  <c r="F489" i="36"/>
  <c r="G231" i="36"/>
  <c r="F231" i="36"/>
  <c r="G237" i="36"/>
  <c r="F237" i="36"/>
  <c r="G307" i="36"/>
  <c r="F307" i="36"/>
  <c r="G388" i="36"/>
  <c r="F388" i="36"/>
  <c r="G358" i="36"/>
  <c r="F358" i="36"/>
  <c r="G286" i="36"/>
  <c r="F286" i="36"/>
  <c r="G121" i="36"/>
  <c r="F121" i="36"/>
  <c r="G63" i="36"/>
  <c r="F63" i="36"/>
  <c r="G221" i="36"/>
  <c r="F221" i="36"/>
  <c r="G177" i="36"/>
  <c r="F177" i="36"/>
  <c r="G424" i="36"/>
  <c r="F424" i="36"/>
  <c r="G416" i="36"/>
  <c r="F416" i="36"/>
  <c r="G453" i="36"/>
  <c r="F453" i="36"/>
  <c r="G433" i="36"/>
  <c r="F433" i="36"/>
  <c r="G153" i="36"/>
  <c r="F153" i="36"/>
  <c r="G190" i="36"/>
  <c r="F190" i="36"/>
  <c r="G318" i="36"/>
  <c r="F318" i="36"/>
  <c r="G324" i="36"/>
  <c r="F324" i="36"/>
  <c r="G387" i="36"/>
  <c r="F387" i="36"/>
  <c r="G317" i="36"/>
  <c r="F317" i="36"/>
  <c r="G371" i="36"/>
  <c r="F371" i="36"/>
  <c r="G90" i="36"/>
  <c r="F90" i="36"/>
  <c r="G268" i="36"/>
  <c r="F268" i="36"/>
  <c r="G377" i="36"/>
  <c r="F377" i="36"/>
  <c r="G218" i="36"/>
  <c r="F218" i="36"/>
  <c r="G392" i="36"/>
  <c r="F392" i="36"/>
  <c r="G401" i="36"/>
  <c r="F401" i="36"/>
  <c r="G127" i="36"/>
  <c r="F127" i="36"/>
  <c r="G344" i="36"/>
  <c r="F344" i="36"/>
  <c r="G225" i="36"/>
  <c r="F225" i="36"/>
  <c r="G164" i="36"/>
  <c r="F164" i="36"/>
  <c r="G336" i="36"/>
  <c r="F336" i="36"/>
  <c r="G86" i="36"/>
  <c r="F86" i="36"/>
  <c r="G426" i="36"/>
  <c r="F426" i="36"/>
  <c r="G362" i="36"/>
  <c r="F362" i="36"/>
  <c r="G2" i="36"/>
  <c r="N2" i="36"/>
  <c r="G54" i="36"/>
  <c r="G50" i="36"/>
  <c r="N55" i="36"/>
  <c r="N54" i="36"/>
  <c r="N52" i="36"/>
  <c r="N50" i="36"/>
  <c r="N48" i="36"/>
  <c r="N47" i="36"/>
  <c r="N45" i="36"/>
  <c r="N44" i="36"/>
  <c r="N41" i="36"/>
  <c r="N39" i="36"/>
  <c r="N38" i="36"/>
  <c r="N35" i="36"/>
  <c r="N33" i="36"/>
  <c r="N31" i="36"/>
  <c r="N30" i="36"/>
  <c r="N28" i="36"/>
  <c r="N27" i="36"/>
  <c r="N24" i="36"/>
  <c r="N22" i="36"/>
  <c r="N21" i="36"/>
  <c r="N19" i="36"/>
  <c r="N15" i="36"/>
  <c r="N14" i="36"/>
  <c r="N11" i="36"/>
  <c r="N10" i="36"/>
  <c r="N9" i="36"/>
  <c r="N8" i="36"/>
  <c r="N5" i="36"/>
  <c r="N4" i="36"/>
  <c r="G55" i="36"/>
  <c r="G52" i="36"/>
  <c r="H18" i="39"/>
  <c r="H19" i="39"/>
  <c r="R37" i="33" l="1"/>
  <c r="X6" i="43" s="1"/>
  <c r="W6" i="43"/>
  <c r="X7" i="51"/>
  <c r="X4" i="43"/>
  <c r="Y5" i="51"/>
  <c r="W9" i="43"/>
  <c r="X12" i="51"/>
  <c r="W4" i="43"/>
  <c r="X5" i="51"/>
  <c r="V5" i="43"/>
  <c r="W2" i="51"/>
  <c r="V3" i="43"/>
  <c r="W4" i="51"/>
  <c r="X7" i="43"/>
  <c r="Y14" i="51"/>
  <c r="X3" i="43"/>
  <c r="Y4" i="51"/>
  <c r="W2" i="43"/>
  <c r="X9" i="51"/>
  <c r="V4" i="43"/>
  <c r="W5" i="51"/>
  <c r="V9" i="43"/>
  <c r="W12" i="51"/>
  <c r="W3" i="43"/>
  <c r="X4" i="51"/>
  <c r="W5" i="43"/>
  <c r="X2" i="51"/>
  <c r="W7" i="43"/>
  <c r="X14" i="51"/>
  <c r="X5" i="43"/>
  <c r="Y2" i="51"/>
  <c r="V8" i="43"/>
  <c r="W11" i="51"/>
  <c r="V2" i="43"/>
  <c r="W9" i="51"/>
  <c r="X2" i="43"/>
  <c r="Y9" i="51"/>
  <c r="X8" i="43"/>
  <c r="Y11" i="51"/>
  <c r="W8" i="43"/>
  <c r="X11" i="51"/>
  <c r="V7" i="43"/>
  <c r="W14" i="51"/>
  <c r="V6" i="43"/>
  <c r="W7" i="51"/>
  <c r="D12" i="36"/>
  <c r="F12" i="36" s="1"/>
  <c r="X9" i="43"/>
  <c r="D7" i="36"/>
  <c r="F7" i="36" s="1"/>
  <c r="K7" i="36"/>
  <c r="M7" i="36" s="1"/>
  <c r="L12" i="36"/>
  <c r="J34" i="20" a="1"/>
  <c r="J34" i="20" s="1"/>
  <c r="H34" i="20" s="1" a="1"/>
  <c r="H34" i="20" s="1"/>
  <c r="E16" i="36"/>
  <c r="L362" i="36"/>
  <c r="L283" i="36"/>
  <c r="L454" i="36"/>
  <c r="L74" i="36"/>
  <c r="L486" i="36"/>
  <c r="L181" i="36"/>
  <c r="L198" i="36"/>
  <c r="E51" i="36"/>
  <c r="L495" i="36"/>
  <c r="L90" i="36"/>
  <c r="L380" i="36"/>
  <c r="L110" i="36"/>
  <c r="L44" i="36"/>
  <c r="L229" i="36"/>
  <c r="L485" i="36"/>
  <c r="L178" i="36"/>
  <c r="L363" i="36"/>
  <c r="L256" i="36"/>
  <c r="L130" i="36"/>
  <c r="L460" i="36"/>
  <c r="L105" i="36"/>
  <c r="L121" i="36"/>
  <c r="L313" i="36"/>
  <c r="E112" i="36"/>
  <c r="L17" i="36"/>
  <c r="L489" i="36"/>
  <c r="L239" i="36"/>
  <c r="L188" i="36"/>
  <c r="L169" i="36"/>
  <c r="L490" i="36"/>
  <c r="L173" i="36"/>
  <c r="L291" i="36"/>
  <c r="L474" i="36"/>
  <c r="L252" i="36"/>
  <c r="L71" i="36"/>
  <c r="L193" i="36"/>
  <c r="L315" i="36"/>
  <c r="L449" i="36"/>
  <c r="L101" i="36"/>
  <c r="L43" i="36"/>
  <c r="L430" i="36"/>
  <c r="L213" i="36"/>
  <c r="L293" i="36"/>
  <c r="L273" i="36"/>
  <c r="L140" i="36"/>
  <c r="L129" i="36"/>
  <c r="L410" i="36"/>
  <c r="L312" i="36"/>
  <c r="L62" i="36"/>
  <c r="L164" i="36"/>
  <c r="L114" i="36"/>
  <c r="L249" i="36"/>
  <c r="L32" i="36"/>
  <c r="L245" i="36"/>
  <c r="L412" i="36"/>
  <c r="L368" i="36"/>
  <c r="L207" i="36"/>
  <c r="L89" i="36"/>
  <c r="L95" i="36"/>
  <c r="L448" i="36"/>
  <c r="L118" i="36"/>
  <c r="L160" i="36"/>
  <c r="L106" i="36"/>
  <c r="L353" i="36"/>
  <c r="L481" i="36"/>
  <c r="L180" i="36"/>
  <c r="L327" i="36"/>
  <c r="L319" i="36"/>
  <c r="L405" i="36"/>
  <c r="L330" i="36"/>
  <c r="L100" i="36"/>
  <c r="L143" i="36"/>
  <c r="L278" i="36"/>
  <c r="L444" i="36"/>
  <c r="L192" i="36"/>
  <c r="L391" i="36"/>
  <c r="L300" i="36"/>
  <c r="L82" i="36"/>
  <c r="L322" i="36"/>
  <c r="L230" i="36"/>
  <c r="L337" i="36"/>
  <c r="L318" i="36"/>
  <c r="L497" i="36"/>
  <c r="L69" i="36"/>
  <c r="L42" i="36"/>
  <c r="L78" i="36"/>
  <c r="L350" i="36"/>
  <c r="L251" i="36"/>
  <c r="L387" i="36"/>
  <c r="L289" i="36"/>
  <c r="L399" i="36"/>
  <c r="L466" i="36"/>
  <c r="L271" i="36"/>
  <c r="L425" i="36"/>
  <c r="L384" i="36"/>
  <c r="L494" i="36"/>
  <c r="L103" i="36"/>
  <c r="L442" i="36"/>
  <c r="L20" i="36"/>
  <c r="L388" i="36"/>
  <c r="L133" i="36"/>
  <c r="L443" i="36"/>
  <c r="L200" i="36"/>
  <c r="L154" i="36"/>
  <c r="L267" i="36"/>
  <c r="L335" i="36"/>
  <c r="L479" i="36"/>
  <c r="L142" i="36"/>
  <c r="L386" i="36"/>
  <c r="L224" i="36"/>
  <c r="L411" i="36"/>
  <c r="E469" i="36"/>
  <c r="L115" i="36"/>
  <c r="L150" i="36"/>
  <c r="L159" i="36"/>
  <c r="L66" i="36"/>
  <c r="L117" i="36"/>
  <c r="L307" i="36"/>
  <c r="L433" i="36"/>
  <c r="L34" i="36"/>
  <c r="L493" i="36"/>
  <c r="L336" i="36"/>
  <c r="L416" i="36"/>
  <c r="L149" i="36"/>
  <c r="L298" i="36"/>
  <c r="L302" i="36"/>
  <c r="L176" i="36"/>
  <c r="L395" i="36"/>
  <c r="L122" i="36"/>
  <c r="L325" i="36"/>
  <c r="L177" i="36"/>
  <c r="L37" i="36"/>
  <c r="L79" i="36"/>
  <c r="L432" i="36"/>
  <c r="L155" i="36"/>
  <c r="L419" i="36"/>
  <c r="L187" i="36"/>
  <c r="L209" i="36"/>
  <c r="L292" i="36"/>
  <c r="L96" i="36"/>
  <c r="L210" i="36"/>
  <c r="L367" i="36"/>
  <c r="L238" i="36"/>
  <c r="L172" i="36"/>
  <c r="L404" i="36"/>
  <c r="L361" i="36"/>
  <c r="L462" i="36"/>
  <c r="L287" i="36"/>
  <c r="L369" i="36"/>
  <c r="L206" i="36"/>
  <c r="L440" i="36"/>
  <c r="L109" i="36"/>
  <c r="L501" i="36"/>
  <c r="L484" i="36"/>
  <c r="L431" i="36"/>
  <c r="L240" i="36"/>
  <c r="L383" i="36"/>
  <c r="L371" i="36"/>
  <c r="L3" i="36"/>
  <c r="L83" i="36"/>
  <c r="L138" i="36"/>
  <c r="L359" i="36"/>
  <c r="L57" i="36"/>
  <c r="L396" i="36"/>
  <c r="L452" i="36"/>
  <c r="L349" i="36"/>
  <c r="L381" i="36"/>
  <c r="L272" i="36"/>
  <c r="L409" i="36"/>
  <c r="L102" i="36"/>
  <c r="L113" i="36"/>
  <c r="L91" i="36"/>
  <c r="L184" i="36"/>
  <c r="L370" i="36"/>
  <c r="L85" i="36"/>
  <c r="L233" i="36"/>
  <c r="L136" i="36"/>
  <c r="L201" i="36"/>
  <c r="L137" i="36"/>
  <c r="L182" i="36"/>
  <c r="L64" i="36"/>
  <c r="L153" i="36"/>
  <c r="L134" i="36"/>
  <c r="L400" i="36"/>
  <c r="L59" i="36"/>
  <c r="L332" i="36"/>
  <c r="L247" i="36"/>
  <c r="L157" i="36"/>
  <c r="L152" i="36"/>
  <c r="L183" i="36"/>
  <c r="L482" i="36"/>
  <c r="L208" i="36"/>
  <c r="L301" i="36"/>
  <c r="L70" i="36"/>
  <c r="L73" i="36"/>
  <c r="L498" i="36"/>
  <c r="L453" i="36"/>
  <c r="L135" i="36"/>
  <c r="L351" i="36"/>
  <c r="L390" i="36"/>
  <c r="L373" i="36"/>
  <c r="E102" i="36"/>
  <c r="L47" i="36"/>
  <c r="L28" i="36"/>
  <c r="L378" i="36"/>
  <c r="L424" i="36"/>
  <c r="L374" i="36"/>
  <c r="L306" i="36"/>
  <c r="L107" i="36"/>
  <c r="L194" i="36"/>
  <c r="L131" i="36"/>
  <c r="L84" i="36"/>
  <c r="L125" i="36"/>
  <c r="L202" i="36"/>
  <c r="L40" i="36"/>
  <c r="L49" i="36"/>
  <c r="L75" i="36"/>
  <c r="L258" i="36"/>
  <c r="L382" i="36"/>
  <c r="L324" i="36"/>
  <c r="L372" i="36"/>
  <c r="L333" i="36"/>
  <c r="L413" i="36"/>
  <c r="L63" i="36"/>
  <c r="L124" i="36"/>
  <c r="L407" i="36"/>
  <c r="L496" i="36"/>
  <c r="L394" i="36"/>
  <c r="L179" i="36"/>
  <c r="L80" i="36"/>
  <c r="L392" i="36"/>
  <c r="L421" i="36"/>
  <c r="L168" i="36"/>
  <c r="L197" i="36"/>
  <c r="L167" i="36"/>
  <c r="L111" i="36"/>
  <c r="L36" i="36"/>
  <c r="L253" i="36"/>
  <c r="L151" i="36"/>
  <c r="L360" i="36"/>
  <c r="L375" i="36"/>
  <c r="L326" i="36"/>
  <c r="L68" i="36"/>
  <c r="L25" i="36"/>
  <c r="L468" i="36"/>
  <c r="L459" i="36"/>
  <c r="L195" i="36"/>
  <c r="L294" i="36"/>
  <c r="L320" i="36"/>
  <c r="L72" i="36"/>
  <c r="L94" i="36"/>
  <c r="L276" i="36"/>
  <c r="L280" i="36"/>
  <c r="L347" i="36"/>
  <c r="L139" i="36"/>
  <c r="L205" i="36"/>
  <c r="L492" i="36"/>
  <c r="L303" i="36"/>
  <c r="L314" i="36"/>
  <c r="L358" i="36"/>
  <c r="L434" i="36"/>
  <c r="L438" i="36"/>
  <c r="L422" i="36"/>
  <c r="L451" i="36"/>
  <c r="L310" i="36"/>
  <c r="L297" i="36"/>
  <c r="L317" i="36"/>
  <c r="L171" i="36"/>
  <c r="L261" i="36"/>
  <c r="L402" i="36"/>
  <c r="L455" i="36"/>
  <c r="L457" i="36"/>
  <c r="L427" i="36"/>
  <c r="L284" i="36"/>
  <c r="L269" i="36"/>
  <c r="L88" i="36"/>
  <c r="L58" i="36"/>
  <c r="L282" i="36"/>
  <c r="L471" i="36"/>
  <c r="L341" i="36"/>
  <c r="L355" i="36"/>
  <c r="L97" i="36"/>
  <c r="L475" i="36"/>
  <c r="L275" i="36"/>
  <c r="E256" i="36"/>
  <c r="E343" i="36"/>
  <c r="L141" i="36"/>
  <c r="L163" i="36"/>
  <c r="L339" i="36"/>
  <c r="L234" i="36"/>
  <c r="L423" i="36"/>
  <c r="L439" i="36"/>
  <c r="L212" i="36"/>
  <c r="L472" i="36"/>
  <c r="L352" i="36"/>
  <c r="L165" i="36"/>
  <c r="L437" i="36"/>
  <c r="L132" i="36"/>
  <c r="L255" i="36"/>
  <c r="L408" i="36"/>
  <c r="L446" i="36"/>
  <c r="L464" i="36"/>
  <c r="L104" i="36"/>
  <c r="L357" i="36"/>
  <c r="E94" i="36"/>
  <c r="E267" i="36"/>
  <c r="E25" i="36"/>
  <c r="E418" i="36"/>
  <c r="E434" i="36"/>
  <c r="E159" i="36"/>
  <c r="E160" i="36"/>
  <c r="E315" i="36"/>
  <c r="E416" i="36"/>
  <c r="E380" i="36"/>
  <c r="E168" i="36"/>
  <c r="E219" i="36"/>
  <c r="E295" i="36"/>
  <c r="E111" i="36"/>
  <c r="E133" i="36"/>
  <c r="L24" i="36"/>
  <c r="L39" i="36"/>
  <c r="L54" i="36"/>
  <c r="L174" i="36"/>
  <c r="L478" i="36"/>
  <c r="L21" i="36"/>
  <c r="L35" i="36"/>
  <c r="L50" i="36"/>
  <c r="L15" i="36"/>
  <c r="L31" i="36"/>
  <c r="L277" i="36"/>
  <c r="L29" i="36"/>
  <c r="L328" i="36"/>
  <c r="L311" i="36"/>
  <c r="L467" i="36"/>
  <c r="L465" i="36"/>
  <c r="L403" i="36"/>
  <c r="L265" i="36"/>
  <c r="L406" i="36"/>
  <c r="L500" i="36"/>
  <c r="L185" i="36"/>
  <c r="L304" i="36"/>
  <c r="L260" i="36"/>
  <c r="L469" i="36"/>
  <c r="L346" i="36"/>
  <c r="L456" i="36"/>
  <c r="L211" i="36"/>
  <c r="L274" i="36"/>
  <c r="L18" i="36"/>
  <c r="L232" i="36"/>
  <c r="L158" i="36"/>
  <c r="L338" i="36"/>
  <c r="L46" i="36"/>
  <c r="L16" i="36"/>
  <c r="L81" i="36"/>
  <c r="L461" i="36"/>
  <c r="L285" i="36"/>
  <c r="L305" i="36"/>
  <c r="L55" i="36"/>
  <c r="L52" i="36"/>
  <c r="L48" i="36"/>
  <c r="L45" i="36"/>
  <c r="L41" i="36"/>
  <c r="L38" i="36"/>
  <c r="L33" i="36"/>
  <c r="L30" i="36"/>
  <c r="L27" i="36"/>
  <c r="L22" i="36"/>
  <c r="L19" i="36"/>
  <c r="L10" i="36"/>
  <c r="L8" i="36"/>
  <c r="L264" i="36"/>
  <c r="L356" i="36"/>
  <c r="L119" i="36"/>
  <c r="L477" i="36"/>
  <c r="L491" i="36"/>
  <c r="L237" i="36"/>
  <c r="L156" i="36"/>
  <c r="L244" i="36"/>
  <c r="L348" i="36"/>
  <c r="L257" i="36"/>
  <c r="L144" i="36"/>
  <c r="L225" i="36"/>
  <c r="L263" i="36"/>
  <c r="L242" i="36"/>
  <c r="L334" i="36"/>
  <c r="L288" i="36"/>
  <c r="L221" i="36"/>
  <c r="L480" i="36"/>
  <c r="L458" i="36"/>
  <c r="L342" i="36"/>
  <c r="L87" i="36"/>
  <c r="L61" i="36"/>
  <c r="L227" i="36"/>
  <c r="L279" i="36"/>
  <c r="L379" i="36"/>
  <c r="L243" i="36"/>
  <c r="L344" i="36"/>
  <c r="L218" i="36"/>
  <c r="L6" i="36"/>
  <c r="L222" i="36"/>
  <c r="L483" i="36"/>
  <c r="L281" i="36"/>
  <c r="L366" i="36"/>
  <c r="L108" i="36"/>
  <c r="L148" i="36"/>
  <c r="L126" i="36"/>
  <c r="L377" i="36"/>
  <c r="L128" i="36"/>
  <c r="L441" i="36"/>
  <c r="L329" i="36"/>
  <c r="L345" i="36"/>
  <c r="L246" i="36"/>
  <c r="L219" i="36"/>
  <c r="L223" i="36"/>
  <c r="L236" i="36"/>
  <c r="L65" i="36"/>
  <c r="L429" i="36"/>
  <c r="L67" i="36"/>
  <c r="L53" i="36"/>
  <c r="L241" i="36"/>
  <c r="L86" i="36"/>
  <c r="L499" i="36"/>
  <c r="L470" i="36"/>
  <c r="L398" i="36"/>
  <c r="L120" i="36"/>
  <c r="L145" i="36"/>
  <c r="L191" i="36"/>
  <c r="L127" i="36"/>
  <c r="L418" i="36"/>
  <c r="L331" i="36"/>
  <c r="L214" i="36"/>
  <c r="L488" i="36"/>
  <c r="L254" i="36"/>
  <c r="E155" i="36"/>
  <c r="E420" i="36"/>
  <c r="L189" i="36"/>
  <c r="L248" i="36"/>
  <c r="L228" i="36"/>
  <c r="L220" i="36"/>
  <c r="L77" i="36"/>
  <c r="L447" i="36"/>
  <c r="L60" i="36"/>
  <c r="L99" i="36"/>
  <c r="L175" i="36"/>
  <c r="L354" i="36"/>
  <c r="L323" i="36"/>
  <c r="L190" i="36"/>
  <c r="L268" i="36"/>
  <c r="L162" i="36"/>
  <c r="L340" i="36"/>
  <c r="L203" i="36"/>
  <c r="L196" i="36"/>
  <c r="L473" i="36"/>
  <c r="L93" i="36"/>
  <c r="L266" i="36"/>
  <c r="L435" i="36"/>
  <c r="L436" i="36"/>
  <c r="L226" i="36"/>
  <c r="L426" i="36"/>
  <c r="L450" i="36"/>
  <c r="L401" i="36"/>
  <c r="L217" i="36"/>
  <c r="L23" i="36"/>
  <c r="L250" i="36"/>
  <c r="L13" i="36"/>
  <c r="L56" i="36"/>
  <c r="L487" i="36"/>
  <c r="L116" i="36"/>
  <c r="L476" i="36"/>
  <c r="L161" i="36"/>
  <c r="L26" i="36"/>
  <c r="L123" i="36"/>
  <c r="L463" i="36"/>
  <c r="L270" i="36"/>
  <c r="L92" i="36"/>
  <c r="L286" i="36"/>
  <c r="L415" i="36"/>
  <c r="L385" i="36"/>
  <c r="L414" i="36"/>
  <c r="L199" i="36"/>
  <c r="L316" i="36"/>
  <c r="L365" i="36"/>
  <c r="L186" i="36"/>
  <c r="L364" i="36"/>
  <c r="L393" i="36"/>
  <c r="L235" i="36"/>
  <c r="L76" i="36"/>
  <c r="L296" i="36"/>
  <c r="L216" i="36"/>
  <c r="L389" i="36"/>
  <c r="L376" i="36"/>
  <c r="L308" i="36"/>
  <c r="E180" i="36"/>
  <c r="E316" i="36"/>
  <c r="E129" i="36"/>
  <c r="E442" i="36"/>
  <c r="E213" i="36"/>
  <c r="H20" i="39"/>
  <c r="B5" i="20"/>
  <c r="B6" i="20"/>
  <c r="Y7" i="51" l="1"/>
  <c r="L7" i="36"/>
  <c r="F33" i="20" a="1"/>
  <c r="F33" i="20" s="1"/>
  <c r="D33" i="20" s="1" a="1"/>
  <c r="D33" i="20" s="1"/>
  <c r="F32" i="20" a="1"/>
  <c r="F32" i="20" s="1"/>
  <c r="D32" i="20" s="1" a="1"/>
  <c r="D32" i="20" s="1"/>
  <c r="R31" i="20" a="1"/>
  <c r="R31" i="20" s="1"/>
  <c r="P31" i="20" s="1" a="1"/>
  <c r="P31" i="20" s="1"/>
  <c r="R30" i="20" a="1"/>
  <c r="R30" i="20" s="1"/>
  <c r="P30" i="20" s="1" a="1"/>
  <c r="P30" i="20" s="1"/>
  <c r="J30" i="20" a="1"/>
  <c r="J30" i="20" s="1"/>
  <c r="H30" i="20" s="1" a="1"/>
  <c r="H30" i="20" s="1"/>
  <c r="F30" i="20" a="1"/>
  <c r="F30" i="20" s="1"/>
  <c r="D30" i="20" s="1" a="1"/>
  <c r="D30" i="20" s="1"/>
  <c r="J29" i="20" a="1"/>
  <c r="J29" i="20" s="1"/>
  <c r="H29" i="20" s="1" a="1"/>
  <c r="H29" i="20" s="1"/>
  <c r="P4" i="20"/>
  <c r="E9" i="20"/>
  <c r="E13" i="20"/>
  <c r="E17" i="20"/>
  <c r="E22" i="20"/>
  <c r="P5" i="20"/>
  <c r="P9" i="20"/>
  <c r="P13" i="20"/>
  <c r="P17" i="20"/>
  <c r="E23" i="20"/>
  <c r="E6" i="20"/>
  <c r="E14" i="20"/>
  <c r="E18" i="20"/>
  <c r="E10" i="20"/>
  <c r="E7" i="20"/>
  <c r="E11" i="20"/>
  <c r="E15" i="20"/>
  <c r="E19" i="20"/>
  <c r="P6" i="20"/>
  <c r="P10" i="20"/>
  <c r="P14" i="20"/>
  <c r="P18" i="20"/>
  <c r="E20" i="20"/>
  <c r="E12" i="20"/>
  <c r="P7" i="20"/>
  <c r="P11" i="20"/>
  <c r="P15" i="20"/>
  <c r="P19" i="20"/>
  <c r="E16" i="20"/>
  <c r="E4" i="20"/>
  <c r="E5" i="20"/>
  <c r="P8" i="20"/>
  <c r="P12" i="20"/>
  <c r="P16" i="20"/>
  <c r="E21" i="20"/>
  <c r="E8" i="20"/>
  <c r="E30" i="20"/>
  <c r="D9" i="36"/>
  <c r="F9" i="36" s="1"/>
  <c r="Q30" i="20"/>
  <c r="K4" i="36"/>
  <c r="D4" i="36"/>
  <c r="F4" i="36" s="1"/>
  <c r="K9" i="36"/>
  <c r="K2" i="36"/>
  <c r="K14" i="36"/>
  <c r="K5" i="36"/>
  <c r="E31" i="20"/>
  <c r="E34" i="20"/>
  <c r="Q31" i="20"/>
  <c r="D2" i="36"/>
  <c r="F2" i="36" s="1"/>
  <c r="Q34" i="20"/>
  <c r="D14" i="36"/>
  <c r="F14" i="36" s="1"/>
  <c r="D5" i="36"/>
  <c r="F5" i="36" s="1"/>
  <c r="N29" i="20" a="1"/>
  <c r="N29" i="20" s="1"/>
  <c r="L29" i="20" s="1" a="1"/>
  <c r="L29" i="20" s="1"/>
  <c r="N33" i="20" a="1"/>
  <c r="N33" i="20" s="1"/>
  <c r="L33" i="20" s="1" a="1"/>
  <c r="L33" i="20" s="1"/>
  <c r="N31" i="20" a="1"/>
  <c r="N31" i="20" s="1"/>
  <c r="L31" i="20" s="1" a="1"/>
  <c r="L31" i="20" s="1"/>
  <c r="R33" i="20" a="1"/>
  <c r="R33" i="20" s="1"/>
  <c r="P33" i="20" s="1" a="1"/>
  <c r="P33" i="20" s="1"/>
  <c r="F31" i="20" a="1"/>
  <c r="F31" i="20" s="1"/>
  <c r="D31" i="20" s="1" a="1"/>
  <c r="D31" i="20" s="1"/>
  <c r="R34" i="20" a="1"/>
  <c r="R34" i="20" s="1"/>
  <c r="P34" i="20" s="1" a="1"/>
  <c r="P34" i="20" s="1"/>
  <c r="F29" i="20" a="1"/>
  <c r="F29" i="20" s="1"/>
  <c r="D29" i="20" s="1" a="1"/>
  <c r="D29" i="20" s="1"/>
  <c r="N30" i="20" a="1"/>
  <c r="N30" i="20" s="1"/>
  <c r="L30" i="20" s="1" a="1"/>
  <c r="L30" i="20" s="1"/>
  <c r="N34" i="20" a="1"/>
  <c r="N34" i="20" s="1"/>
  <c r="L34" i="20" s="1" a="1"/>
  <c r="L34" i="20" s="1"/>
  <c r="R29" i="20" a="1"/>
  <c r="R29" i="20" s="1"/>
  <c r="P29" i="20" s="1" a="1"/>
  <c r="P29" i="20" s="1"/>
  <c r="F34" i="20" a="1"/>
  <c r="F34" i="20" s="1"/>
  <c r="D34" i="20" s="1" a="1"/>
  <c r="D34" i="20" s="1"/>
  <c r="N32" i="20" a="1"/>
  <c r="N32" i="20" s="1"/>
  <c r="L32" i="20" s="1" a="1"/>
  <c r="L32" i="20" s="1"/>
  <c r="J33" i="20" a="1"/>
  <c r="J33" i="20" s="1"/>
  <c r="H33" i="20" s="1" a="1"/>
  <c r="H33" i="20" s="1"/>
  <c r="R32" i="20" a="1"/>
  <c r="R32" i="20" s="1"/>
  <c r="P32" i="20" s="1" a="1"/>
  <c r="P32" i="20" s="1"/>
  <c r="J32" i="20" a="1"/>
  <c r="J32" i="20" s="1"/>
  <c r="H32" i="20" s="1" a="1"/>
  <c r="H32" i="20" s="1"/>
  <c r="J31" i="20" a="1"/>
  <c r="J31" i="20" s="1"/>
  <c r="H31" i="20" s="1" a="1"/>
  <c r="H31" i="20" s="1"/>
  <c r="E447" i="36"/>
  <c r="E400" i="36"/>
  <c r="E130" i="36"/>
  <c r="E268" i="36"/>
  <c r="E235" i="36"/>
  <c r="E257" i="36"/>
  <c r="E58" i="36"/>
  <c r="E118" i="36"/>
  <c r="E348" i="36"/>
  <c r="E76" i="36"/>
  <c r="E392" i="36"/>
  <c r="E278" i="36"/>
  <c r="E181" i="36"/>
  <c r="E495" i="36"/>
  <c r="E338" i="36"/>
  <c r="E498" i="36"/>
  <c r="E115" i="36"/>
  <c r="E105" i="36"/>
  <c r="E171" i="36"/>
  <c r="E185" i="36"/>
  <c r="E491" i="36"/>
  <c r="E35" i="36"/>
  <c r="E188" i="36"/>
  <c r="E260" i="36"/>
  <c r="L170" i="36"/>
  <c r="L215" i="36"/>
  <c r="L262" i="36"/>
  <c r="L295" i="36"/>
  <c r="L259" i="36"/>
  <c r="L321" i="36"/>
  <c r="L11" i="36"/>
  <c r="L309" i="36"/>
  <c r="L420" i="36"/>
  <c r="L343" i="36"/>
  <c r="L146" i="36"/>
  <c r="L299" i="36"/>
  <c r="L204" i="36"/>
  <c r="L51" i="36"/>
  <c r="L112" i="36"/>
  <c r="L428" i="36"/>
  <c r="L98" i="36"/>
  <c r="L166" i="36"/>
  <c r="L397" i="36"/>
  <c r="L231" i="36"/>
  <c r="L147" i="36"/>
  <c r="L290" i="36"/>
  <c r="L417" i="36"/>
  <c r="E265" i="36"/>
  <c r="L445" i="36"/>
  <c r="E355" i="36"/>
  <c r="E246" i="36"/>
  <c r="E173" i="36"/>
  <c r="E425" i="36"/>
  <c r="E10" i="36"/>
  <c r="E353" i="36"/>
  <c r="E127" i="36"/>
  <c r="E255" i="36"/>
  <c r="E460" i="36"/>
  <c r="E483" i="36"/>
  <c r="E177" i="36"/>
  <c r="E68" i="36"/>
  <c r="E39" i="36"/>
  <c r="E466" i="36"/>
  <c r="E337" i="36"/>
  <c r="E69" i="36"/>
  <c r="E335" i="36"/>
  <c r="E484" i="36"/>
  <c r="E362" i="36"/>
  <c r="E198" i="36"/>
  <c r="E196" i="36"/>
  <c r="E154" i="36"/>
  <c r="E92" i="36"/>
  <c r="E457" i="36"/>
  <c r="E6" i="36"/>
  <c r="E500" i="36"/>
  <c r="E258" i="36"/>
  <c r="E158" i="36"/>
  <c r="E312" i="36"/>
  <c r="E385" i="36"/>
  <c r="E472" i="36"/>
  <c r="E422" i="36"/>
  <c r="E209" i="36"/>
  <c r="E174" i="36"/>
  <c r="E42" i="36"/>
  <c r="E376" i="36"/>
  <c r="E84" i="36"/>
  <c r="E272" i="36"/>
  <c r="E249" i="36"/>
  <c r="E50" i="36"/>
  <c r="E298" i="36"/>
  <c r="E407" i="36"/>
  <c r="E67" i="36"/>
  <c r="E448" i="36"/>
  <c r="E271" i="36"/>
  <c r="E100" i="36"/>
  <c r="E153" i="36"/>
  <c r="E421" i="36"/>
  <c r="E297" i="36"/>
  <c r="E13" i="36"/>
  <c r="E220" i="36"/>
  <c r="E46" i="36"/>
  <c r="E499" i="36"/>
  <c r="E402" i="36"/>
  <c r="E476" i="36"/>
  <c r="E197" i="36"/>
  <c r="E399" i="36"/>
  <c r="E282" i="36"/>
  <c r="E131" i="36"/>
  <c r="E370" i="36"/>
  <c r="E132" i="36"/>
  <c r="E184" i="36"/>
  <c r="E277" i="36"/>
  <c r="E342" i="36"/>
  <c r="E281" i="36"/>
  <c r="E230" i="36"/>
  <c r="E27" i="36"/>
  <c r="E34" i="36"/>
  <c r="E446" i="36"/>
  <c r="E324" i="36"/>
  <c r="E289" i="36"/>
  <c r="E436" i="36"/>
  <c r="E462" i="36"/>
  <c r="E240" i="36"/>
  <c r="E369" i="36"/>
  <c r="E359" i="36"/>
  <c r="E95" i="36"/>
  <c r="E383" i="36"/>
  <c r="E167" i="36"/>
  <c r="E200" i="36"/>
  <c r="E374" i="36"/>
  <c r="E398" i="36"/>
  <c r="E172" i="36"/>
  <c r="E32" i="36"/>
  <c r="E207" i="36"/>
  <c r="E28" i="36"/>
  <c r="E89" i="36"/>
  <c r="E443" i="36"/>
  <c r="E191" i="36"/>
  <c r="E71" i="36"/>
  <c r="E64" i="36"/>
  <c r="E299" i="36"/>
  <c r="E60" i="36"/>
  <c r="E426" i="36"/>
  <c r="E36" i="36"/>
  <c r="E124" i="36"/>
  <c r="E346" i="36"/>
  <c r="E21" i="36"/>
  <c r="E143" i="36"/>
  <c r="E307" i="36"/>
  <c r="E470" i="36"/>
  <c r="E496" i="36"/>
  <c r="E231" i="36"/>
  <c r="E301" i="36"/>
  <c r="E427" i="36"/>
  <c r="E386" i="36"/>
  <c r="E439" i="36"/>
  <c r="E147" i="36"/>
  <c r="E372" i="36"/>
  <c r="E52" i="36"/>
  <c r="E428" i="36"/>
  <c r="E360" i="36"/>
  <c r="E453" i="36"/>
  <c r="E245" i="36"/>
  <c r="E459" i="36"/>
  <c r="E239" i="36"/>
  <c r="E494" i="36"/>
  <c r="E11" i="36"/>
  <c r="E107" i="36"/>
  <c r="E349" i="36"/>
  <c r="E411" i="36"/>
  <c r="E149" i="36"/>
  <c r="E126" i="36"/>
  <c r="E305" i="36"/>
  <c r="E12" i="36"/>
  <c r="E413" i="36"/>
  <c r="E487" i="36"/>
  <c r="E313" i="36"/>
  <c r="E186" i="36"/>
  <c r="E128" i="36"/>
  <c r="E329" i="36"/>
  <c r="E88" i="36"/>
  <c r="E142" i="36"/>
  <c r="E56" i="36"/>
  <c r="E221" i="36"/>
  <c r="E304" i="36"/>
  <c r="E242" i="36"/>
  <c r="E137" i="36"/>
  <c r="E201" i="36"/>
  <c r="E165" i="36"/>
  <c r="E164" i="36"/>
  <c r="E74" i="36"/>
  <c r="E18" i="36"/>
  <c r="E414" i="36"/>
  <c r="E332" i="36"/>
  <c r="E193" i="36"/>
  <c r="E387" i="36"/>
  <c r="E110" i="36"/>
  <c r="E285" i="36"/>
  <c r="E125" i="36"/>
  <c r="E146" i="36"/>
  <c r="E254" i="36"/>
  <c r="E479" i="36"/>
  <c r="E215" i="36"/>
  <c r="E389" i="36"/>
  <c r="E253" i="36"/>
  <c r="E148" i="36"/>
  <c r="E75" i="36"/>
  <c r="E204" i="36"/>
  <c r="E122" i="36"/>
  <c r="E320" i="36"/>
  <c r="E410" i="36"/>
  <c r="E356" i="36"/>
  <c r="E141" i="36"/>
  <c r="E179" i="36"/>
  <c r="E217" i="36"/>
  <c r="E108" i="36"/>
  <c r="E454" i="36"/>
  <c r="E497" i="36"/>
  <c r="E63" i="36"/>
  <c r="E5" i="36"/>
  <c r="E412" i="36"/>
  <c r="E169" i="36"/>
  <c r="E314" i="36"/>
  <c r="E455" i="36"/>
  <c r="E120" i="36"/>
  <c r="E331" i="36"/>
  <c r="E62" i="36"/>
  <c r="E226" i="36"/>
  <c r="E93" i="36"/>
  <c r="E326" i="36"/>
  <c r="E78" i="36"/>
  <c r="E156" i="36"/>
  <c r="E431" i="36"/>
  <c r="E357" i="36"/>
  <c r="E406" i="36"/>
  <c r="E101" i="36"/>
  <c r="E334" i="36"/>
  <c r="E192" i="36"/>
  <c r="E59" i="36"/>
  <c r="E306" i="36"/>
  <c r="E225" i="36"/>
  <c r="E325" i="36"/>
  <c r="E53" i="36"/>
  <c r="E463" i="36"/>
  <c r="E467" i="36"/>
  <c r="E65" i="36"/>
  <c r="E8" i="36"/>
  <c r="E24" i="36"/>
  <c r="E393" i="36"/>
  <c r="E218" i="36"/>
  <c r="E367" i="36"/>
  <c r="E199" i="36"/>
  <c r="E490" i="36"/>
  <c r="E117" i="36"/>
  <c r="E83" i="36"/>
  <c r="E224" i="36"/>
  <c r="E223" i="36"/>
  <c r="E116" i="36"/>
  <c r="E248" i="36"/>
  <c r="E482" i="36"/>
  <c r="E401" i="36"/>
  <c r="E310" i="36"/>
  <c r="E96" i="36"/>
  <c r="E489" i="36"/>
  <c r="E176" i="36"/>
  <c r="E333" i="36"/>
  <c r="E270" i="36"/>
  <c r="E86" i="36"/>
  <c r="E109" i="36"/>
  <c r="E493" i="36"/>
  <c r="E237" i="36"/>
  <c r="E379" i="36"/>
  <c r="E365" i="36"/>
  <c r="E136" i="36"/>
  <c r="E363" i="36"/>
  <c r="E290" i="36"/>
  <c r="E241" i="36"/>
  <c r="E318" i="36"/>
  <c r="E409" i="36"/>
  <c r="E450" i="36"/>
  <c r="E178" i="36"/>
  <c r="E286" i="36"/>
  <c r="E266" i="36"/>
  <c r="E437" i="36"/>
  <c r="E222" i="36"/>
  <c r="E391" i="36"/>
  <c r="E341" i="36"/>
  <c r="E452" i="36"/>
  <c r="E321" i="36"/>
  <c r="E486" i="36"/>
  <c r="E145" i="36"/>
  <c r="E323" i="36"/>
  <c r="E288" i="36"/>
  <c r="E445" i="36"/>
  <c r="E206" i="36"/>
  <c r="E264" i="36"/>
  <c r="E79" i="36"/>
  <c r="E319" i="36"/>
  <c r="E478" i="36"/>
  <c r="E371" i="36"/>
  <c r="E80" i="36"/>
  <c r="E480" i="36"/>
  <c r="E247" i="36"/>
  <c r="E85" i="36"/>
  <c r="E340" i="36"/>
  <c r="E238" i="36"/>
  <c r="E20" i="36"/>
  <c r="E317" i="36"/>
  <c r="E328" i="36"/>
  <c r="E279" i="36"/>
  <c r="E294" i="36"/>
  <c r="E166" i="36"/>
  <c r="E19" i="36"/>
  <c r="E38" i="36"/>
  <c r="E351" i="36"/>
  <c r="E134" i="36"/>
  <c r="E37" i="36"/>
  <c r="E415" i="36"/>
  <c r="E345" i="36"/>
  <c r="E7" i="36"/>
  <c r="E347" i="36"/>
  <c r="E234" i="36"/>
  <c r="E456" i="36"/>
  <c r="E262" i="36"/>
  <c r="E208" i="36"/>
  <c r="E144" i="36"/>
  <c r="E284" i="36"/>
  <c r="E229" i="36"/>
  <c r="E98" i="36"/>
  <c r="E311" i="36"/>
  <c r="E350" i="36"/>
  <c r="E395" i="36"/>
  <c r="E269" i="36"/>
  <c r="E70" i="36"/>
  <c r="E327" i="36"/>
  <c r="E250" i="36"/>
  <c r="E151" i="36"/>
  <c r="E432" i="36"/>
  <c r="E303" i="36"/>
  <c r="E377" i="36"/>
  <c r="E211" i="36"/>
  <c r="E161" i="36"/>
  <c r="E330" i="36"/>
  <c r="E23" i="36"/>
  <c r="E15" i="36"/>
  <c r="E81" i="36"/>
  <c r="E381" i="36"/>
  <c r="E375" i="36"/>
  <c r="E123" i="36"/>
  <c r="E373" i="36"/>
  <c r="E404" i="36"/>
  <c r="E33" i="36"/>
  <c r="E48" i="36"/>
  <c r="E302" i="36"/>
  <c r="E29" i="36"/>
  <c r="E276" i="36"/>
  <c r="E17" i="36"/>
  <c r="E87" i="36"/>
  <c r="E430" i="36"/>
  <c r="E152" i="36"/>
  <c r="E61" i="36"/>
  <c r="E468" i="36"/>
  <c r="E322" i="36"/>
  <c r="E384" i="36"/>
  <c r="E339" i="36"/>
  <c r="E336" i="36"/>
  <c r="E228" i="36"/>
  <c r="E419" i="36"/>
  <c r="E72" i="36"/>
  <c r="E441" i="36"/>
  <c r="E444" i="36"/>
  <c r="E465" i="36"/>
  <c r="E40" i="36"/>
  <c r="E189" i="36"/>
  <c r="E488" i="36"/>
  <c r="E140" i="36"/>
  <c r="E216" i="36"/>
  <c r="E259" i="36"/>
  <c r="E121" i="36"/>
  <c r="E190" i="36"/>
  <c r="E417" i="36"/>
  <c r="E361" i="36"/>
  <c r="E243" i="36"/>
  <c r="E435" i="36"/>
  <c r="E275" i="36"/>
  <c r="E187" i="36"/>
  <c r="E55" i="36"/>
  <c r="E251" i="36"/>
  <c r="E202" i="36"/>
  <c r="E82" i="36"/>
  <c r="E424" i="36"/>
  <c r="E203" i="36"/>
  <c r="E49" i="36"/>
  <c r="E394" i="36"/>
  <c r="E403" i="36"/>
  <c r="E97" i="36"/>
  <c r="E280" i="36"/>
  <c r="E194" i="36"/>
  <c r="E477" i="36"/>
  <c r="E485" i="36"/>
  <c r="E26" i="36"/>
  <c r="E308" i="36"/>
  <c r="E408" i="36"/>
  <c r="E106" i="36"/>
  <c r="E54" i="36"/>
  <c r="E291" i="36"/>
  <c r="E378" i="36"/>
  <c r="E233" i="36"/>
  <c r="E170" i="36"/>
  <c r="E195" i="36"/>
  <c r="E91" i="36"/>
  <c r="E458" i="36"/>
  <c r="E429" i="36"/>
  <c r="E405" i="36"/>
  <c r="E451" i="36"/>
  <c r="E135" i="36"/>
  <c r="E433" i="36"/>
  <c r="E461" i="36"/>
  <c r="E175" i="36"/>
  <c r="E41" i="36"/>
  <c r="E157" i="36"/>
  <c r="E263" i="36"/>
  <c r="E244" i="36"/>
  <c r="E77" i="36"/>
  <c r="E390" i="36"/>
  <c r="E252" i="36"/>
  <c r="E45" i="36"/>
  <c r="E227" i="36"/>
  <c r="E43" i="36"/>
  <c r="E47" i="36"/>
  <c r="E236" i="36"/>
  <c r="E104" i="36"/>
  <c r="E354" i="36"/>
  <c r="E99" i="36"/>
  <c r="E368" i="36"/>
  <c r="E103" i="36"/>
  <c r="E114" i="36"/>
  <c r="E382" i="36"/>
  <c r="E210" i="36"/>
  <c r="E501" i="36"/>
  <c r="E31" i="36"/>
  <c r="E274" i="36"/>
  <c r="E138" i="36"/>
  <c r="E113" i="36"/>
  <c r="E471" i="36"/>
  <c r="E163" i="36"/>
  <c r="E449" i="36"/>
  <c r="E366" i="36"/>
  <c r="E475" i="36"/>
  <c r="E205" i="36"/>
  <c r="E396" i="36"/>
  <c r="E481" i="36"/>
  <c r="E358" i="36"/>
  <c r="E388" i="36"/>
  <c r="E162" i="36"/>
  <c r="E66" i="36"/>
  <c r="E139" i="36"/>
  <c r="E90" i="36"/>
  <c r="E22" i="36"/>
  <c r="E232" i="36"/>
  <c r="E183" i="36"/>
  <c r="E293" i="36"/>
  <c r="E150" i="36"/>
  <c r="E212" i="36"/>
  <c r="E344" i="36"/>
  <c r="E296" i="36"/>
  <c r="E300" i="36"/>
  <c r="E438" i="36"/>
  <c r="E397" i="36"/>
  <c r="E182" i="36"/>
  <c r="E261" i="36"/>
  <c r="E119" i="36"/>
  <c r="E283" i="36"/>
  <c r="E473" i="36"/>
  <c r="E292" i="36"/>
  <c r="E287" i="36"/>
  <c r="E474" i="36"/>
  <c r="E492" i="36"/>
  <c r="E352" i="36"/>
  <c r="E423" i="36"/>
  <c r="E44" i="36"/>
  <c r="E57" i="36"/>
  <c r="E464" i="36"/>
  <c r="E309" i="36"/>
  <c r="E214" i="36"/>
  <c r="E273" i="36"/>
  <c r="E30" i="36"/>
  <c r="E364" i="36"/>
  <c r="E73" i="36"/>
  <c r="E440" i="36"/>
  <c r="E3" i="36"/>
  <c r="E4" i="36" l="1"/>
  <c r="E14" i="36"/>
  <c r="E2" i="36"/>
  <c r="F5" i="20"/>
  <c r="G5" i="20"/>
  <c r="F20" i="20"/>
  <c r="G20" i="20"/>
  <c r="G7" i="20"/>
  <c r="F7" i="20"/>
  <c r="Q9" i="20"/>
  <c r="R9" i="20"/>
  <c r="Q8" i="20"/>
  <c r="R8" i="20"/>
  <c r="F12" i="20"/>
  <c r="G12" i="20"/>
  <c r="G11" i="20"/>
  <c r="F11" i="20"/>
  <c r="Q13" i="20"/>
  <c r="R13" i="20"/>
  <c r="E9" i="36"/>
  <c r="F4" i="20"/>
  <c r="G4" i="20"/>
  <c r="Q18" i="20"/>
  <c r="R18" i="20"/>
  <c r="F10" i="20"/>
  <c r="G10" i="20"/>
  <c r="Q5" i="20"/>
  <c r="R5" i="20"/>
  <c r="M2" i="36"/>
  <c r="L2" i="36"/>
  <c r="F16" i="20"/>
  <c r="G16" i="20"/>
  <c r="Q14" i="20"/>
  <c r="R14" i="20"/>
  <c r="F18" i="20"/>
  <c r="G18" i="20"/>
  <c r="G22" i="20"/>
  <c r="F22" i="20"/>
  <c r="M4" i="36"/>
  <c r="L4" i="36"/>
  <c r="F8" i="20"/>
  <c r="G8" i="20"/>
  <c r="R19" i="20"/>
  <c r="Q19" i="20"/>
  <c r="Q10" i="20"/>
  <c r="R10" i="20"/>
  <c r="F14" i="20"/>
  <c r="G14" i="20"/>
  <c r="G17" i="20"/>
  <c r="F17" i="20"/>
  <c r="M14" i="36"/>
  <c r="L14" i="36"/>
  <c r="M5" i="36"/>
  <c r="L5" i="36"/>
  <c r="F21" i="20"/>
  <c r="G21" i="20"/>
  <c r="R15" i="20"/>
  <c r="Q15" i="20"/>
  <c r="Q6" i="20"/>
  <c r="R6" i="20"/>
  <c r="F6" i="20"/>
  <c r="G6" i="20"/>
  <c r="G13" i="20"/>
  <c r="F13" i="20"/>
  <c r="M9" i="36"/>
  <c r="L9" i="36"/>
  <c r="Q16" i="20"/>
  <c r="R16" i="20"/>
  <c r="R11" i="20"/>
  <c r="Q11" i="20"/>
  <c r="G19" i="20"/>
  <c r="F19" i="20"/>
  <c r="F23" i="20"/>
  <c r="G23" i="20"/>
  <c r="G9" i="20"/>
  <c r="F9" i="20"/>
  <c r="Q12" i="20"/>
  <c r="R12" i="20"/>
  <c r="R7" i="20"/>
  <c r="Q7" i="20"/>
  <c r="G15" i="20"/>
  <c r="F15" i="20"/>
  <c r="Q17" i="20"/>
  <c r="R17" i="20"/>
  <c r="R4" i="20"/>
  <c r="Q4"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odelConnection_Data_Table_1"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2" xr16:uid="{00000000-0015-0000-FFFF-FFFF01000000}" keepAlive="1" name="ModelConnection_Data_Table_11"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3" xr16:uid="{00000000-0015-0000-FFFF-FFFF02000000}" keepAlive="1" name="ModelConnection_Data_Table_13"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4" xr16:uid="{00000000-0015-0000-FFFF-FFFF03000000}" keepAlive="1" name="ModelConnection_Data_Table_14"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5" xr16:uid="{00000000-0015-0000-FFFF-FFFF04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6" xr16:uid="{00000000-0015-0000-FFFF-FFFF05000000}" name="WorksheetConnection_AssessingTemplate_v1.3.xlsm!Data_Table" type="102" refreshedVersion="8" minRefreshableVersion="5">
    <extLst>
      <ext xmlns:x15="http://schemas.microsoft.com/office/spreadsheetml/2010/11/main" uri="{DE250136-89BD-433C-8126-D09CA5730AF9}">
        <x15:connection id="Data_Table-c963f1df-ad50-4f6a-9511-6504e8360394" autoDelete="1">
          <x15:rangePr sourceName="_xlcn.WorksheetConnection_AssessingTemplate_v1.3.xlsmData_Table"/>
        </x15:connection>
      </ext>
    </extLst>
  </connection>
</connections>
</file>

<file path=xl/sharedStrings.xml><?xml version="1.0" encoding="utf-8"?>
<sst xmlns="http://schemas.openxmlformats.org/spreadsheetml/2006/main" count="2643" uniqueCount="315">
  <si>
    <t>Land Value Grid Explanation</t>
  </si>
  <si>
    <t>This version of the workbook is out of date a no longer supported. Please update to a newer version.</t>
  </si>
  <si>
    <t>Outline of purpose</t>
  </si>
  <si>
    <t>Users will have the ability to quickly pair sales to calculate time adjustments as well as the ability to quickly visualize and exclude sales from the regression trend calculation.</t>
  </si>
  <si>
    <t>Breakdown of primary worksheets</t>
  </si>
  <si>
    <r>
      <t>·</t>
    </r>
    <r>
      <rPr>
        <sz val="7"/>
        <color theme="1"/>
        <rFont val="Times New Roman"/>
        <family val="1"/>
      </rPr>
      <t xml:space="preserve">         </t>
    </r>
    <r>
      <rPr>
        <sz val="11"/>
        <color theme="1"/>
        <rFont val="Arial"/>
        <family val="2"/>
      </rPr>
      <t xml:space="preserve">The </t>
    </r>
    <r>
      <rPr>
        <b/>
        <sz val="11"/>
        <color theme="1"/>
        <rFont val="Arial"/>
        <family val="2"/>
      </rPr>
      <t>Global Settings</t>
    </r>
    <r>
      <rPr>
        <sz val="11"/>
        <color theme="1"/>
        <rFont val="Arial"/>
        <family val="2"/>
      </rPr>
      <t xml:space="preserve"> tab stores user entered information as well as calculated information that drives other parts of the workbook.</t>
    </r>
  </si>
  <si>
    <r>
      <t>·</t>
    </r>
    <r>
      <rPr>
        <sz val="7"/>
        <color theme="1"/>
        <rFont val="Times New Roman"/>
        <family val="1"/>
      </rPr>
      <t xml:space="preserve">         </t>
    </r>
    <r>
      <rPr>
        <sz val="11"/>
        <color theme="1"/>
        <rFont val="Arial"/>
        <family val="2"/>
      </rPr>
      <t xml:space="preserve">The </t>
    </r>
    <r>
      <rPr>
        <b/>
        <sz val="11"/>
        <color theme="1"/>
        <rFont val="Arial"/>
        <family val="2"/>
      </rPr>
      <t>Data Entry</t>
    </r>
    <r>
      <rPr>
        <sz val="11"/>
        <color theme="1"/>
        <rFont val="Arial"/>
        <family val="2"/>
      </rPr>
      <t xml:space="preserve"> tab provides a layout for users to enter relevant verified sales data for a given neighborhood.</t>
    </r>
  </si>
  <si>
    <r>
      <t>·</t>
    </r>
    <r>
      <rPr>
        <sz val="7"/>
        <color theme="1"/>
        <rFont val="Times New Roman"/>
        <family val="1"/>
      </rPr>
      <t xml:space="preserve">         </t>
    </r>
    <r>
      <rPr>
        <sz val="11"/>
        <color theme="1"/>
        <rFont val="Arial"/>
        <family val="2"/>
      </rPr>
      <t xml:space="preserve">Calculations are applied against entered data to derive tabulated statistical observations on the </t>
    </r>
    <r>
      <rPr>
        <b/>
        <sz val="11"/>
        <color theme="1"/>
        <rFont val="Arial"/>
        <family val="2"/>
      </rPr>
      <t>Analysis</t>
    </r>
    <r>
      <rPr>
        <sz val="11"/>
        <color theme="1"/>
        <rFont val="Arial"/>
        <family val="2"/>
      </rPr>
      <t xml:space="preserve"> tab. The tab is further utilized to visualize the effect each statistical observation has on the regression trend as observations are added or removed.</t>
    </r>
  </si>
  <si>
    <r>
      <t>·</t>
    </r>
    <r>
      <rPr>
        <sz val="7"/>
        <color theme="1"/>
        <rFont val="Times New Roman"/>
        <family val="1"/>
      </rPr>
      <t xml:space="preserve">         </t>
    </r>
    <r>
      <rPr>
        <sz val="11"/>
        <color theme="1"/>
        <rFont val="Arial"/>
        <family val="2"/>
      </rPr>
      <t xml:space="preserve">Once the line of best fit is finalized, the </t>
    </r>
    <r>
      <rPr>
        <b/>
        <sz val="11"/>
        <color theme="1"/>
        <rFont val="Arial"/>
        <family val="2"/>
      </rPr>
      <t>Conclusions</t>
    </r>
    <r>
      <rPr>
        <sz val="11"/>
        <color theme="1"/>
        <rFont val="Arial"/>
        <family val="2"/>
      </rPr>
      <t xml:space="preserve"> tab is utilized to determine the indicated cost per unit of any sized parcel as it would fall on said line. Thus price intervals are determined and entered into CAMA software for interpolation.</t>
    </r>
  </si>
  <si>
    <t>Step by step process (simplified)</t>
  </si>
  <si>
    <r>
      <t>1.</t>
    </r>
    <r>
      <rPr>
        <sz val="7"/>
        <color theme="1"/>
        <rFont val="Times New Roman"/>
        <family val="1"/>
      </rPr>
      <t xml:space="preserve">    </t>
    </r>
    <r>
      <rPr>
        <sz val="11"/>
        <color theme="1"/>
        <rFont val="Arial"/>
        <family val="2"/>
      </rPr>
      <t>Save a new workbook for each neighborhood (land table) for each class.</t>
    </r>
  </si>
  <si>
    <r>
      <t>2.</t>
    </r>
    <r>
      <rPr>
        <sz val="7"/>
        <color theme="1"/>
        <rFont val="Times New Roman"/>
        <family val="1"/>
      </rPr>
      <t xml:space="preserve">    </t>
    </r>
    <r>
      <rPr>
        <sz val="11"/>
        <color theme="1"/>
        <rFont val="Arial"/>
        <family val="2"/>
      </rPr>
      <t>Enter verified sales data into established fields.</t>
    </r>
  </si>
  <si>
    <r>
      <t>3.</t>
    </r>
    <r>
      <rPr>
        <sz val="7"/>
        <color theme="1"/>
        <rFont val="Times New Roman"/>
        <family val="1"/>
      </rPr>
      <t xml:space="preserve">    </t>
    </r>
    <r>
      <rPr>
        <sz val="11"/>
        <color theme="1"/>
        <rFont val="Arial"/>
        <family val="2"/>
      </rPr>
      <t>Pair sales to calculate monthly time adjustment if sales outside the time period are used.</t>
    </r>
  </si>
  <si>
    <r>
      <t>4.</t>
    </r>
    <r>
      <rPr>
        <sz val="7"/>
        <color theme="1"/>
        <rFont val="Times New Roman"/>
        <family val="1"/>
      </rPr>
      <t xml:space="preserve">    </t>
    </r>
    <r>
      <rPr>
        <sz val="11"/>
        <color theme="1"/>
        <rFont val="Arial"/>
        <family val="2"/>
      </rPr>
      <t>Remove sales as warranted.</t>
    </r>
  </si>
  <si>
    <r>
      <t>5.</t>
    </r>
    <r>
      <rPr>
        <sz val="7"/>
        <color theme="1"/>
        <rFont val="Times New Roman"/>
        <family val="1"/>
      </rPr>
      <t xml:space="preserve">    </t>
    </r>
    <r>
      <rPr>
        <sz val="11"/>
        <color theme="1"/>
        <rFont val="Arial"/>
        <family val="2"/>
      </rPr>
      <t>Review conclusions.</t>
    </r>
  </si>
  <si>
    <t>Step by step process (broken-down)</t>
  </si>
  <si>
    <r>
      <t>1.</t>
    </r>
    <r>
      <rPr>
        <sz val="7"/>
        <color theme="1"/>
        <rFont val="Times New Roman"/>
        <family val="1"/>
      </rPr>
      <t xml:space="preserve">    </t>
    </r>
    <r>
      <rPr>
        <sz val="11"/>
        <color theme="1"/>
        <rFont val="Arial"/>
        <family val="2"/>
      </rPr>
      <t>Enter Global Settings</t>
    </r>
  </si>
  <si>
    <r>
      <t>a.</t>
    </r>
    <r>
      <rPr>
        <sz val="7"/>
        <color theme="1"/>
        <rFont val="Times New Roman"/>
        <family val="1"/>
      </rPr>
      <t xml:space="preserve">    </t>
    </r>
    <r>
      <rPr>
        <sz val="11"/>
        <color theme="1"/>
        <rFont val="Arial"/>
        <family val="2"/>
      </rPr>
      <t>The dates of the study period should be entered.</t>
    </r>
  </si>
  <si>
    <r>
      <t xml:space="preserve">                                          </t>
    </r>
    <r>
      <rPr>
        <sz val="11"/>
        <color theme="1"/>
        <rFont val="Arial"/>
        <family val="2"/>
      </rPr>
      <t>i.</t>
    </r>
    <r>
      <rPr>
        <sz val="7"/>
        <color theme="1"/>
        <rFont val="Times New Roman"/>
        <family val="1"/>
      </rPr>
      <t xml:space="preserve">    </t>
    </r>
    <r>
      <rPr>
        <sz val="11"/>
        <color theme="1"/>
        <rFont val="Arial"/>
        <family val="2"/>
      </rPr>
      <t>Note this area will also store information on time adjustments once calculated. Users can manually override the calculated time adjustment if they so choose.</t>
    </r>
  </si>
  <si>
    <r>
      <t>b.</t>
    </r>
    <r>
      <rPr>
        <sz val="7"/>
        <color theme="1"/>
        <rFont val="Times New Roman"/>
        <family val="1"/>
      </rPr>
      <t xml:space="preserve">    </t>
    </r>
    <r>
      <rPr>
        <sz val="11"/>
        <color theme="1"/>
        <rFont val="Arial"/>
        <family val="2"/>
      </rPr>
      <t>Take note of the Land to Building ratio tolerance.</t>
    </r>
  </si>
  <si>
    <r>
      <t>2.</t>
    </r>
    <r>
      <rPr>
        <sz val="7"/>
        <color theme="1"/>
        <rFont val="Times New Roman"/>
        <family val="1"/>
      </rPr>
      <t xml:space="preserve">    </t>
    </r>
    <r>
      <rPr>
        <sz val="11"/>
        <color theme="1"/>
        <rFont val="Arial"/>
        <family val="2"/>
      </rPr>
      <t>Populate Data Entry tab with verified sales data.</t>
    </r>
  </si>
  <si>
    <r>
      <t>a.</t>
    </r>
    <r>
      <rPr>
        <sz val="7"/>
        <color theme="1"/>
        <rFont val="Times New Roman"/>
        <family val="1"/>
      </rPr>
      <t xml:space="preserve">    </t>
    </r>
    <r>
      <rPr>
        <sz val="11"/>
        <color theme="1"/>
        <rFont val="Arial"/>
        <family val="2"/>
      </rPr>
      <t>Mandatory fields include:</t>
    </r>
  </si>
  <si>
    <t>Valuation Method, Parcel Number, Sale Date, Sale Price, Total Acre, and Improvements Value.</t>
  </si>
  <si>
    <r>
      <t>b.</t>
    </r>
    <r>
      <rPr>
        <sz val="7"/>
        <color theme="1"/>
        <rFont val="Times New Roman"/>
        <family val="1"/>
      </rPr>
      <t xml:space="preserve">    </t>
    </r>
    <r>
      <rPr>
        <sz val="11"/>
        <color theme="1"/>
        <rFont val="Arial"/>
        <family val="2"/>
      </rPr>
      <t>For each row, be certain to select a Valuation Method.</t>
    </r>
  </si>
  <si>
    <r>
      <t xml:space="preserve">                                          </t>
    </r>
    <r>
      <rPr>
        <sz val="11"/>
        <color theme="1"/>
        <rFont val="Arial"/>
        <family val="2"/>
      </rPr>
      <t>i.</t>
    </r>
    <r>
      <rPr>
        <sz val="7"/>
        <color theme="1"/>
        <rFont val="Times New Roman"/>
        <family val="1"/>
      </rPr>
      <t xml:space="preserve">    </t>
    </r>
    <r>
      <rPr>
        <b/>
        <sz val="11"/>
        <color theme="1"/>
        <rFont val="Arial"/>
        <family val="2"/>
      </rPr>
      <t>Note that improved sales should be entered twice:</t>
    </r>
  </si>
  <si>
    <t xml:space="preserve">                         Once using Abstraction and once using Allocation.</t>
  </si>
  <si>
    <r>
      <t>c.</t>
    </r>
    <r>
      <rPr>
        <sz val="7"/>
        <color theme="1"/>
        <rFont val="Times New Roman"/>
        <family val="1"/>
      </rPr>
      <t xml:space="preserve">     </t>
    </r>
    <r>
      <rPr>
        <sz val="11"/>
        <color theme="1"/>
        <rFont val="Arial"/>
        <family val="2"/>
      </rPr>
      <t>Multi-Parcel Sales should only be entered once under one primary parcel number. Be certain to include the net sale price, net acres of all parcels included in the sale, and net building values (all improvement TCVs) of all parcels included in the sale.</t>
    </r>
  </si>
  <si>
    <r>
      <t>d.</t>
    </r>
    <r>
      <rPr>
        <sz val="7"/>
        <color theme="1"/>
        <rFont val="Times New Roman"/>
        <family val="1"/>
      </rPr>
      <t xml:space="preserve">    </t>
    </r>
    <r>
      <rPr>
        <sz val="11"/>
        <color theme="1"/>
        <rFont val="Arial"/>
        <family val="2"/>
      </rPr>
      <t>Improvement values should be as of the date of sale.</t>
    </r>
  </si>
  <si>
    <r>
      <t>e.</t>
    </r>
    <r>
      <rPr>
        <sz val="7"/>
        <color theme="1"/>
        <rFont val="Times New Roman"/>
        <family val="1"/>
      </rPr>
      <t xml:space="preserve">    </t>
    </r>
    <r>
      <rPr>
        <sz val="11"/>
        <color theme="1"/>
        <rFont val="Arial"/>
        <family val="2"/>
      </rPr>
      <t>The sheet is designed for entry of Total Acres and Rights of Way to be separately listed for later exclusion from the total. If acreages are entered that are not inclusive of rights for way, then enter “0” in the right of way column.</t>
    </r>
  </si>
  <si>
    <r>
      <t>3.</t>
    </r>
    <r>
      <rPr>
        <sz val="7"/>
        <color theme="1"/>
        <rFont val="Times New Roman"/>
        <family val="1"/>
      </rPr>
      <t xml:space="preserve">    </t>
    </r>
    <r>
      <rPr>
        <sz val="11"/>
        <color theme="1"/>
        <rFont val="Arial"/>
        <family val="2"/>
      </rPr>
      <t>Use the Time Adjustment tab to perform paired sales analysis and calculate a monthly time adjustment.</t>
    </r>
  </si>
  <si>
    <r>
      <t>a.</t>
    </r>
    <r>
      <rPr>
        <sz val="7"/>
        <color theme="1"/>
        <rFont val="Times New Roman"/>
        <family val="1"/>
      </rPr>
      <t xml:space="preserve">    </t>
    </r>
    <r>
      <rPr>
        <sz val="11"/>
        <color theme="1"/>
        <rFont val="Arial"/>
        <family val="2"/>
      </rPr>
      <t>An observation or row will populate in the bottom section of the Time Adjustment tab for each row entered on the Data Entry tab.</t>
    </r>
  </si>
  <si>
    <r>
      <t>b.</t>
    </r>
    <r>
      <rPr>
        <sz val="7"/>
        <color theme="1"/>
        <rFont val="Times New Roman"/>
        <family val="1"/>
      </rPr>
      <t xml:space="preserve">    </t>
    </r>
    <r>
      <rPr>
        <sz val="11"/>
        <color theme="1"/>
        <rFont val="Arial"/>
        <family val="2"/>
      </rPr>
      <t>Sales can be added in the Data Entry tab to be used in the Time Adjustment pairing interface, even if said sales won’t ultimately be used in the final land value conclusions.</t>
    </r>
  </si>
  <si>
    <r>
      <t>c.</t>
    </r>
    <r>
      <rPr>
        <sz val="7"/>
        <color theme="1"/>
        <rFont val="Times New Roman"/>
        <family val="1"/>
      </rPr>
      <t xml:space="preserve">     </t>
    </r>
    <r>
      <rPr>
        <sz val="11"/>
        <color theme="1"/>
        <rFont val="Arial"/>
        <family val="2"/>
      </rPr>
      <t>Use the first column of the bottom section of the Time Adjustment tab to designate “pair groups”.</t>
    </r>
  </si>
  <si>
    <r>
      <t xml:space="preserve">                                          </t>
    </r>
    <r>
      <rPr>
        <sz val="11"/>
        <color theme="1"/>
        <rFont val="Arial"/>
        <family val="2"/>
      </rPr>
      <t>i.</t>
    </r>
    <r>
      <rPr>
        <sz val="7"/>
        <color theme="1"/>
        <rFont val="Times New Roman"/>
        <family val="1"/>
      </rPr>
      <t xml:space="preserve">    </t>
    </r>
    <r>
      <rPr>
        <sz val="11"/>
        <color theme="1"/>
        <rFont val="Arial"/>
        <family val="2"/>
      </rPr>
      <t>For instance, enter “1” to assign a sale to be pared.</t>
    </r>
  </si>
  <si>
    <r>
      <t xml:space="preserve">                                         </t>
    </r>
    <r>
      <rPr>
        <sz val="11"/>
        <color theme="1"/>
        <rFont val="Arial"/>
        <family val="2"/>
      </rPr>
      <t>ii.</t>
    </r>
    <r>
      <rPr>
        <sz val="7"/>
        <color theme="1"/>
        <rFont val="Times New Roman"/>
        <family val="1"/>
      </rPr>
      <t xml:space="preserve">    </t>
    </r>
    <r>
      <rPr>
        <sz val="11"/>
        <color theme="1"/>
        <rFont val="Arial"/>
        <family val="2"/>
      </rPr>
      <t>Enter “1” on another sale to pair it with the first sale.</t>
    </r>
  </si>
  <si>
    <r>
      <t xml:space="preserve">                                        </t>
    </r>
    <r>
      <rPr>
        <sz val="11"/>
        <color theme="1"/>
        <rFont val="Arial"/>
        <family val="2"/>
      </rPr>
      <t>iii.</t>
    </r>
    <r>
      <rPr>
        <sz val="7"/>
        <color theme="1"/>
        <rFont val="Times New Roman"/>
        <family val="1"/>
      </rPr>
      <t xml:space="preserve">    </t>
    </r>
    <r>
      <rPr>
        <sz val="11"/>
        <color theme="1"/>
        <rFont val="Arial"/>
        <family val="2"/>
      </rPr>
      <t>Do not enter a third “1” on another sale. Each pair group should only have two sales.</t>
    </r>
  </si>
  <si>
    <r>
      <t xml:space="preserve">                                       </t>
    </r>
    <r>
      <rPr>
        <sz val="11"/>
        <color theme="1"/>
        <rFont val="Arial"/>
        <family val="2"/>
      </rPr>
      <t>iv.</t>
    </r>
    <r>
      <rPr>
        <sz val="7"/>
        <color theme="1"/>
        <rFont val="Times New Roman"/>
        <family val="1"/>
      </rPr>
      <t xml:space="preserve">    </t>
    </r>
    <r>
      <rPr>
        <sz val="11"/>
        <color theme="1"/>
        <rFont val="Arial"/>
        <family val="2"/>
      </rPr>
      <t>There are 6 total groups available on the Time Adjustment interface.</t>
    </r>
  </si>
  <si>
    <r>
      <t>4.</t>
    </r>
    <r>
      <rPr>
        <sz val="7"/>
        <color theme="1"/>
        <rFont val="Times New Roman"/>
        <family val="1"/>
      </rPr>
      <t xml:space="preserve">    </t>
    </r>
    <r>
      <rPr>
        <sz val="11"/>
        <color theme="1"/>
        <rFont val="Arial"/>
        <family val="2"/>
      </rPr>
      <t>Review the Analysis tab.</t>
    </r>
  </si>
  <si>
    <r>
      <t>a.</t>
    </r>
    <r>
      <rPr>
        <sz val="7"/>
        <color theme="1"/>
        <rFont val="Times New Roman"/>
        <family val="1"/>
      </rPr>
      <t xml:space="preserve">    </t>
    </r>
    <r>
      <rPr>
        <sz val="11"/>
        <color theme="1"/>
        <rFont val="Arial"/>
        <family val="2"/>
      </rPr>
      <t>An observation or row will populate for each row entered on the “Data Entry” tab.</t>
    </r>
  </si>
  <si>
    <r>
      <t>b.</t>
    </r>
    <r>
      <rPr>
        <sz val="7"/>
        <color theme="1"/>
        <rFont val="Times New Roman"/>
        <family val="1"/>
      </rPr>
      <t xml:space="preserve">    </t>
    </r>
    <r>
      <rPr>
        <sz val="11"/>
        <color theme="1"/>
        <rFont val="Arial"/>
        <family val="2"/>
      </rPr>
      <t>Observations can be removed or included in the analysis by entering a 0 (removed) or 1 (included) in the “Use” column.</t>
    </r>
  </si>
  <si>
    <r>
      <t xml:space="preserve">                                          </t>
    </r>
    <r>
      <rPr>
        <sz val="11"/>
        <color theme="1"/>
        <rFont val="Arial"/>
        <family val="2"/>
      </rPr>
      <t>i.</t>
    </r>
    <r>
      <rPr>
        <sz val="7"/>
        <color theme="1"/>
        <rFont val="Times New Roman"/>
        <family val="1"/>
      </rPr>
      <t xml:space="preserve">    </t>
    </r>
    <r>
      <rPr>
        <sz val="11"/>
        <color theme="1"/>
        <rFont val="Arial"/>
        <family val="2"/>
      </rPr>
      <t>By default, newly entered data is automatically included unless specifically excluded in the “Use” column.</t>
    </r>
  </si>
  <si>
    <r>
      <t xml:space="preserve">                                         </t>
    </r>
    <r>
      <rPr>
        <sz val="11"/>
        <color theme="1"/>
        <rFont val="Arial"/>
        <family val="2"/>
      </rPr>
      <t>ii.</t>
    </r>
    <r>
      <rPr>
        <sz val="7"/>
        <color theme="1"/>
        <rFont val="Times New Roman"/>
        <family val="1"/>
      </rPr>
      <t xml:space="preserve">    </t>
    </r>
    <r>
      <rPr>
        <sz val="11"/>
        <color theme="1"/>
        <rFont val="Arial"/>
        <family val="2"/>
      </rPr>
      <t>An exclusion comment should be entered in the appropriate column explaining the rationale used to eliminate an observation.</t>
    </r>
  </si>
  <si>
    <r>
      <t>c.</t>
    </r>
    <r>
      <rPr>
        <sz val="7"/>
        <color theme="1"/>
        <rFont val="Times New Roman"/>
        <family val="1"/>
      </rPr>
      <t xml:space="preserve">     </t>
    </r>
    <r>
      <rPr>
        <sz val="11"/>
        <color theme="1"/>
        <rFont val="Arial"/>
        <family val="2"/>
      </rPr>
      <t>You may encounter an error stating “Some trendlines cannot be calculated from data containing negative or zero values.”</t>
    </r>
  </si>
  <si>
    <r>
      <t xml:space="preserve">                                          </t>
    </r>
    <r>
      <rPr>
        <sz val="11"/>
        <color theme="1"/>
        <rFont val="Arial"/>
        <family val="2"/>
      </rPr>
      <t>i.</t>
    </r>
    <r>
      <rPr>
        <sz val="7"/>
        <color theme="1"/>
        <rFont val="Times New Roman"/>
        <family val="1"/>
      </rPr>
      <t xml:space="preserve">    </t>
    </r>
    <r>
      <rPr>
        <sz val="11"/>
        <color theme="1"/>
        <rFont val="Arial"/>
        <family val="2"/>
      </rPr>
      <t xml:space="preserve">Seek out observations with a zero or negative value in the “Adjusted Price Per Sq Ft” column and set their use to 0 in the “Use” column to correct the error. </t>
    </r>
  </si>
  <si>
    <r>
      <t xml:space="preserve">                                         </t>
    </r>
    <r>
      <rPr>
        <sz val="11"/>
        <color theme="1"/>
        <rFont val="Arial"/>
        <family val="2"/>
      </rPr>
      <t>ii.</t>
    </r>
    <r>
      <rPr>
        <sz val="7"/>
        <color theme="1"/>
        <rFont val="Times New Roman"/>
        <family val="1"/>
      </rPr>
      <t xml:space="preserve">    </t>
    </r>
    <r>
      <rPr>
        <sz val="11"/>
        <color theme="1"/>
        <rFont val="Arial"/>
        <family val="2"/>
      </rPr>
      <t>Observations with a negative land residual (abstracted sales where the appraised building value exceeds the sale price) will cause this to happen.</t>
    </r>
  </si>
  <si>
    <r>
      <t xml:space="preserve">                                        </t>
    </r>
    <r>
      <rPr>
        <sz val="11"/>
        <color theme="1"/>
        <rFont val="Arial"/>
        <family val="2"/>
      </rPr>
      <t>iii.</t>
    </r>
    <r>
      <rPr>
        <sz val="7"/>
        <color theme="1"/>
        <rFont val="Times New Roman"/>
        <family val="1"/>
      </rPr>
      <t xml:space="preserve">    </t>
    </r>
    <r>
      <rPr>
        <sz val="11"/>
        <color theme="1"/>
        <rFont val="Arial"/>
        <family val="2"/>
      </rPr>
      <t>It may be worth reviewing these occurrences to determine the cause and if it was in error.</t>
    </r>
  </si>
  <si>
    <r>
      <t>d.</t>
    </r>
    <r>
      <rPr>
        <sz val="7"/>
        <color theme="1"/>
        <rFont val="Times New Roman"/>
        <family val="1"/>
      </rPr>
      <t xml:space="preserve">    </t>
    </r>
    <r>
      <rPr>
        <sz val="11"/>
        <color theme="1"/>
        <rFont val="Arial"/>
        <family val="2"/>
      </rPr>
      <t xml:space="preserve">Data on the Analysis tab can be filtered and sorted for review using the pre-established arrows next to each column header. </t>
    </r>
  </si>
  <si>
    <r>
      <t xml:space="preserve">                                          </t>
    </r>
    <r>
      <rPr>
        <sz val="11"/>
        <color theme="1"/>
        <rFont val="Arial"/>
        <family val="2"/>
      </rPr>
      <t>i.</t>
    </r>
    <r>
      <rPr>
        <sz val="7"/>
        <color theme="1"/>
        <rFont val="Times New Roman"/>
        <family val="1"/>
      </rPr>
      <t xml:space="preserve">    </t>
    </r>
    <r>
      <rPr>
        <sz val="11"/>
        <color theme="1"/>
        <rFont val="Arial"/>
        <family val="2"/>
      </rPr>
      <t>Sorting the “Residual Acre” or “Residual Sq Ft” column from smallest to largest can be very helpful for analysis. With such an array, the “Adjusted Price Per Sq Ft” column can be reviewed for a-typical observations. The principle of economies of scale tells us that we should expect the price per unit to decrease as the size of the parcel increases.</t>
    </r>
  </si>
  <si>
    <r>
      <t>e.</t>
    </r>
    <r>
      <rPr>
        <sz val="7"/>
        <color theme="1"/>
        <rFont val="Times New Roman"/>
        <family val="1"/>
      </rPr>
      <t xml:space="preserve">    </t>
    </r>
    <r>
      <rPr>
        <sz val="11"/>
        <color theme="1"/>
        <rFont val="Arial"/>
        <family val="2"/>
      </rPr>
      <t>The chart is useful for spotting outliers and visualizing the effect on the overall trend as observations are removed or added in the “Use” column.</t>
    </r>
  </si>
  <si>
    <r>
      <t xml:space="preserve">                                          </t>
    </r>
    <r>
      <rPr>
        <sz val="11"/>
        <color theme="1"/>
        <rFont val="Arial"/>
        <family val="2"/>
      </rPr>
      <t>i.</t>
    </r>
    <r>
      <rPr>
        <sz val="7"/>
        <color theme="1"/>
        <rFont val="Times New Roman"/>
        <family val="1"/>
      </rPr>
      <t xml:space="preserve">    </t>
    </r>
    <r>
      <rPr>
        <sz val="11"/>
        <color theme="1"/>
        <rFont val="Arial"/>
        <family val="2"/>
      </rPr>
      <t>It may be helpful to adjust the maximum values for the Y and/or X axis to a smaller number to zoom in to where the data is most dense. Especially large parcels or extremely high prices per unit can result in undesirably wide or tall charts.</t>
    </r>
  </si>
  <si>
    <r>
      <t xml:space="preserve">                                         </t>
    </r>
    <r>
      <rPr>
        <sz val="11"/>
        <color theme="1"/>
        <rFont val="Arial"/>
        <family val="2"/>
      </rPr>
      <t>ii.</t>
    </r>
    <r>
      <rPr>
        <sz val="7"/>
        <color theme="1"/>
        <rFont val="Times New Roman"/>
        <family val="1"/>
      </rPr>
      <t xml:space="preserve">    </t>
    </r>
    <r>
      <rPr>
        <sz val="11"/>
        <color theme="1"/>
        <rFont val="Arial"/>
        <family val="2"/>
      </rPr>
      <t>Note that while “not used” observations will not contribute to the calculation of the regression trend, the data points are still visible on the chart.</t>
    </r>
  </si>
  <si>
    <r>
      <t>5.</t>
    </r>
    <r>
      <rPr>
        <sz val="7"/>
        <color theme="1"/>
        <rFont val="Times New Roman"/>
        <family val="1"/>
      </rPr>
      <t xml:space="preserve">    </t>
    </r>
    <r>
      <rPr>
        <sz val="11"/>
        <color theme="1"/>
        <rFont val="Arial"/>
        <family val="2"/>
      </rPr>
      <t>Review the Conclusions tab</t>
    </r>
  </si>
  <si>
    <r>
      <t>a.</t>
    </r>
    <r>
      <rPr>
        <sz val="7"/>
        <color theme="1"/>
        <rFont val="Times New Roman"/>
        <family val="1"/>
      </rPr>
      <t xml:space="preserve">    </t>
    </r>
    <r>
      <rPr>
        <sz val="11"/>
        <color theme="1"/>
        <rFont val="Arial"/>
        <family val="2"/>
      </rPr>
      <t>After establishing which observations will be used for land value determinations, the conclusions tab indicates the concluded value of a given area of land, based on its size, according to the regression trend of the sales data.</t>
    </r>
  </si>
  <si>
    <r>
      <t xml:space="preserve">                                          </t>
    </r>
    <r>
      <rPr>
        <sz val="11"/>
        <color theme="1"/>
        <rFont val="Arial"/>
        <family val="2"/>
      </rPr>
      <t>i.</t>
    </r>
    <r>
      <rPr>
        <sz val="7"/>
        <color theme="1"/>
        <rFont val="Times New Roman"/>
        <family val="1"/>
      </rPr>
      <t xml:space="preserve">    </t>
    </r>
    <r>
      <rPr>
        <sz val="11"/>
        <color theme="1"/>
        <rFont val="Arial"/>
        <family val="2"/>
      </rPr>
      <t>The square foot table indicates concluded values for the intervals pre-canned in the square foot table of Assessing.net for interpolation.</t>
    </r>
  </si>
  <si>
    <r>
      <t xml:space="preserve">                                         </t>
    </r>
    <r>
      <rPr>
        <sz val="11"/>
        <color theme="1"/>
        <rFont val="Arial"/>
        <family val="2"/>
      </rPr>
      <t>ii.</t>
    </r>
    <r>
      <rPr>
        <sz val="7"/>
        <color theme="1"/>
        <rFont val="Times New Roman"/>
        <family val="1"/>
      </rPr>
      <t xml:space="preserve">    </t>
    </r>
    <r>
      <rPr>
        <sz val="11"/>
        <color theme="1"/>
        <rFont val="Arial"/>
        <family val="2"/>
      </rPr>
      <t>The acreage table indicates concluded values for the intervals pre-canned in the square foot table of Assessing.net for interpolation.</t>
    </r>
  </si>
  <si>
    <r>
      <t>b.</t>
    </r>
    <r>
      <rPr>
        <sz val="7"/>
        <color theme="1"/>
        <rFont val="Times New Roman"/>
        <family val="1"/>
      </rPr>
      <t xml:space="preserve">    </t>
    </r>
    <r>
      <rPr>
        <sz val="11"/>
        <color theme="1"/>
        <rFont val="Arial"/>
        <family val="2"/>
      </rPr>
      <t>Note: Other statistics on the Conclusions tab can be useful in conducting the analysis as well. Different acreage ranges may be entered to analyze statistics of sales within custom graduations.</t>
    </r>
  </si>
  <si>
    <r>
      <t>a.</t>
    </r>
    <r>
      <rPr>
        <sz val="7"/>
        <color theme="1"/>
        <rFont val="Times New Roman"/>
        <family val="1"/>
      </rPr>
      <t xml:space="preserve">    </t>
    </r>
    <r>
      <rPr>
        <sz val="11"/>
        <color theme="1"/>
        <rFont val="Arial"/>
        <family val="2"/>
      </rPr>
      <t>This is useful to display conclusions.</t>
    </r>
  </si>
  <si>
    <r>
      <t>b.</t>
    </r>
    <r>
      <rPr>
        <sz val="7"/>
        <color theme="1"/>
        <rFont val="Times New Roman"/>
        <family val="1"/>
      </rPr>
      <t xml:space="preserve">    </t>
    </r>
    <r>
      <rPr>
        <sz val="11"/>
        <color theme="1"/>
        <rFont val="Arial"/>
        <family val="2"/>
      </rPr>
      <t>This is useful to justify conclusions.</t>
    </r>
  </si>
  <si>
    <r>
      <t>c.</t>
    </r>
    <r>
      <rPr>
        <sz val="7"/>
        <color theme="1"/>
        <rFont val="Times New Roman"/>
        <family val="1"/>
      </rPr>
      <t xml:space="preserve">     </t>
    </r>
    <r>
      <rPr>
        <sz val="11"/>
        <color theme="1"/>
        <rFont val="Arial"/>
        <family val="2"/>
      </rPr>
      <t>This is useful to monument improvement values as of the date of sale outside of your database.</t>
    </r>
  </si>
  <si>
    <t>User Defined Section</t>
  </si>
  <si>
    <t>Informational Section</t>
  </si>
  <si>
    <t>Enter the dates for the sales period:</t>
  </si>
  <si>
    <t>Title</t>
  </si>
  <si>
    <t>Value</t>
  </si>
  <si>
    <t>Explanation</t>
  </si>
  <si>
    <t>Out Year Start:</t>
  </si>
  <si>
    <t>Midpoint Study Period:</t>
  </si>
  <si>
    <t>Sales outside of the study period will be adjusted to the midpoint of the Study Period</t>
  </si>
  <si>
    <t>Out Year End:</t>
  </si>
  <si>
    <t>Time Adjustment Per Month:</t>
  </si>
  <si>
    <r>
      <t xml:space="preserve">The rate of adjustment is a </t>
    </r>
    <r>
      <rPr>
        <b/>
        <sz val="11"/>
        <color theme="1"/>
        <rFont val="Calibri"/>
        <family val="2"/>
        <scheme val="minor"/>
      </rPr>
      <t>percent per month</t>
    </r>
    <r>
      <rPr>
        <sz val="11"/>
        <color theme="1"/>
        <rFont val="Calibri"/>
        <family val="2"/>
        <scheme val="minor"/>
      </rPr>
      <t xml:space="preserve"> which is calculated on the "Time Adj" sheet</t>
    </r>
  </si>
  <si>
    <t>In Year Start:</t>
  </si>
  <si>
    <t>In Year End:</t>
  </si>
  <si>
    <t>Land to Building Ratio</t>
  </si>
  <si>
    <t>The LB Ratio of Abstracted Sales is used to calculate a "global" or weighted mean LB ratio (the Land Allocation Multiplier).</t>
  </si>
  <si>
    <t>The Land Allocation Multiplier is applied to verified improved sales to conclude a price per unit using the Allocation method.</t>
  </si>
  <si>
    <t>Some Abstracted Sales will have an unusually low or high LB ratio indication and will disproportionally weight the Land Allocation Multiplier calculation.</t>
  </si>
  <si>
    <t>Enter the LB Ratio tolerance (optional):</t>
  </si>
  <si>
    <t>To the left, set the min &amp; max LB ratio tolerance to prevent outliers from contributing to the calculation.</t>
  </si>
  <si>
    <t>Set Min LB Ratio Abstracted Sales:</t>
  </si>
  <si>
    <t>(By default, unless overridden, this automatically excludes Abstracted sales with an LB ratio indication plus or minus one standard deviation from the mean.)</t>
  </si>
  <si>
    <t>Set Max LB Ratio Abstracted Sales:</t>
  </si>
  <si>
    <t>Weighted Land Residual:</t>
  </si>
  <si>
    <t>The sum of the indicated Land Residuals of Abstracted Sales within specified tolerance</t>
  </si>
  <si>
    <t>Weighted Sale Price:</t>
  </si>
  <si>
    <t>The sum of the Sale Prices of Abstraced Sales within specifed tolerance</t>
  </si>
  <si>
    <t>Land Allocation Multiplier:</t>
  </si>
  <si>
    <t>This is the concluded LB ratio applied to sales using the Allocation method.</t>
  </si>
  <si>
    <t>Verified Sales</t>
  </si>
  <si>
    <t>Type</t>
  </si>
  <si>
    <t>Desc</t>
  </si>
  <si>
    <t>Vacant</t>
  </si>
  <si>
    <t>Vacant Sales</t>
  </si>
  <si>
    <t>Verified vacant sales should be entered on the DataEntry tab</t>
  </si>
  <si>
    <t>Abstraction</t>
  </si>
  <si>
    <t>Improved w/ Land Residual</t>
  </si>
  <si>
    <r>
      <rPr>
        <b/>
        <sz val="11"/>
        <color theme="1"/>
        <rFont val="Calibri"/>
        <family val="2"/>
        <scheme val="minor"/>
      </rPr>
      <t>Improved</t>
    </r>
    <r>
      <rPr>
        <sz val="11"/>
        <color theme="1"/>
        <rFont val="Calibri"/>
        <family val="2"/>
        <scheme val="minor"/>
      </rPr>
      <t xml:space="preserve"> sales should be entered and assigned the Abstraction valuation method</t>
    </r>
  </si>
  <si>
    <t>Allocation</t>
  </si>
  <si>
    <t>Improved w/ Land Allocation</t>
  </si>
  <si>
    <r>
      <rPr>
        <b/>
        <sz val="11"/>
        <color theme="1"/>
        <rFont val="Calibri"/>
        <family val="2"/>
        <scheme val="minor"/>
      </rPr>
      <t>Improved</t>
    </r>
    <r>
      <rPr>
        <sz val="11"/>
        <color theme="1"/>
        <rFont val="Calibri"/>
        <family val="2"/>
        <scheme val="minor"/>
      </rPr>
      <t xml:space="preserve"> sales should be entered and assigned the Allocation valuation method</t>
    </r>
  </si>
  <si>
    <r>
      <t xml:space="preserve">Meaning: </t>
    </r>
    <r>
      <rPr>
        <b/>
        <sz val="12"/>
        <color rgb="FFC00000"/>
        <rFont val="Calibri"/>
        <family val="2"/>
        <scheme val="minor"/>
      </rPr>
      <t>Improved</t>
    </r>
    <r>
      <rPr>
        <sz val="12"/>
        <color rgb="FFC00000"/>
        <rFont val="Calibri"/>
        <family val="2"/>
        <scheme val="minor"/>
      </rPr>
      <t xml:space="preserve"> sales should be twice entered!</t>
    </r>
  </si>
  <si>
    <t>Item ID</t>
  </si>
  <si>
    <t>Valuation
Method</t>
  </si>
  <si>
    <t>Parcel
Number</t>
  </si>
  <si>
    <t>Address</t>
  </si>
  <si>
    <t>Sale
Date</t>
  </si>
  <si>
    <t>Sale
Price</t>
  </si>
  <si>
    <t>Conf.</t>
  </si>
  <si>
    <t>Liber/
Page</t>
  </si>
  <si>
    <t>Total
Acre</t>
  </si>
  <si>
    <t>Total
Sq Ft</t>
  </si>
  <si>
    <t>Total
Front Ft</t>
  </si>
  <si>
    <t>ROW
(Sq Ft)</t>
  </si>
  <si>
    <t>Imprvmts
Value</t>
  </si>
  <si>
    <t>Other Parcels
in Sale</t>
  </si>
  <si>
    <t>Comments</t>
  </si>
  <si>
    <t>Use?
1=Yes, 0=No</t>
  </si>
  <si>
    <t>Exclusion
Comment</t>
  </si>
  <si>
    <t>Pair
Group</t>
  </si>
  <si>
    <t>Item
ID</t>
  </si>
  <si>
    <t>Residual
Acre</t>
  </si>
  <si>
    <t>Front
Ft</t>
  </si>
  <si>
    <t>Land
Residual</t>
  </si>
  <si>
    <t>Indicated
LB Ratio</t>
  </si>
  <si>
    <t>Unadjusted
$ / acre</t>
  </si>
  <si>
    <t>Unadjusted
$ / Sq Ft</t>
  </si>
  <si>
    <t># of
Days</t>
  </si>
  <si>
    <t># of
Months</t>
  </si>
  <si>
    <t>%
Change</t>
  </si>
  <si>
    <t>% per
Month</t>
  </si>
  <si>
    <t>% per
Year</t>
  </si>
  <si>
    <t>Indicated % time adjustment per month:</t>
  </si>
  <si>
    <t>Designate sale pairings here. Assign the same group number to two sales you wish to pair.</t>
  </si>
  <si>
    <t/>
  </si>
  <si>
    <t>325F0367-7E81-42C4-ACBC-2A4A09AB2438</t>
  </si>
  <si>
    <t>Valuation Method</t>
  </si>
  <si>
    <t>Parcel Number</t>
  </si>
  <si>
    <t>Sale Date</t>
  </si>
  <si>
    <t>Sale Price</t>
  </si>
  <si>
    <t>Imprvmts Value</t>
  </si>
  <si>
    <t>Resid
Acre</t>
  </si>
  <si>
    <t>Resid
Sq Ft</t>
  </si>
  <si>
    <t>Unadjust
$ / acre</t>
  </si>
  <si>
    <t>Unadjust
$ / Sq Ft</t>
  </si>
  <si>
    <t>Months To
Mid-Point</t>
  </si>
  <si>
    <t>Time
Adjust</t>
  </si>
  <si>
    <t>Adjusted
Sale Price</t>
  </si>
  <si>
    <t>Adjust $
Per Acre</t>
  </si>
  <si>
    <t>Adjust $
Per Sq Ft</t>
  </si>
  <si>
    <t>Adjust $
Per Front Ft</t>
  </si>
  <si>
    <t>Plot
Residual SF</t>
  </si>
  <si>
    <t>Plot
UsedPPSF</t>
  </si>
  <si>
    <t>Plot
NotUsedPPSF</t>
  </si>
  <si>
    <t>Plot
VacantPPSF</t>
  </si>
  <si>
    <t>Plot
AbstractedPPSF</t>
  </si>
  <si>
    <t>Plot
AllocatedPPSF</t>
  </si>
  <si>
    <t>Plot
Residual Ac</t>
  </si>
  <si>
    <t>Plot
UsedPPAC</t>
  </si>
  <si>
    <t>Plot
NotUsedPPAC</t>
  </si>
  <si>
    <t>Plot
VacantPPAC</t>
  </si>
  <si>
    <t>Plot
AbstractedPPAC</t>
  </si>
  <si>
    <t>Plot
AllocatedPPAC</t>
  </si>
  <si>
    <t>If you're using the Square Footage Table in Assessing.net</t>
  </si>
  <si>
    <t>If you're using the Acreage Table in Assessing.net</t>
  </si>
  <si>
    <t>Curve Formula
From Chart</t>
  </si>
  <si>
    <t>SqFt</t>
  </si>
  <si>
    <t>Acres</t>
  </si>
  <si>
    <t>$/sf</t>
  </si>
  <si>
    <t>$/ac</t>
  </si>
  <si>
    <t>Concluded $</t>
  </si>
  <si>
    <t>Formula Pt 1:</t>
  </si>
  <si>
    <t>Formula Pt 2:</t>
  </si>
  <si>
    <t>This slope should not be downward facing. A person wouldn't pay less for 5,000 sf than they would for 2,500 sf.</t>
  </si>
  <si>
    <t>The Grey fields below can be edited to adjust acreage ranges. Enter acreages to two decimal places.</t>
  </si>
  <si>
    <t>Acre Ranges</t>
  </si>
  <si>
    <t>All Methods</t>
  </si>
  <si>
    <t>Low</t>
  </si>
  <si>
    <t>High</t>
  </si>
  <si>
    <t># of Sales</t>
  </si>
  <si>
    <t>COD</t>
  </si>
  <si>
    <t>Mean $/SF</t>
  </si>
  <si>
    <t>Median $/SF</t>
  </si>
  <si>
    <t>Liber/ Page</t>
  </si>
  <si>
    <t>Total Acre</t>
  </si>
  <si>
    <t>Total Sq Ft</t>
  </si>
  <si>
    <t>Total Front Ft</t>
  </si>
  <si>
    <t>ROW (Sq Ft)</t>
  </si>
  <si>
    <t>Other Parcels in Sale</t>
  </si>
  <si>
    <t>Use? 1=Yes, 0=No</t>
  </si>
  <si>
    <t>W-Date:</t>
  </si>
  <si>
    <t>Today:</t>
  </si>
  <si>
    <t>Timeout</t>
  </si>
  <si>
    <t>days</t>
  </si>
  <si>
    <t>Deadline</t>
  </si>
  <si>
    <t>Expired</t>
  </si>
  <si>
    <t>Dates for sales period</t>
  </si>
  <si>
    <r>
      <t xml:space="preserve">                                          </t>
    </r>
    <r>
      <rPr>
        <sz val="11"/>
        <color theme="1"/>
        <rFont val="Arial"/>
        <family val="2"/>
      </rPr>
      <t>i.</t>
    </r>
    <r>
      <rPr>
        <sz val="7"/>
        <color theme="1"/>
        <rFont val="Times New Roman"/>
        <family val="1"/>
      </rPr>
      <t xml:space="preserve">    </t>
    </r>
    <r>
      <rPr>
        <sz val="11"/>
        <color theme="1"/>
        <rFont val="Arial"/>
        <family val="2"/>
      </rPr>
      <t>Once sales data has been entered, this section will determine a Land Allocation Multiplier. By default, the tolerance will automatically use statistics to establish parameters. In particular: Abstracted sales with an indicated LB Ratio that is plus or minus one standard deviation from the mean indicated LB Ratio. Note the tolerance and concluded Land Allocation Multiplier can be overrode at the user’s discretion.</t>
    </r>
  </si>
  <si>
    <t>If the above formulas
are not calculating, make
sure that any sales with
a 0 or less $ per unit
are set to "not used". If
they are still not
calculating, refresh them
by double clicking them
and pressing "enter".</t>
  </si>
  <si>
    <t>Full local unit name if applicable:</t>
  </si>
  <si>
    <t>Full county name:</t>
  </si>
  <si>
    <r>
      <t>6.</t>
    </r>
    <r>
      <rPr>
        <sz val="7"/>
        <color theme="1"/>
        <rFont val="Times New Roman"/>
        <family val="1"/>
      </rPr>
      <t xml:space="preserve">    </t>
    </r>
    <r>
      <rPr>
        <sz val="11"/>
        <color theme="1"/>
        <rFont val="Arial"/>
        <family val="2"/>
      </rPr>
      <t>A new workbook can be saved for each neighborhood, each year.</t>
    </r>
  </si>
  <si>
    <r>
      <t>7.</t>
    </r>
    <r>
      <rPr>
        <sz val="7"/>
        <color theme="1"/>
        <rFont val="Times New Roman"/>
        <family val="1"/>
      </rPr>
      <t xml:space="preserve">    </t>
    </r>
    <r>
      <rPr>
        <sz val="11"/>
        <color theme="1"/>
        <rFont val="Arial"/>
        <family val="2"/>
      </rPr>
      <t>The workbook is designed to analyze sales within an already established neighborhood or land table boundary and assumes the established neighborhood is homogeneous. The workbook is not designed to help establish neighborhoods.</t>
    </r>
  </si>
  <si>
    <r>
      <t>8.</t>
    </r>
    <r>
      <rPr>
        <b/>
        <sz val="12"/>
        <color rgb="FFFF0000"/>
        <rFont val="Times New Roman"/>
        <family val="1"/>
      </rPr>
      <t xml:space="preserve">    </t>
    </r>
    <r>
      <rPr>
        <b/>
        <sz val="12"/>
        <color rgb="FFFF0000"/>
        <rFont val="Arial"/>
        <family val="2"/>
      </rPr>
      <t>Conclusions will require common sense, analysis, and appropriate judgement. This workbook is a tool and cannot conclude anything on its own. It falls to the user to appropriately consider and examine the data to eventually arrive at a reasonable conclusion. Developer/s of this workbook are not responsible for resulting conclusions, errors, or omissions. Users of this workbook voluntarily assume all liabilities.</t>
    </r>
  </si>
  <si>
    <r>
      <t>·</t>
    </r>
    <r>
      <rPr>
        <sz val="7"/>
        <color theme="1"/>
        <rFont val="Times New Roman"/>
        <family val="1"/>
      </rPr>
      <t xml:space="preserve">         </t>
    </r>
    <r>
      <rPr>
        <sz val="11"/>
        <color theme="1"/>
        <rFont val="Arial"/>
        <family val="2"/>
      </rPr>
      <t xml:space="preserve">The </t>
    </r>
    <r>
      <rPr>
        <b/>
        <sz val="11"/>
        <color theme="1"/>
        <rFont val="Arial"/>
        <family val="2"/>
      </rPr>
      <t>Time Adjustment</t>
    </r>
    <r>
      <rPr>
        <sz val="11"/>
        <color theme="1"/>
        <rFont val="Arial"/>
        <family val="2"/>
      </rPr>
      <t xml:space="preserve"> tab serves as an interface to pair sales and calculate a </t>
    </r>
    <r>
      <rPr>
        <i/>
        <sz val="11"/>
        <color theme="1"/>
        <rFont val="Arial"/>
        <family val="2"/>
      </rPr>
      <t>percent per month</t>
    </r>
    <r>
      <rPr>
        <sz val="11"/>
        <color theme="1"/>
        <rFont val="Arial"/>
        <family val="2"/>
      </rPr>
      <t xml:space="preserve"> time adjustment to apply to sales outside of the study period. This is not needed if only sales within the time period are used.</t>
    </r>
  </si>
  <si>
    <t>Helper</t>
  </si>
  <si>
    <t>*If all sales are within the study time period, a time adjustment does not need to be calculated.</t>
  </si>
  <si>
    <t>Don't forget to enable macros! -&gt;</t>
  </si>
  <si>
    <t>County &amp; Unit Name</t>
  </si>
  <si>
    <t>This version is out of date and has intentionally expired to ensure distribution of the latest updates to the workbook.</t>
  </si>
  <si>
    <t>Your conclusions using this workbook are still visible on the various tabs.</t>
  </si>
  <si>
    <t>v1.3.5</t>
  </si>
  <si>
    <t>Added filename to display in cell in Global Settings</t>
  </si>
  <si>
    <t>Added filename to chart titles in Full SqFt and Full Ac charts for reporting</t>
  </si>
  <si>
    <t>Added filename to Conclusions tab to emulate a header</t>
  </si>
  <si>
    <t>v1.3.4</t>
  </si>
  <si>
    <t>Changed page layout for print settings for conclusions tab for better reporting</t>
  </si>
  <si>
    <t>Added changelog tab</t>
  </si>
  <si>
    <t xml:space="preserve">Set default time adjustment to 0% absent any sale pairings. The effect allows users to add older sales without creating fatal errors for not having calculated a time adjustment. </t>
  </si>
  <si>
    <t>-</t>
  </si>
  <si>
    <t>Note: Sales outside of the time period should be adjusted for time. The workbook now allows users to improperly use older sales without an adjustment.</t>
  </si>
  <si>
    <t>Set default to exclude Abstraction observations with a land residual of $0 or less. The effect prevents errors created from beginning an analysis with non-conforming data.</t>
  </si>
  <si>
    <r>
      <t xml:space="preserve">                                       </t>
    </r>
    <r>
      <rPr>
        <sz val="11"/>
        <color theme="1"/>
        <rFont val="Arial"/>
        <family val="2"/>
      </rPr>
      <t>v.</t>
    </r>
    <r>
      <rPr>
        <sz val="7"/>
        <color theme="1"/>
        <rFont val="Times New Roman"/>
        <family val="1"/>
      </rPr>
      <t xml:space="preserve">    </t>
    </r>
    <r>
      <rPr>
        <sz val="11"/>
        <color theme="1"/>
        <rFont val="Arial"/>
        <family val="2"/>
      </rPr>
      <t>The interface unfortunately does not allow the use of the same sale observation in more than one group.</t>
    </r>
  </si>
  <si>
    <t>Verified sales data for a particular property class and from a given neighborhood is entered into the spreadsheet. Calculations are automatically run against the entered data using approved sales analysis techniques to project a regression trend. From said trend, costs per unit are concluded to complete the land value analysis.</t>
  </si>
  <si>
    <t>Added fix for occasional error that hides the filename when it is not properly being generated. The underlying error causing the filename to occasionally not generate properly is also believed to be fixed but has not been fully tested.</t>
  </si>
  <si>
    <t>Updated some of the language in the Explanation tab</t>
  </si>
  <si>
    <t>Updated workbook expiration, preventing a new analysis with the workbook after 06-01-2021</t>
  </si>
  <si>
    <t>Updated the default dates for the two year sale time period</t>
  </si>
  <si>
    <t>Added filename to Used Sales and Not Used Sales tabs as automatic headers when printing or exporting</t>
  </si>
  <si>
    <t>The workbook, for efficiency of processing cannot accommodate more than 500 sale observations. A dynamic "shroud" was added to the Data Entry tab, masking rows beyond what the workbook can accommodate.</t>
  </si>
  <si>
    <t>The filename will presumably be changed by the user to match the name of the neighborhood being analyzed, which will then appear on the various reports</t>
  </si>
  <si>
    <r>
      <t xml:space="preserve">Added more tab colors: The </t>
    </r>
    <r>
      <rPr>
        <b/>
        <u/>
        <sz val="11"/>
        <color theme="8"/>
        <rFont val="Calibri"/>
        <family val="2"/>
        <scheme val="minor"/>
      </rPr>
      <t>blue tabs</t>
    </r>
    <r>
      <rPr>
        <sz val="11"/>
        <color theme="1"/>
        <rFont val="Calibri"/>
        <family val="2"/>
        <scheme val="minor"/>
      </rPr>
      <t xml:space="preserve"> intending to distinguish the analysis section of the workbook and the </t>
    </r>
    <r>
      <rPr>
        <b/>
        <u/>
        <sz val="11"/>
        <color theme="9"/>
        <rFont val="Calibri"/>
        <family val="2"/>
        <scheme val="minor"/>
      </rPr>
      <t>green tabs</t>
    </r>
    <r>
      <rPr>
        <sz val="11"/>
        <color theme="1"/>
        <rFont val="Calibri"/>
        <family val="2"/>
        <scheme val="minor"/>
      </rPr>
      <t xml:space="preserve"> intending to distinguish the reporting section of the workbook.</t>
    </r>
  </si>
  <si>
    <t>To begin a new analysis, please obtain a copy of the latest version of this workbook.</t>
  </si>
  <si>
    <t>Download the latest version at:</t>
  </si>
  <si>
    <t>https://www.berriencounty.org/DocumentCenter/View/10692/Land_Value_Grid_Template</t>
  </si>
  <si>
    <t>v1.3.6</t>
  </si>
  <si>
    <t>Replaced all references to the workbook's source location with a web link, enabling users to download the latest version any time.</t>
  </si>
  <si>
    <t>v1.3.7</t>
  </si>
  <si>
    <t>Corrected a bug in the Time Adjustment interface that caused unpaired observations to sometimes show up as assigned pairs in situations where a given land table has several sales.</t>
  </si>
  <si>
    <t>Workbook Version: v1.3.7</t>
  </si>
  <si>
    <t>StDevs Below Mean To Consider:</t>
  </si>
  <si>
    <t>StDevs Amove Mean To Consider:</t>
  </si>
  <si>
    <t>Use this area to eliminate outlier land to building ratios.</t>
  </si>
  <si>
    <t>Here you can set how many standard deviations below or above the mean land to building ratio to allow in the calculation. Default is "1". Decimals can be entered.</t>
  </si>
  <si>
    <t>Removed the ability to manually set LB Ratio tolerance. Instead, added a feature that enables the user to set the number of standard deviations above or below the mean LB Ratio to consider in setting the tolerance.</t>
  </si>
  <si>
    <t>20-001-010-01</t>
  </si>
  <si>
    <t>20-001-010-02</t>
  </si>
  <si>
    <t>20-001-010-03</t>
  </si>
  <si>
    <t>20-001-010-04</t>
  </si>
  <si>
    <t>20-010-033-00</t>
  </si>
  <si>
    <t>20-012-006-00</t>
  </si>
  <si>
    <t>20-012-024-05</t>
  </si>
  <si>
    <t>20-012-024-06</t>
  </si>
  <si>
    <t>20-012-024-07</t>
  </si>
  <si>
    <t>20-012-024-08</t>
  </si>
  <si>
    <t>20-260-015-05</t>
  </si>
  <si>
    <t>20-260-019-20</t>
  </si>
  <si>
    <t>6008 HIDDEN CREEK TRAIL</t>
  </si>
  <si>
    <t>3490 60TH ST</t>
  </si>
  <si>
    <t>60TH ST V/L</t>
  </si>
  <si>
    <t>6019 HIDDEN CREEK TRAIL</t>
  </si>
  <si>
    <t>OLD ALLEGAN RD V/L</t>
  </si>
  <si>
    <t>6143 OLD ALLEGAN RD</t>
  </si>
  <si>
    <t>OLD ALLEGAN RD</t>
  </si>
  <si>
    <t>6027 OLD ALLEGAN RD</t>
  </si>
  <si>
    <t>6369 OLD ALLEGAN RD</t>
  </si>
  <si>
    <t>4669-411</t>
  </si>
  <si>
    <t>4807/639</t>
  </si>
  <si>
    <t>4668-331</t>
  </si>
  <si>
    <t>4665-898</t>
  </si>
  <si>
    <t>4813/1</t>
  </si>
  <si>
    <t>4702-690</t>
  </si>
  <si>
    <t>4769/658</t>
  </si>
  <si>
    <t>4630-512</t>
  </si>
  <si>
    <t>4744/203</t>
  </si>
  <si>
    <t>4739/849</t>
  </si>
  <si>
    <t>4741/540</t>
  </si>
  <si>
    <t>4742/204</t>
  </si>
  <si>
    <t>4710-534</t>
  </si>
  <si>
    <t>4843/237</t>
  </si>
  <si>
    <t>0-01Vac4438-830</t>
  </si>
  <si>
    <t>0-01Vac4839-119</t>
  </si>
  <si>
    <t>0-02Vac4421-850</t>
  </si>
  <si>
    <t>0-03Vac4428-140</t>
  </si>
  <si>
    <t>0-03Vac4853-160</t>
  </si>
  <si>
    <t>0-04Vac4512-135</t>
  </si>
  <si>
    <t>3-00Vac4718-255</t>
  </si>
  <si>
    <t>6-00Vac4343-620</t>
  </si>
  <si>
    <t>4-05Vac4641-159</t>
  </si>
  <si>
    <t>4-06Vac4631-156</t>
  </si>
  <si>
    <t>4-07Vac4631-145</t>
  </si>
  <si>
    <t>4-08Vac4638-144</t>
  </si>
  <si>
    <t>5-05Vac4530-950</t>
  </si>
  <si>
    <t>9-20Vac4992-860</t>
  </si>
  <si>
    <t>20-001-001-05</t>
  </si>
  <si>
    <t>20-012-005-20</t>
  </si>
  <si>
    <t>20-012-008-00</t>
  </si>
  <si>
    <t>20-260-005-06</t>
  </si>
  <si>
    <t>20-260-008-00</t>
  </si>
  <si>
    <t>6020 SANDY MEADOW LN</t>
  </si>
  <si>
    <t>6135 133RD AVE</t>
  </si>
  <si>
    <t>6199 OLD ALLEGAN RD V/L</t>
  </si>
  <si>
    <t>GLEASON RD</t>
  </si>
  <si>
    <t>134TH AVE</t>
  </si>
  <si>
    <t>4901/1</t>
  </si>
  <si>
    <t>4889/795</t>
  </si>
  <si>
    <t>4754/908</t>
  </si>
  <si>
    <t>4905/664</t>
  </si>
  <si>
    <t>4847/87</t>
  </si>
  <si>
    <t>4863/948</t>
  </si>
  <si>
    <t>1-05Vac5229-185</t>
  </si>
  <si>
    <t>5-20Vac5184-900</t>
  </si>
  <si>
    <t>8-00Vac4665-650</t>
  </si>
  <si>
    <t>5-06Vac5258-285</t>
  </si>
  <si>
    <t>8-00Vac5021-175</t>
  </si>
  <si>
    <t>5-05Vac5083-159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</si>
</sst>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1\4\-000\-000\-000\-00"/>
    <numFmt numFmtId="165" formatCode="&quot;$&quot;#,##0"/>
    <numFmt numFmtId="166" formatCode="&quot;$&quot;#,##0.00"/>
    <numFmt numFmtId="167" formatCode="0.0000"/>
    <numFmt numFmtId="168" formatCode="0.0000%"/>
    <numFmt numFmtId="169" formatCode="0.000%"/>
    <numFmt numFmtId="170" formatCode="##\-##\-####\-####\-##\-#"/>
    <numFmt numFmtId="171" formatCode="0.000"/>
    <numFmt numFmtId="172" formatCode="0.0"/>
    <numFmt numFmtId="173" formatCode="#,##0.000"/>
    <numFmt numFmtId="174" formatCode="#,##0.0000"/>
    <numFmt numFmtId="175" formatCode="#,##0.0000_);[Red]\(#,##0.0000\)"/>
    <numFmt numFmtId="176" formatCode="mm/dd/yy"/>
  </numFmts>
  <fonts count="39"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4"/>
      <color rgb="FFC00000"/>
      <name val="Calibri"/>
      <family val="2"/>
      <scheme val="minor"/>
    </font>
    <font>
      <b/>
      <sz val="12"/>
      <color rgb="FFFF0000"/>
      <name val="Calibri"/>
      <family val="2"/>
      <scheme val="minor"/>
    </font>
    <font>
      <b/>
      <sz val="15"/>
      <color theme="3"/>
      <name val="Calibri"/>
      <family val="2"/>
      <scheme val="minor"/>
    </font>
    <font>
      <b/>
      <sz val="11"/>
      <color rgb="FFFF0000"/>
      <name val="Calibri"/>
      <family val="2"/>
      <scheme val="minor"/>
    </font>
    <font>
      <sz val="12"/>
      <color rgb="FFC00000"/>
      <name val="Calibri"/>
      <family val="2"/>
      <scheme val="minor"/>
    </font>
    <font>
      <b/>
      <sz val="12"/>
      <color rgb="FFC00000"/>
      <name val="Calibri"/>
      <family val="2"/>
      <scheme val="minor"/>
    </font>
    <font>
      <b/>
      <sz val="14"/>
      <color theme="1"/>
      <name val="Calibri"/>
      <family val="2"/>
      <scheme val="minor"/>
    </font>
    <font>
      <sz val="14"/>
      <color theme="1"/>
      <name val="Calibri"/>
      <family val="2"/>
      <scheme val="minor"/>
    </font>
    <font>
      <b/>
      <sz val="18"/>
      <color theme="3"/>
      <name val="Calibri"/>
      <family val="2"/>
      <scheme val="minor"/>
    </font>
    <font>
      <sz val="11"/>
      <color theme="0"/>
      <name val="Calibri"/>
      <family val="2"/>
      <scheme val="minor"/>
    </font>
    <font>
      <sz val="10"/>
      <name val="Calibri"/>
      <family val="2"/>
      <scheme val="minor"/>
    </font>
    <font>
      <sz val="8"/>
      <color theme="1"/>
      <name val="Calibri"/>
      <family val="2"/>
      <scheme val="minor"/>
    </font>
    <font>
      <sz val="16"/>
      <color theme="0"/>
      <name val="Calibri"/>
      <family val="2"/>
      <scheme val="minor"/>
    </font>
    <font>
      <sz val="28"/>
      <color theme="1"/>
      <name val="Cambria"/>
      <family val="1"/>
    </font>
    <font>
      <sz val="11"/>
      <color theme="1"/>
      <name val="Arial"/>
      <family val="2"/>
    </font>
    <font>
      <sz val="16"/>
      <color rgb="FF365F91"/>
      <name val="Cambria"/>
      <family val="1"/>
    </font>
    <font>
      <sz val="11"/>
      <color theme="1"/>
      <name val="Symbol"/>
      <family val="1"/>
      <charset val="2"/>
    </font>
    <font>
      <sz val="7"/>
      <color theme="1"/>
      <name val="Times New Roman"/>
      <family val="1"/>
    </font>
    <font>
      <b/>
      <sz val="11"/>
      <color theme="1"/>
      <name val="Arial"/>
      <family val="2"/>
    </font>
    <font>
      <i/>
      <sz val="11"/>
      <color theme="1"/>
      <name val="Arial"/>
      <family val="2"/>
    </font>
    <font>
      <i/>
      <sz val="10"/>
      <color rgb="FFFF0000"/>
      <name val="Arial"/>
      <family val="2"/>
    </font>
    <font>
      <sz val="11"/>
      <color theme="0"/>
      <name val="Arial"/>
      <family val="2"/>
    </font>
    <font>
      <b/>
      <sz val="11"/>
      <name val="Arial"/>
      <family val="2"/>
    </font>
    <font>
      <b/>
      <sz val="12"/>
      <color rgb="FFFF0000"/>
      <name val="Arial"/>
      <family val="2"/>
    </font>
    <font>
      <b/>
      <sz val="12"/>
      <color rgb="FFFF0000"/>
      <name val="Times New Roman"/>
      <family val="1"/>
    </font>
    <font>
      <b/>
      <sz val="11"/>
      <color theme="0"/>
      <name val="Calibri"/>
      <family val="2"/>
      <scheme val="minor"/>
    </font>
    <font>
      <sz val="14"/>
      <color theme="0"/>
      <name val="Calibri"/>
      <family val="2"/>
      <scheme val="minor"/>
    </font>
    <font>
      <sz val="11"/>
      <color rgb="FFFF0000"/>
      <name val="Calibri"/>
      <family val="2"/>
      <scheme val="minor"/>
    </font>
    <font>
      <i/>
      <sz val="11"/>
      <color theme="1"/>
      <name val="Calibri"/>
      <family val="2"/>
      <scheme val="minor"/>
    </font>
    <font>
      <b/>
      <u/>
      <sz val="11"/>
      <color theme="8"/>
      <name val="Calibri"/>
      <family val="2"/>
      <scheme val="minor"/>
    </font>
    <font>
      <b/>
      <u/>
      <sz val="11"/>
      <color theme="9"/>
      <name val="Calibri"/>
      <family val="2"/>
      <scheme val="minor"/>
    </font>
    <font>
      <u/>
      <sz val="11"/>
      <color theme="10"/>
      <name val="Calibri"/>
      <family val="2"/>
      <scheme val="minor"/>
    </font>
  </fonts>
  <fills count="22">
    <fill>
      <patternFill patternType="none"/>
    </fill>
    <fill>
      <patternFill patternType="gray125"/>
    </fill>
    <fill>
      <patternFill patternType="solid">
        <fgColor rgb="FFFFFFCC"/>
        <bgColor indexed="64"/>
      </patternFill>
    </fill>
    <fill>
      <patternFill patternType="solid">
        <fgColor theme="9" tint="0.39997558519241921"/>
        <bgColor indexed="64"/>
      </patternFill>
    </fill>
    <fill>
      <gradientFill degree="90">
        <stop position="0">
          <color theme="0"/>
        </stop>
        <stop position="0.5">
          <color theme="9" tint="0.40000610370189521"/>
        </stop>
        <stop position="1">
          <color theme="0"/>
        </stop>
      </gradientFill>
    </fill>
    <fill>
      <gradientFill degree="90">
        <stop position="0">
          <color theme="0"/>
        </stop>
        <stop position="0.5">
          <color theme="4" tint="0.59999389629810485"/>
        </stop>
        <stop position="1">
          <color theme="0"/>
        </stop>
      </gradientFill>
    </fill>
    <fill>
      <gradientFill degree="90">
        <stop position="0">
          <color theme="0"/>
        </stop>
        <stop position="0.5">
          <color theme="5" tint="0.59999389629810485"/>
        </stop>
        <stop position="1">
          <color theme="0"/>
        </stop>
      </gradientFill>
    </fill>
    <fill>
      <patternFill patternType="solid">
        <fgColor theme="2"/>
        <bgColor indexed="64"/>
      </patternFill>
    </fill>
    <fill>
      <patternFill patternType="solid">
        <fgColor theme="7" tint="0.79998168889431442"/>
        <bgColor indexed="64"/>
      </patternFill>
    </fill>
    <fill>
      <gradientFill degree="90">
        <stop position="0">
          <color theme="0"/>
        </stop>
        <stop position="0.5">
          <color theme="7" tint="0.59999389629810485"/>
        </stop>
        <stop position="1">
          <color theme="0"/>
        </stop>
      </gradientFill>
    </fill>
    <fill>
      <patternFill patternType="solid">
        <fgColor theme="0" tint="-0.249977111117893"/>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bgColor indexed="64"/>
      </patternFill>
    </fill>
    <fill>
      <gradientFill type="path" left="0.5" right="0.5" top="0.5" bottom="0.5">
        <stop position="0">
          <color theme="7" tint="0.59999389629810485"/>
        </stop>
        <stop position="1">
          <color theme="0"/>
        </stop>
      </gradientFill>
    </fill>
    <fill>
      <patternFill patternType="solid">
        <fgColor theme="6"/>
        <bgColor theme="6"/>
      </patternFill>
    </fill>
  </fills>
  <borders count="10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double">
        <color indexed="64"/>
      </top>
      <bottom/>
      <diagonal/>
    </border>
    <border>
      <left/>
      <right/>
      <top/>
      <bottom style="thick">
        <color theme="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double">
        <color auto="1"/>
      </left>
      <right style="double">
        <color auto="1"/>
      </right>
      <top style="thin">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thin">
        <color auto="1"/>
      </left>
      <right/>
      <top/>
      <bottom style="thin">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6" tint="0.39997558519241921"/>
      </left>
      <right/>
      <top style="thin">
        <color theme="6" tint="0.39997558519241921"/>
      </top>
      <bottom/>
      <diagonal/>
    </border>
    <border>
      <left/>
      <right/>
      <top style="thin">
        <color theme="6" tint="0.39997558519241921"/>
      </top>
      <bottom/>
      <diagonal/>
    </border>
    <border>
      <left style="thin">
        <color theme="6" tint="0.39997558519241921"/>
      </left>
      <right/>
      <top style="double">
        <color indexed="64"/>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4" tint="0.39997558519241921"/>
      </bottom>
      <diagonal/>
    </border>
    <border>
      <left/>
      <right/>
      <top/>
      <bottom style="medium">
        <color auto="1"/>
      </bottom>
      <diagonal/>
    </border>
    <border>
      <left style="thin">
        <color auto="1"/>
      </left>
      <right style="medium">
        <color auto="1"/>
      </right>
      <top style="thin">
        <color auto="1"/>
      </top>
      <bottom/>
      <diagonal/>
    </border>
    <border>
      <left/>
      <right style="thin">
        <color theme="6" tint="0.39997558519241921"/>
      </right>
      <top/>
      <bottom style="double">
        <color theme="1"/>
      </bottom>
      <diagonal/>
    </border>
    <border>
      <left/>
      <right style="thin">
        <color theme="6" tint="0.39997558519241921"/>
      </right>
      <top/>
      <bottom/>
      <diagonal/>
    </border>
    <border>
      <left/>
      <right/>
      <top/>
      <bottom style="double">
        <color theme="1"/>
      </bottom>
      <diagonal/>
    </border>
    <border>
      <left/>
      <right/>
      <top style="thin">
        <color theme="0" tint="-0.14996795556505021"/>
      </top>
      <bottom style="thin">
        <color theme="0" tint="-0.14996795556505021"/>
      </bottom>
      <diagonal/>
    </border>
    <border>
      <left/>
      <right style="medium">
        <color auto="1"/>
      </right>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right/>
      <top style="double">
        <color auto="1"/>
      </top>
      <bottom style="medium">
        <color auto="1"/>
      </bottom>
      <diagonal/>
    </border>
    <border>
      <left style="double">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medium">
        <color auto="1"/>
      </left>
      <right/>
      <top style="thin">
        <color auto="1"/>
      </top>
      <bottom style="medium">
        <color auto="1"/>
      </bottom>
      <diagonal/>
    </border>
    <border>
      <left style="double">
        <color auto="1"/>
      </left>
      <right/>
      <top/>
      <bottom style="double">
        <color auto="1"/>
      </bottom>
      <diagonal/>
    </border>
    <border>
      <left/>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double">
        <color auto="1"/>
      </bottom>
      <diagonal/>
    </border>
    <border>
      <left/>
      <right style="thin">
        <color auto="1"/>
      </right>
      <top style="thin">
        <color auto="1"/>
      </top>
      <bottom style="thin">
        <color auto="1"/>
      </bottom>
      <diagonal/>
    </border>
    <border>
      <left style="thin">
        <color auto="1"/>
      </left>
      <right style="double">
        <color auto="1"/>
      </right>
      <top/>
      <bottom/>
      <diagonal/>
    </border>
    <border>
      <left style="double">
        <color auto="1"/>
      </left>
      <right/>
      <top style="thin">
        <color auto="1"/>
      </top>
      <bottom style="double">
        <color auto="1"/>
      </bottom>
      <diagonal/>
    </border>
  </borders>
  <cellStyleXfs count="10">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0" fontId="9" fillId="0" borderId="24" applyNumberFormat="0" applyFill="0" applyAlignment="0" applyProtection="0"/>
    <xf numFmtId="0" fontId="38" fillId="0" borderId="0" applyNumberFormat="0" applyFill="0" applyBorder="0" applyAlignment="0" applyProtection="0"/>
  </cellStyleXfs>
  <cellXfs count="417">
    <xf numFmtId="0" fontId="0" fillId="0" borderId="0" xfId="0"/>
    <xf numFmtId="14"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2" fontId="4" fillId="10" borderId="16" xfId="0" applyNumberFormat="1" applyFont="1" applyFill="1" applyBorder="1" applyAlignment="1" applyProtection="1">
      <alignment horizontal="center"/>
      <protection locked="0"/>
    </xf>
    <xf numFmtId="2" fontId="4" fillId="10" borderId="7" xfId="0" applyNumberFormat="1" applyFont="1" applyFill="1" applyBorder="1" applyAlignment="1" applyProtection="1">
      <alignment horizontal="center"/>
      <protection locked="0"/>
    </xf>
    <xf numFmtId="165" fontId="3" fillId="0" borderId="0" xfId="0" applyNumberFormat="1" applyFont="1" applyAlignment="1" applyProtection="1">
      <alignment horizontal="center"/>
      <protection locked="0"/>
    </xf>
    <xf numFmtId="14" fontId="3" fillId="0" borderId="0" xfId="0" applyNumberFormat="1" applyFont="1" applyAlignment="1">
      <alignment horizontal="center"/>
    </xf>
    <xf numFmtId="0" fontId="3" fillId="0" borderId="0" xfId="0" applyFont="1"/>
    <xf numFmtId="0" fontId="3" fillId="0" borderId="0" xfId="0" applyFont="1" applyAlignment="1" applyProtection="1">
      <alignment horizontal="center"/>
      <protection locked="0"/>
    </xf>
    <xf numFmtId="0" fontId="3" fillId="0" borderId="0" xfId="0" applyFont="1" applyProtection="1">
      <protection locked="0"/>
    </xf>
    <xf numFmtId="14" fontId="3" fillId="0" borderId="0" xfId="0" applyNumberFormat="1" applyFont="1" applyAlignment="1" applyProtection="1">
      <alignment horizontal="center"/>
      <protection locked="0"/>
    </xf>
    <xf numFmtId="0" fontId="0" fillId="0" borderId="0" xfId="0" applyAlignment="1">
      <alignment wrapText="1"/>
    </xf>
    <xf numFmtId="165" fontId="3" fillId="0" borderId="0" xfId="0" applyNumberFormat="1" applyFont="1" applyProtection="1">
      <protection locked="0"/>
    </xf>
    <xf numFmtId="14" fontId="0" fillId="6" borderId="28" xfId="0" applyNumberFormat="1" applyFill="1" applyBorder="1" applyAlignment="1" applyProtection="1">
      <alignment horizontal="center" vertical="center"/>
      <protection locked="0"/>
    </xf>
    <xf numFmtId="14" fontId="0" fillId="5" borderId="28" xfId="0" applyNumberFormat="1" applyFill="1" applyBorder="1" applyAlignment="1" applyProtection="1">
      <alignment horizontal="center" vertical="center"/>
      <protection locked="0"/>
    </xf>
    <xf numFmtId="14" fontId="0" fillId="5" borderId="30" xfId="0" applyNumberFormat="1" applyFill="1" applyBorder="1" applyAlignment="1" applyProtection="1">
      <alignment horizontal="center" vertical="center"/>
      <protection locked="0"/>
    </xf>
    <xf numFmtId="168" fontId="0" fillId="9" borderId="32" xfId="0" applyNumberFormat="1" applyFill="1" applyBorder="1" applyAlignment="1" applyProtection="1">
      <alignment horizontal="center" vertical="center"/>
      <protection locked="0"/>
    </xf>
    <xf numFmtId="173" fontId="0" fillId="0" borderId="0" xfId="0" applyNumberFormat="1" applyAlignment="1">
      <alignment horizontal="center"/>
    </xf>
    <xf numFmtId="174" fontId="0" fillId="0" borderId="0" xfId="0" applyNumberFormat="1" applyAlignment="1">
      <alignment horizontal="center"/>
    </xf>
    <xf numFmtId="166" fontId="0" fillId="0" borderId="0" xfId="0" applyNumberFormat="1" applyAlignment="1">
      <alignment horizontal="center"/>
    </xf>
    <xf numFmtId="3" fontId="0" fillId="0" borderId="0" xfId="0" applyNumberFormat="1" applyAlignment="1">
      <alignment horizontal="center"/>
    </xf>
    <xf numFmtId="10" fontId="0" fillId="0" borderId="0" xfId="0" applyNumberFormat="1" applyAlignment="1">
      <alignment horizontal="center"/>
    </xf>
    <xf numFmtId="49" fontId="3" fillId="0" borderId="0" xfId="0" applyNumberFormat="1" applyFont="1" applyAlignment="1">
      <alignment horizontal="left"/>
    </xf>
    <xf numFmtId="0" fontId="15" fillId="0" borderId="0" xfId="8" applyFont="1" applyBorder="1"/>
    <xf numFmtId="0" fontId="0" fillId="18" borderId="0" xfId="0" applyFill="1"/>
    <xf numFmtId="14" fontId="0" fillId="18" borderId="0" xfId="0" applyNumberFormat="1" applyFill="1" applyAlignment="1">
      <alignment horizontal="center"/>
    </xf>
    <xf numFmtId="0" fontId="0" fillId="0" borderId="28" xfId="0" applyBorder="1"/>
    <xf numFmtId="0" fontId="4" fillId="0" borderId="44" xfId="0" applyFont="1" applyBorder="1" applyAlignment="1">
      <alignment horizontal="center"/>
    </xf>
    <xf numFmtId="0" fontId="4" fillId="0" borderId="12" xfId="0" applyFont="1" applyBorder="1" applyAlignment="1">
      <alignment horizontal="center"/>
    </xf>
    <xf numFmtId="165" fontId="4" fillId="0" borderId="45" xfId="0" applyNumberFormat="1" applyFont="1" applyBorder="1" applyAlignment="1">
      <alignment horizontal="center"/>
    </xf>
    <xf numFmtId="170" fontId="0" fillId="13" borderId="27" xfId="0" applyNumberFormat="1" applyFill="1" applyBorder="1" applyAlignment="1">
      <alignment horizontal="left" vertical="center" wrapText="1"/>
    </xf>
    <xf numFmtId="14" fontId="0" fillId="8" borderId="39" xfId="0" applyNumberFormat="1" applyFill="1" applyBorder="1" applyAlignment="1">
      <alignment horizontal="left" wrapText="1"/>
    </xf>
    <xf numFmtId="14" fontId="0" fillId="9" borderId="17" xfId="0" applyNumberFormat="1" applyFill="1" applyBorder="1" applyAlignment="1">
      <alignment horizontal="center" vertical="center"/>
    </xf>
    <xf numFmtId="165" fontId="0" fillId="0" borderId="40" xfId="0" applyNumberFormat="1" applyBorder="1" applyAlignment="1">
      <alignment horizontal="left"/>
    </xf>
    <xf numFmtId="14" fontId="0" fillId="8" borderId="29" xfId="0" applyNumberFormat="1" applyFill="1" applyBorder="1" applyAlignment="1">
      <alignment horizontal="left" wrapText="1"/>
    </xf>
    <xf numFmtId="165" fontId="0" fillId="0" borderId="30" xfId="0" applyNumberFormat="1" applyBorder="1" applyAlignment="1">
      <alignment horizontal="left"/>
    </xf>
    <xf numFmtId="14" fontId="0" fillId="12" borderId="27" xfId="0" applyNumberFormat="1" applyFill="1" applyBorder="1" applyAlignment="1">
      <alignment horizontal="left" vertical="center" wrapText="1"/>
    </xf>
    <xf numFmtId="14" fontId="0" fillId="12" borderId="29" xfId="0" applyNumberFormat="1" applyFill="1" applyBorder="1" applyAlignment="1">
      <alignment horizontal="left" vertical="center" wrapText="1"/>
    </xf>
    <xf numFmtId="49" fontId="0" fillId="18" borderId="0" xfId="0" applyNumberFormat="1" applyFill="1" applyAlignment="1">
      <alignment horizontal="left"/>
    </xf>
    <xf numFmtId="0" fontId="3" fillId="14" borderId="0" xfId="0" applyFont="1" applyFill="1"/>
    <xf numFmtId="14" fontId="3" fillId="14" borderId="0" xfId="0" applyNumberFormat="1" applyFont="1" applyFill="1" applyAlignment="1">
      <alignment horizontal="center"/>
    </xf>
    <xf numFmtId="0" fontId="0" fillId="14" borderId="0" xfId="0" applyFill="1"/>
    <xf numFmtId="14" fontId="0" fillId="14" borderId="0" xfId="0" applyNumberFormat="1" applyFill="1" applyAlignment="1">
      <alignment horizontal="center"/>
    </xf>
    <xf numFmtId="0" fontId="0" fillId="0" borderId="0" xfId="0" applyAlignment="1">
      <alignment horizontal="left"/>
    </xf>
    <xf numFmtId="0" fontId="4" fillId="0" borderId="53" xfId="0" applyFont="1" applyBorder="1" applyAlignment="1">
      <alignment horizontal="center"/>
    </xf>
    <xf numFmtId="165" fontId="4" fillId="0" borderId="54" xfId="0" applyNumberFormat="1" applyFont="1" applyBorder="1" applyAlignment="1">
      <alignment horizontal="center"/>
    </xf>
    <xf numFmtId="49" fontId="0" fillId="14" borderId="0" xfId="0" applyNumberFormat="1" applyFill="1" applyAlignment="1">
      <alignment horizontal="center"/>
    </xf>
    <xf numFmtId="165" fontId="0" fillId="3" borderId="9" xfId="0" applyNumberFormat="1" applyFill="1" applyBorder="1" applyAlignment="1">
      <alignment horizontal="center" vertical="center"/>
    </xf>
    <xf numFmtId="0" fontId="0" fillId="0" borderId="28" xfId="0" applyBorder="1" applyAlignment="1">
      <alignment horizontal="left"/>
    </xf>
    <xf numFmtId="166" fontId="0" fillId="3" borderId="27" xfId="0" applyNumberFormat="1" applyFill="1" applyBorder="1" applyAlignment="1">
      <alignment horizontal="left" vertical="center" wrapText="1"/>
    </xf>
    <xf numFmtId="169" fontId="4" fillId="3" borderId="29" xfId="1" applyNumberFormat="1" applyFont="1" applyFill="1" applyBorder="1" applyAlignment="1">
      <alignment horizontal="left" vertical="center" wrapText="1"/>
    </xf>
    <xf numFmtId="0" fontId="0" fillId="0" borderId="30" xfId="0" applyBorder="1" applyAlignment="1">
      <alignment horizontal="left"/>
    </xf>
    <xf numFmtId="49" fontId="0" fillId="18" borderId="0" xfId="0" applyNumberFormat="1" applyFill="1" applyAlignment="1">
      <alignment horizontal="center"/>
    </xf>
    <xf numFmtId="165" fontId="4" fillId="0" borderId="44" xfId="0" applyNumberFormat="1" applyFont="1" applyBorder="1" applyAlignment="1">
      <alignment horizontal="center"/>
    </xf>
    <xf numFmtId="0" fontId="5" fillId="0" borderId="12" xfId="0" applyFont="1" applyBorder="1" applyAlignment="1">
      <alignment horizontal="center" vertical="center"/>
    </xf>
    <xf numFmtId="0" fontId="4" fillId="0" borderId="45" xfId="0" applyFont="1" applyBorder="1" applyAlignment="1">
      <alignment horizontal="center"/>
    </xf>
    <xf numFmtId="165" fontId="0" fillId="3" borderId="39" xfId="0" applyNumberFormat="1" applyFill="1" applyBorder="1" applyAlignment="1">
      <alignment horizontal="left"/>
    </xf>
    <xf numFmtId="0" fontId="0" fillId="0" borderId="43" xfId="0" applyBorder="1" applyAlignment="1">
      <alignment horizontal="left"/>
    </xf>
    <xf numFmtId="0" fontId="0" fillId="0" borderId="40" xfId="0" applyBorder="1"/>
    <xf numFmtId="0" fontId="0" fillId="17" borderId="27" xfId="0" applyFill="1" applyBorder="1" applyAlignment="1">
      <alignment horizontal="left"/>
    </xf>
    <xf numFmtId="0" fontId="0" fillId="0" borderId="34" xfId="0" applyBorder="1"/>
    <xf numFmtId="0" fontId="0" fillId="20" borderId="28" xfId="0" applyFill="1" applyBorder="1" applyAlignment="1">
      <alignment horizontal="left"/>
    </xf>
    <xf numFmtId="0" fontId="0" fillId="16" borderId="29" xfId="0" applyFill="1" applyBorder="1" applyAlignment="1">
      <alignment horizontal="left"/>
    </xf>
    <xf numFmtId="0" fontId="0" fillId="0" borderId="35" xfId="0" applyBorder="1"/>
    <xf numFmtId="0" fontId="11" fillId="20" borderId="33" xfId="0" applyFont="1" applyFill="1" applyBorder="1" applyAlignment="1">
      <alignment horizontal="center" vertical="top"/>
    </xf>
    <xf numFmtId="0" fontId="7" fillId="18" borderId="0" xfId="0" applyFont="1" applyFill="1" applyAlignment="1">
      <alignment horizontal="left"/>
    </xf>
    <xf numFmtId="49" fontId="0" fillId="0" borderId="0" xfId="0" applyNumberFormat="1" applyAlignment="1">
      <alignment horizontal="center"/>
    </xf>
    <xf numFmtId="0" fontId="6" fillId="11" borderId="73" xfId="0" applyFont="1" applyFill="1" applyBorder="1"/>
    <xf numFmtId="165" fontId="6" fillId="21" borderId="82" xfId="0" applyNumberFormat="1" applyFont="1" applyFill="1" applyBorder="1" applyAlignment="1">
      <alignment horizontal="left" wrapText="1"/>
    </xf>
    <xf numFmtId="0" fontId="6" fillId="21" borderId="82" xfId="0" applyFont="1" applyFill="1" applyBorder="1" applyAlignment="1">
      <alignment horizontal="left" wrapText="1"/>
    </xf>
    <xf numFmtId="0" fontId="6" fillId="21" borderId="82" xfId="0" applyFont="1" applyFill="1" applyBorder="1" applyAlignment="1">
      <alignment wrapText="1"/>
    </xf>
    <xf numFmtId="166" fontId="6" fillId="21" borderId="82" xfId="0" applyNumberFormat="1" applyFont="1" applyFill="1" applyBorder="1" applyAlignment="1">
      <alignment horizontal="left" wrapText="1"/>
    </xf>
    <xf numFmtId="166" fontId="6" fillId="21" borderId="80" xfId="0" applyNumberFormat="1" applyFont="1" applyFill="1" applyBorder="1" applyAlignment="1">
      <alignment horizontal="left" wrapText="1"/>
    </xf>
    <xf numFmtId="0" fontId="6" fillId="0" borderId="0" xfId="0" applyFont="1" applyAlignment="1">
      <alignment horizontal="left"/>
    </xf>
    <xf numFmtId="0" fontId="3" fillId="11" borderId="75" xfId="0" applyFont="1" applyFill="1" applyBorder="1"/>
    <xf numFmtId="3" fontId="3" fillId="0" borderId="0" xfId="0" applyNumberFormat="1" applyFont="1" applyAlignment="1">
      <alignment horizontal="center"/>
    </xf>
    <xf numFmtId="0" fontId="3" fillId="11" borderId="73" xfId="0" applyFont="1" applyFill="1" applyBorder="1"/>
    <xf numFmtId="0" fontId="3" fillId="0" borderId="0" xfId="0" applyFont="1" applyAlignment="1">
      <alignment horizontal="center"/>
    </xf>
    <xf numFmtId="165" fontId="3" fillId="0" borderId="0" xfId="0" applyNumberFormat="1" applyFont="1" applyAlignment="1">
      <alignment horizontal="center"/>
    </xf>
    <xf numFmtId="165" fontId="3" fillId="0" borderId="0" xfId="0" applyNumberFormat="1" applyFont="1"/>
    <xf numFmtId="0" fontId="3" fillId="11" borderId="77" xfId="0" applyFont="1" applyFill="1" applyBorder="1"/>
    <xf numFmtId="0" fontId="3" fillId="11" borderId="0" xfId="0" applyFont="1" applyFill="1"/>
    <xf numFmtId="0" fontId="3" fillId="0" borderId="74" xfId="0" applyFont="1" applyBorder="1" applyAlignment="1" applyProtection="1">
      <alignment horizontal="center"/>
      <protection locked="0"/>
    </xf>
    <xf numFmtId="14" fontId="3" fillId="0" borderId="74" xfId="0" applyNumberFormat="1" applyFont="1" applyBorder="1" applyAlignment="1" applyProtection="1">
      <alignment horizontal="center"/>
      <protection locked="0"/>
    </xf>
    <xf numFmtId="165" fontId="3" fillId="0" borderId="74" xfId="0" applyNumberFormat="1" applyFont="1" applyBorder="1" applyAlignment="1" applyProtection="1">
      <alignment horizontal="center"/>
      <protection locked="0"/>
    </xf>
    <xf numFmtId="0" fontId="3" fillId="0" borderId="74" xfId="0" applyFont="1" applyBorder="1" applyProtection="1">
      <protection locked="0"/>
    </xf>
    <xf numFmtId="165" fontId="3" fillId="0" borderId="74" xfId="0" applyNumberFormat="1" applyFont="1" applyBorder="1" applyProtection="1">
      <protection locked="0"/>
    </xf>
    <xf numFmtId="0" fontId="3" fillId="0" borderId="76" xfId="0" applyFont="1" applyBorder="1" applyProtection="1">
      <protection locked="0"/>
    </xf>
    <xf numFmtId="164" fontId="6" fillId="21" borderId="82" xfId="0" applyNumberFormat="1" applyFont="1" applyFill="1" applyBorder="1"/>
    <xf numFmtId="170" fontId="6" fillId="21" borderId="82" xfId="0" applyNumberFormat="1" applyFont="1" applyFill="1" applyBorder="1" applyAlignment="1">
      <alignment wrapText="1"/>
    </xf>
    <xf numFmtId="14" fontId="3" fillId="0" borderId="74" xfId="0" applyNumberFormat="1" applyFont="1" applyBorder="1" applyProtection="1">
      <protection locked="0"/>
    </xf>
    <xf numFmtId="170" fontId="3" fillId="0" borderId="74" xfId="0" applyNumberFormat="1" applyFont="1" applyBorder="1" applyProtection="1">
      <protection locked="0"/>
    </xf>
    <xf numFmtId="14" fontId="3" fillId="0" borderId="0" xfId="0" applyNumberFormat="1" applyFont="1" applyProtection="1">
      <protection locked="0"/>
    </xf>
    <xf numFmtId="170" fontId="3" fillId="0" borderId="0" xfId="0" applyNumberFormat="1" applyFont="1" applyProtection="1">
      <protection locked="0"/>
    </xf>
    <xf numFmtId="14" fontId="3" fillId="0" borderId="0" xfId="0" applyNumberFormat="1" applyFont="1"/>
    <xf numFmtId="49" fontId="3" fillId="0" borderId="0" xfId="0" applyNumberFormat="1" applyFont="1" applyProtection="1">
      <protection locked="0"/>
    </xf>
    <xf numFmtId="49" fontId="3" fillId="0" borderId="0" xfId="0" applyNumberFormat="1" applyFont="1"/>
    <xf numFmtId="14" fontId="6" fillId="21" borderId="82" xfId="0" applyNumberFormat="1" applyFont="1" applyFill="1" applyBorder="1" applyAlignment="1">
      <alignment wrapText="1"/>
    </xf>
    <xf numFmtId="0" fontId="3" fillId="0" borderId="81" xfId="0" applyFont="1" applyBorder="1" applyProtection="1">
      <protection locked="0"/>
    </xf>
    <xf numFmtId="165" fontId="6" fillId="21" borderId="82" xfId="0" applyNumberFormat="1" applyFont="1" applyFill="1" applyBorder="1" applyAlignment="1">
      <alignment wrapText="1"/>
    </xf>
    <xf numFmtId="0" fontId="6" fillId="21" borderId="82" xfId="0" applyFont="1" applyFill="1" applyBorder="1"/>
    <xf numFmtId="0" fontId="4" fillId="0" borderId="55" xfId="0" applyFont="1" applyBorder="1" applyAlignment="1">
      <alignment horizontal="left" wrapText="1"/>
    </xf>
    <xf numFmtId="0" fontId="4" fillId="0" borderId="56" xfId="0" applyFont="1" applyBorder="1" applyAlignment="1">
      <alignment wrapText="1"/>
    </xf>
    <xf numFmtId="49" fontId="6" fillId="0" borderId="56" xfId="0" applyNumberFormat="1" applyFont="1" applyBorder="1" applyAlignment="1">
      <alignment horizontal="left" wrapText="1"/>
    </xf>
    <xf numFmtId="0" fontId="4" fillId="0" borderId="56" xfId="0" applyFont="1" applyBorder="1" applyAlignment="1">
      <alignment horizontal="left"/>
    </xf>
    <xf numFmtId="14" fontId="6" fillId="0" borderId="56" xfId="0" applyNumberFormat="1" applyFont="1" applyBorder="1" applyAlignment="1">
      <alignment horizontal="left" wrapText="1"/>
    </xf>
    <xf numFmtId="165" fontId="4" fillId="0" borderId="56" xfId="0" applyNumberFormat="1" applyFont="1" applyBorder="1" applyAlignment="1">
      <alignment horizontal="left" wrapText="1"/>
    </xf>
    <xf numFmtId="173" fontId="4" fillId="0" borderId="56" xfId="0" applyNumberFormat="1" applyFont="1" applyBorder="1" applyAlignment="1">
      <alignment horizontal="left" wrapText="1"/>
    </xf>
    <xf numFmtId="4" fontId="4" fillId="0" borderId="56" xfId="0" applyNumberFormat="1" applyFont="1" applyBorder="1" applyAlignment="1">
      <alignment horizontal="left" wrapText="1"/>
    </xf>
    <xf numFmtId="174" fontId="4" fillId="0" borderId="56" xfId="0" applyNumberFormat="1" applyFont="1" applyBorder="1" applyAlignment="1">
      <alignment horizontal="left" wrapText="1"/>
    </xf>
    <xf numFmtId="166" fontId="4" fillId="0" borderId="56" xfId="0" applyNumberFormat="1" applyFont="1" applyBorder="1" applyAlignment="1">
      <alignment horizontal="left" wrapText="1"/>
    </xf>
    <xf numFmtId="3" fontId="4" fillId="0" borderId="56" xfId="0" applyNumberFormat="1" applyFont="1" applyBorder="1" applyAlignment="1">
      <alignment wrapText="1"/>
    </xf>
    <xf numFmtId="10" fontId="4" fillId="0" borderId="56" xfId="0" applyNumberFormat="1" applyFont="1" applyBorder="1" applyAlignment="1">
      <alignment wrapText="1"/>
    </xf>
    <xf numFmtId="10" fontId="4" fillId="0" borderId="57" xfId="0" applyNumberFormat="1" applyFont="1" applyBorder="1" applyAlignment="1">
      <alignment wrapText="1"/>
    </xf>
    <xf numFmtId="0" fontId="0" fillId="14" borderId="59" xfId="0" applyFill="1" applyBorder="1"/>
    <xf numFmtId="0" fontId="0" fillId="14" borderId="59" xfId="0" applyFill="1" applyBorder="1" applyAlignment="1">
      <alignment horizontal="left"/>
    </xf>
    <xf numFmtId="14" fontId="0" fillId="14" borderId="59" xfId="0" applyNumberFormat="1" applyFill="1" applyBorder="1" applyAlignment="1">
      <alignment horizontal="center"/>
    </xf>
    <xf numFmtId="165" fontId="0" fillId="14" borderId="59" xfId="0" applyNumberFormat="1" applyFill="1" applyBorder="1" applyAlignment="1">
      <alignment horizontal="center"/>
    </xf>
    <xf numFmtId="173" fontId="0" fillId="14" borderId="59" xfId="0" applyNumberFormat="1" applyFill="1" applyBorder="1" applyAlignment="1">
      <alignment horizontal="center"/>
    </xf>
    <xf numFmtId="4" fontId="0" fillId="14" borderId="59" xfId="0" applyNumberFormat="1" applyFill="1" applyBorder="1" applyAlignment="1">
      <alignment horizontal="center"/>
    </xf>
    <xf numFmtId="174" fontId="0" fillId="14" borderId="59" xfId="0" applyNumberFormat="1" applyFill="1" applyBorder="1" applyAlignment="1">
      <alignment horizontal="center"/>
    </xf>
    <xf numFmtId="166" fontId="0" fillId="14" borderId="59" xfId="0" applyNumberFormat="1" applyFill="1" applyBorder="1" applyAlignment="1">
      <alignment horizontal="center"/>
    </xf>
    <xf numFmtId="0" fontId="0" fillId="14" borderId="62" xfId="0" applyFill="1" applyBorder="1"/>
    <xf numFmtId="0" fontId="0" fillId="14" borderId="62" xfId="0" applyFill="1" applyBorder="1" applyAlignment="1">
      <alignment horizontal="left"/>
    </xf>
    <xf numFmtId="14" fontId="0" fillId="14" borderId="62" xfId="0" applyNumberFormat="1" applyFill="1" applyBorder="1" applyAlignment="1">
      <alignment horizontal="center"/>
    </xf>
    <xf numFmtId="165" fontId="0" fillId="14" borderId="62" xfId="0" applyNumberFormat="1" applyFill="1" applyBorder="1" applyAlignment="1">
      <alignment horizontal="center"/>
    </xf>
    <xf numFmtId="173" fontId="0" fillId="14" borderId="62" xfId="0" applyNumberFormat="1" applyFill="1" applyBorder="1" applyAlignment="1">
      <alignment horizontal="center"/>
    </xf>
    <xf numFmtId="4" fontId="0" fillId="14" borderId="62" xfId="0" applyNumberFormat="1" applyFill="1" applyBorder="1" applyAlignment="1">
      <alignment horizontal="center"/>
    </xf>
    <xf numFmtId="174" fontId="0" fillId="14" borderId="62" xfId="0" applyNumberFormat="1" applyFill="1" applyBorder="1" applyAlignment="1">
      <alignment horizontal="center"/>
    </xf>
    <xf numFmtId="166" fontId="0" fillId="14" borderId="62" xfId="0" applyNumberFormat="1" applyFill="1" applyBorder="1" applyAlignment="1">
      <alignment horizontal="center"/>
    </xf>
    <xf numFmtId="0" fontId="0" fillId="19" borderId="59" xfId="0" applyFill="1" applyBorder="1"/>
    <xf numFmtId="0" fontId="0" fillId="19" borderId="59" xfId="0" applyFill="1" applyBorder="1" applyAlignment="1">
      <alignment horizontal="left"/>
    </xf>
    <xf numFmtId="14" fontId="0" fillId="19" borderId="59" xfId="0" applyNumberFormat="1" applyFill="1" applyBorder="1" applyAlignment="1">
      <alignment horizontal="center"/>
    </xf>
    <xf numFmtId="165" fontId="0" fillId="19" borderId="59" xfId="0" applyNumberFormat="1" applyFill="1" applyBorder="1" applyAlignment="1">
      <alignment horizontal="center"/>
    </xf>
    <xf numFmtId="173" fontId="0" fillId="19" borderId="59" xfId="0" applyNumberFormat="1" applyFill="1" applyBorder="1" applyAlignment="1">
      <alignment horizontal="center"/>
    </xf>
    <xf numFmtId="4" fontId="0" fillId="19" borderId="59" xfId="0" applyNumberFormat="1" applyFill="1" applyBorder="1" applyAlignment="1">
      <alignment horizontal="center"/>
    </xf>
    <xf numFmtId="174" fontId="0" fillId="19" borderId="59" xfId="0" applyNumberFormat="1" applyFill="1" applyBorder="1" applyAlignment="1">
      <alignment horizontal="center"/>
    </xf>
    <xf numFmtId="166" fontId="0" fillId="19" borderId="59" xfId="0" applyNumberFormat="1" applyFill="1" applyBorder="1" applyAlignment="1">
      <alignment horizontal="center"/>
    </xf>
    <xf numFmtId="0" fontId="0" fillId="19" borderId="62" xfId="0" applyFill="1" applyBorder="1"/>
    <xf numFmtId="0" fontId="0" fillId="19" borderId="62" xfId="0" applyFill="1" applyBorder="1" applyAlignment="1">
      <alignment horizontal="left"/>
    </xf>
    <xf numFmtId="14" fontId="0" fillId="19" borderId="62" xfId="0" applyNumberFormat="1" applyFill="1" applyBorder="1" applyAlignment="1">
      <alignment horizontal="center"/>
    </xf>
    <xf numFmtId="165" fontId="0" fillId="19" borderId="62" xfId="0" applyNumberFormat="1" applyFill="1" applyBorder="1" applyAlignment="1">
      <alignment horizontal="center"/>
    </xf>
    <xf numFmtId="173" fontId="0" fillId="19" borderId="62" xfId="0" applyNumberFormat="1" applyFill="1" applyBorder="1" applyAlignment="1">
      <alignment horizontal="center"/>
    </xf>
    <xf numFmtId="4" fontId="0" fillId="19" borderId="62" xfId="0" applyNumberFormat="1" applyFill="1" applyBorder="1" applyAlignment="1">
      <alignment horizontal="center"/>
    </xf>
    <xf numFmtId="174" fontId="0" fillId="19" borderId="62" xfId="0" applyNumberFormat="1" applyFill="1" applyBorder="1" applyAlignment="1">
      <alignment horizontal="center"/>
    </xf>
    <xf numFmtId="166" fontId="0" fillId="19" borderId="62" xfId="0" applyNumberFormat="1" applyFill="1" applyBorder="1" applyAlignment="1">
      <alignment horizontal="center"/>
    </xf>
    <xf numFmtId="0" fontId="0" fillId="19" borderId="65" xfId="0" applyFill="1" applyBorder="1"/>
    <xf numFmtId="0" fontId="0" fillId="19" borderId="65" xfId="0" applyFill="1" applyBorder="1" applyAlignment="1">
      <alignment horizontal="left"/>
    </xf>
    <xf numFmtId="14" fontId="0" fillId="19" borderId="65" xfId="0" applyNumberFormat="1" applyFill="1" applyBorder="1" applyAlignment="1">
      <alignment horizontal="center"/>
    </xf>
    <xf numFmtId="165" fontId="0" fillId="19" borderId="65" xfId="0" applyNumberFormat="1" applyFill="1" applyBorder="1" applyAlignment="1">
      <alignment horizontal="center"/>
    </xf>
    <xf numFmtId="173" fontId="0" fillId="19" borderId="65" xfId="0" applyNumberFormat="1" applyFill="1" applyBorder="1" applyAlignment="1">
      <alignment horizontal="center"/>
    </xf>
    <xf numFmtId="4" fontId="0" fillId="19" borderId="65" xfId="0" applyNumberFormat="1" applyFill="1" applyBorder="1" applyAlignment="1">
      <alignment horizontal="center"/>
    </xf>
    <xf numFmtId="174" fontId="0" fillId="19" borderId="65" xfId="0" applyNumberFormat="1" applyFill="1" applyBorder="1" applyAlignment="1">
      <alignment horizontal="center"/>
    </xf>
    <xf numFmtId="166" fontId="0" fillId="19" borderId="65" xfId="0" applyNumberFormat="1" applyFill="1" applyBorder="1" applyAlignment="1">
      <alignment horizontal="center"/>
    </xf>
    <xf numFmtId="0" fontId="0" fillId="19" borderId="68" xfId="0" applyFill="1" applyBorder="1"/>
    <xf numFmtId="0" fontId="0" fillId="19" borderId="68" xfId="0" applyFill="1" applyBorder="1" applyAlignment="1">
      <alignment horizontal="left"/>
    </xf>
    <xf numFmtId="14" fontId="0" fillId="19" borderId="68" xfId="0" applyNumberFormat="1" applyFill="1" applyBorder="1" applyAlignment="1">
      <alignment horizontal="center"/>
    </xf>
    <xf numFmtId="165" fontId="0" fillId="19" borderId="68" xfId="0" applyNumberFormat="1" applyFill="1" applyBorder="1" applyAlignment="1">
      <alignment horizontal="center"/>
    </xf>
    <xf numFmtId="173" fontId="0" fillId="19" borderId="68" xfId="0" applyNumberFormat="1" applyFill="1" applyBorder="1" applyAlignment="1">
      <alignment horizontal="center"/>
    </xf>
    <xf numFmtId="4" fontId="0" fillId="19" borderId="68" xfId="0" applyNumberFormat="1" applyFill="1" applyBorder="1" applyAlignment="1">
      <alignment horizontal="center"/>
    </xf>
    <xf numFmtId="174" fontId="0" fillId="19" borderId="68" xfId="0" applyNumberFormat="1" applyFill="1" applyBorder="1" applyAlignment="1">
      <alignment horizontal="center"/>
    </xf>
    <xf numFmtId="0" fontId="0" fillId="0" borderId="0" xfId="0" applyAlignment="1">
      <alignment horizontal="center" vertical="center"/>
    </xf>
    <xf numFmtId="0" fontId="17" fillId="0" borderId="0" xfId="0" applyFont="1"/>
    <xf numFmtId="4" fontId="0" fillId="0" borderId="0" xfId="0" applyNumberFormat="1" applyAlignment="1">
      <alignment horizontal="center"/>
    </xf>
    <xf numFmtId="0" fontId="8" fillId="0" borderId="0" xfId="0" applyFont="1"/>
    <xf numFmtId="49" fontId="3" fillId="0" borderId="0" xfId="0" applyNumberFormat="1" applyFont="1" applyAlignment="1">
      <alignment horizontal="center"/>
    </xf>
    <xf numFmtId="165" fontId="18" fillId="0" borderId="0" xfId="0" applyNumberFormat="1" applyFont="1" applyAlignment="1">
      <alignment horizontal="left"/>
    </xf>
    <xf numFmtId="3" fontId="0" fillId="0" borderId="0" xfId="0" applyNumberFormat="1"/>
    <xf numFmtId="10" fontId="0" fillId="0" borderId="0" xfId="0" applyNumberFormat="1"/>
    <xf numFmtId="0" fontId="4" fillId="0" borderId="78" xfId="0" applyFont="1" applyBorder="1" applyAlignment="1">
      <alignment horizontal="left" wrapText="1"/>
    </xf>
    <xf numFmtId="49" fontId="4" fillId="0" borderId="22" xfId="0" applyNumberFormat="1" applyFont="1" applyBorder="1" applyAlignment="1">
      <alignment horizontal="left" wrapText="1"/>
    </xf>
    <xf numFmtId="14" fontId="4" fillId="0" borderId="22" xfId="0" applyNumberFormat="1" applyFont="1" applyBorder="1" applyAlignment="1">
      <alignment horizontal="left" wrapText="1"/>
    </xf>
    <xf numFmtId="3" fontId="0" fillId="0" borderId="0" xfId="0" applyNumberFormat="1" applyAlignment="1">
      <alignment wrapText="1"/>
    </xf>
    <xf numFmtId="10" fontId="0" fillId="0" borderId="0" xfId="0" applyNumberFormat="1" applyAlignment="1">
      <alignment wrapText="1"/>
    </xf>
    <xf numFmtId="0" fontId="0" fillId="0" borderId="0" xfId="0" applyAlignment="1" applyProtection="1">
      <alignment horizontal="center"/>
      <protection locked="0"/>
    </xf>
    <xf numFmtId="6" fontId="3" fillId="0" borderId="0" xfId="0" applyNumberFormat="1" applyFont="1" applyAlignment="1">
      <alignment horizontal="center"/>
    </xf>
    <xf numFmtId="174" fontId="3" fillId="0" borderId="0" xfId="0" applyNumberFormat="1" applyFont="1" applyAlignment="1">
      <alignment horizontal="center"/>
    </xf>
    <xf numFmtId="173" fontId="3" fillId="0" borderId="0" xfId="0" applyNumberFormat="1" applyFont="1" applyAlignment="1">
      <alignment horizontal="center"/>
    </xf>
    <xf numFmtId="8" fontId="3" fillId="0" borderId="0" xfId="0" applyNumberFormat="1" applyFont="1" applyAlignment="1">
      <alignment horizontal="center"/>
    </xf>
    <xf numFmtId="10" fontId="3" fillId="0" borderId="0" xfId="0" applyNumberFormat="1" applyFont="1" applyAlignment="1">
      <alignment horizontal="center"/>
    </xf>
    <xf numFmtId="0" fontId="3" fillId="0" borderId="0" xfId="0" applyFont="1" applyAlignment="1">
      <alignment horizontal="left" wrapText="1"/>
    </xf>
    <xf numFmtId="14" fontId="3" fillId="0" borderId="0" xfId="0" applyNumberFormat="1" applyFont="1" applyAlignment="1">
      <alignment horizontal="left" wrapText="1"/>
    </xf>
    <xf numFmtId="165" fontId="3" fillId="0" borderId="0" xfId="0" applyNumberFormat="1" applyFont="1" applyAlignment="1">
      <alignment horizontal="left" wrapText="1"/>
    </xf>
    <xf numFmtId="6" fontId="3" fillId="0" borderId="0" xfId="0" applyNumberFormat="1" applyFont="1" applyAlignment="1">
      <alignment horizontal="left" wrapText="1"/>
    </xf>
    <xf numFmtId="173" fontId="3" fillId="0" borderId="0" xfId="0" applyNumberFormat="1" applyFont="1" applyAlignment="1">
      <alignment horizontal="left" wrapText="1"/>
    </xf>
    <xf numFmtId="3" fontId="3" fillId="0" borderId="0" xfId="0" applyNumberFormat="1" applyFont="1" applyAlignment="1">
      <alignment horizontal="left" wrapText="1"/>
    </xf>
    <xf numFmtId="8" fontId="3" fillId="0" borderId="0" xfId="0" applyNumberFormat="1" applyFont="1" applyAlignment="1">
      <alignment horizontal="left" wrapText="1"/>
    </xf>
    <xf numFmtId="10" fontId="3" fillId="0" borderId="0" xfId="0" applyNumberFormat="1" applyFont="1" applyAlignment="1">
      <alignment horizontal="left" wrapText="1"/>
    </xf>
    <xf numFmtId="0" fontId="3" fillId="0" borderId="0" xfId="0" applyFont="1" applyAlignment="1">
      <alignment horizontal="left"/>
    </xf>
    <xf numFmtId="11" fontId="3" fillId="0" borderId="0" xfId="0" applyNumberFormat="1" applyFont="1" applyAlignment="1">
      <alignment horizontal="left"/>
    </xf>
    <xf numFmtId="165" fontId="3" fillId="14" borderId="0" xfId="0" applyNumberFormat="1" applyFont="1" applyFill="1" applyAlignment="1">
      <alignment horizontal="left" wrapText="1"/>
    </xf>
    <xf numFmtId="0" fontId="3" fillId="14" borderId="0" xfId="0" applyFont="1" applyFill="1" applyAlignment="1" applyProtection="1">
      <alignment horizontal="center"/>
      <protection locked="0"/>
    </xf>
    <xf numFmtId="0" fontId="3" fillId="14" borderId="0" xfId="0" applyFont="1" applyFill="1" applyAlignment="1">
      <alignment horizontal="left" wrapText="1"/>
    </xf>
    <xf numFmtId="0" fontId="4" fillId="0" borderId="3" xfId="0" applyFont="1" applyBorder="1"/>
    <xf numFmtId="0" fontId="4" fillId="0" borderId="4" xfId="0" applyFont="1" applyBorder="1"/>
    <xf numFmtId="0" fontId="4" fillId="7" borderId="4" xfId="0" applyFont="1" applyFill="1" applyBorder="1"/>
    <xf numFmtId="0" fontId="4" fillId="10" borderId="5" xfId="0" applyFont="1" applyFill="1" applyBorder="1"/>
    <xf numFmtId="3" fontId="0" fillId="0" borderId="1" xfId="0" applyNumberFormat="1" applyBorder="1"/>
    <xf numFmtId="171" fontId="0" fillId="0" borderId="8" xfId="0" applyNumberFormat="1" applyBorder="1"/>
    <xf numFmtId="8" fontId="0" fillId="7" borderId="8" xfId="0" applyNumberFormat="1" applyFill="1" applyBorder="1"/>
    <xf numFmtId="165" fontId="0" fillId="0" borderId="8" xfId="0" applyNumberFormat="1" applyBorder="1"/>
    <xf numFmtId="165" fontId="0" fillId="10" borderId="2" xfId="0" applyNumberFormat="1" applyFill="1" applyBorder="1"/>
    <xf numFmtId="172" fontId="0" fillId="0" borderId="8" xfId="0" applyNumberFormat="1" applyBorder="1"/>
    <xf numFmtId="8" fontId="0" fillId="0" borderId="8" xfId="0" applyNumberFormat="1" applyBorder="1"/>
    <xf numFmtId="165" fontId="0" fillId="7" borderId="8" xfId="0" applyNumberFormat="1" applyFill="1" applyBorder="1"/>
    <xf numFmtId="0" fontId="4" fillId="0" borderId="6" xfId="0" applyFont="1" applyBorder="1"/>
    <xf numFmtId="3" fontId="0" fillId="0" borderId="6" xfId="0" applyNumberFormat="1" applyBorder="1"/>
    <xf numFmtId="171" fontId="0" fillId="0" borderId="9" xfId="0" applyNumberFormat="1" applyBorder="1"/>
    <xf numFmtId="8" fontId="0" fillId="7" borderId="9" xfId="0" applyNumberFormat="1" applyFill="1" applyBorder="1"/>
    <xf numFmtId="165" fontId="0" fillId="0" borderId="9" xfId="0" applyNumberFormat="1" applyBorder="1"/>
    <xf numFmtId="165" fontId="0" fillId="10" borderId="7" xfId="0" applyNumberFormat="1" applyFill="1" applyBorder="1"/>
    <xf numFmtId="172" fontId="0" fillId="0" borderId="9" xfId="0" applyNumberFormat="1" applyBorder="1"/>
    <xf numFmtId="8" fontId="0" fillId="0" borderId="9" xfId="0" applyNumberFormat="1" applyBorder="1"/>
    <xf numFmtId="165" fontId="0" fillId="7" borderId="9" xfId="0" applyNumberFormat="1" applyFill="1" applyBorder="1"/>
    <xf numFmtId="0" fontId="4" fillId="0" borderId="10" xfId="0" applyFont="1" applyBorder="1"/>
    <xf numFmtId="3" fontId="0" fillId="0" borderId="10" xfId="0" applyNumberFormat="1" applyBorder="1"/>
    <xf numFmtId="172" fontId="0" fillId="0" borderId="12" xfId="0" applyNumberFormat="1" applyBorder="1"/>
    <xf numFmtId="8" fontId="0" fillId="0" borderId="12" xfId="0" applyNumberFormat="1" applyBorder="1"/>
    <xf numFmtId="165" fontId="0" fillId="7" borderId="12" xfId="0" applyNumberFormat="1" applyFill="1" applyBorder="1"/>
    <xf numFmtId="165" fontId="0" fillId="10" borderId="11" xfId="0" applyNumberFormat="1" applyFill="1" applyBorder="1"/>
    <xf numFmtId="171" fontId="0" fillId="0" borderId="12" xfId="0" applyNumberFormat="1" applyBorder="1"/>
    <xf numFmtId="8" fontId="0" fillId="7" borderId="12" xfId="0" applyNumberFormat="1" applyFill="1" applyBorder="1"/>
    <xf numFmtId="165" fontId="0" fillId="0" borderId="12" xfId="0" applyNumberFormat="1" applyBorder="1"/>
    <xf numFmtId="165" fontId="0" fillId="10" borderId="79" xfId="0" applyNumberFormat="1" applyFill="1" applyBorder="1"/>
    <xf numFmtId="165" fontId="0" fillId="0" borderId="0" xfId="0" applyNumberFormat="1"/>
    <xf numFmtId="0" fontId="4"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0" xfId="0" applyFont="1"/>
    <xf numFmtId="2" fontId="4" fillId="0" borderId="15" xfId="0" applyNumberFormat="1" applyFont="1" applyBorder="1" applyAlignment="1">
      <alignment horizontal="center"/>
    </xf>
    <xf numFmtId="0" fontId="0" fillId="0" borderId="15" xfId="0" applyBorder="1" applyAlignment="1">
      <alignment horizontal="center"/>
    </xf>
    <xf numFmtId="10" fontId="0" fillId="0" borderId="17" xfId="1" applyNumberFormat="1" applyFont="1" applyBorder="1" applyAlignment="1">
      <alignment horizontal="center"/>
    </xf>
    <xf numFmtId="166" fontId="0" fillId="0" borderId="17" xfId="0" applyNumberFormat="1" applyBorder="1" applyAlignment="1">
      <alignment horizontal="center"/>
    </xf>
    <xf numFmtId="166" fontId="0" fillId="0" borderId="16" xfId="0" applyNumberFormat="1" applyBorder="1" applyAlignment="1">
      <alignment horizontal="center"/>
    </xf>
    <xf numFmtId="2" fontId="4" fillId="0" borderId="6" xfId="0" applyNumberFormat="1" applyFont="1" applyBorder="1" applyAlignment="1">
      <alignment horizontal="center"/>
    </xf>
    <xf numFmtId="0" fontId="0" fillId="0" borderId="6" xfId="0" applyBorder="1" applyAlignment="1">
      <alignment horizontal="center"/>
    </xf>
    <xf numFmtId="10" fontId="0" fillId="0" borderId="9" xfId="1" applyNumberFormat="1" applyFont="1" applyBorder="1" applyAlignment="1">
      <alignment horizontal="center"/>
    </xf>
    <xf numFmtId="166" fontId="0" fillId="0" borderId="9" xfId="0" applyNumberFormat="1" applyBorder="1" applyAlignment="1">
      <alignment horizontal="center"/>
    </xf>
    <xf numFmtId="166" fontId="0" fillId="0" borderId="7" xfId="0" applyNumberFormat="1" applyBorder="1" applyAlignment="1">
      <alignment horizontal="center"/>
    </xf>
    <xf numFmtId="2" fontId="4" fillId="0" borderId="10" xfId="0" applyNumberFormat="1" applyFont="1" applyBorder="1" applyAlignment="1">
      <alignment horizontal="center"/>
    </xf>
    <xf numFmtId="2" fontId="4" fillId="0" borderId="11" xfId="7" applyNumberFormat="1" applyFont="1" applyBorder="1" applyAlignment="1">
      <alignment horizontal="center"/>
    </xf>
    <xf numFmtId="0" fontId="0" fillId="0" borderId="10" xfId="0" applyBorder="1" applyAlignment="1">
      <alignment horizontal="center"/>
    </xf>
    <xf numFmtId="10" fontId="0" fillId="0" borderId="12" xfId="1" applyNumberFormat="1" applyFont="1" applyBorder="1" applyAlignment="1">
      <alignment horizontal="center"/>
    </xf>
    <xf numFmtId="166" fontId="0" fillId="0" borderId="12" xfId="0" applyNumberFormat="1" applyBorder="1" applyAlignment="1">
      <alignment horizontal="center"/>
    </xf>
    <xf numFmtId="166" fontId="0" fillId="0" borderId="11" xfId="0" applyNumberFormat="1" applyBorder="1" applyAlignment="1">
      <alignment horizontal="center"/>
    </xf>
    <xf numFmtId="2" fontId="4" fillId="0" borderId="18" xfId="0" applyNumberFormat="1" applyFont="1" applyBorder="1" applyAlignment="1">
      <alignment horizontal="center"/>
    </xf>
    <xf numFmtId="2" fontId="4" fillId="0" borderId="19" xfId="7" applyNumberFormat="1" applyFont="1" applyBorder="1" applyAlignment="1">
      <alignment horizontal="center"/>
    </xf>
    <xf numFmtId="0" fontId="4" fillId="0" borderId="18" xfId="0" applyFont="1" applyBorder="1" applyAlignment="1">
      <alignment horizontal="center"/>
    </xf>
    <xf numFmtId="10" fontId="4" fillId="0" borderId="20" xfId="1" applyNumberFormat="1" applyFont="1" applyBorder="1" applyAlignment="1">
      <alignment horizontal="center"/>
    </xf>
    <xf numFmtId="166" fontId="4" fillId="0" borderId="20" xfId="0" applyNumberFormat="1" applyFont="1" applyBorder="1" applyAlignment="1">
      <alignment horizontal="center"/>
    </xf>
    <xf numFmtId="166" fontId="4" fillId="0" borderId="19" xfId="0" applyNumberFormat="1" applyFont="1" applyBorder="1" applyAlignment="1">
      <alignment horizontal="center"/>
    </xf>
    <xf numFmtId="165" fontId="6" fillId="0" borderId="0" xfId="0" applyNumberFormat="1" applyFont="1" applyAlignment="1">
      <alignment horizontal="left"/>
    </xf>
    <xf numFmtId="173" fontId="6" fillId="0" borderId="0" xfId="0" applyNumberFormat="1" applyFont="1" applyAlignment="1">
      <alignment horizontal="left"/>
    </xf>
    <xf numFmtId="3" fontId="6" fillId="0" borderId="0" xfId="0" applyNumberFormat="1" applyFont="1" applyAlignment="1">
      <alignment horizontal="left"/>
    </xf>
    <xf numFmtId="0" fontId="6" fillId="0" borderId="0" xfId="0" applyFont="1" applyAlignment="1">
      <alignment wrapText="1"/>
    </xf>
    <xf numFmtId="165" fontId="6" fillId="0" borderId="0" xfId="0" applyNumberFormat="1" applyFont="1" applyAlignment="1">
      <alignment horizontal="left" wrapText="1"/>
    </xf>
    <xf numFmtId="174" fontId="6" fillId="0" borderId="0" xfId="0" applyNumberFormat="1" applyFont="1" applyAlignment="1">
      <alignment horizontal="left" wrapText="1"/>
    </xf>
    <xf numFmtId="173" fontId="6" fillId="0" borderId="0" xfId="0" applyNumberFormat="1" applyFont="1" applyAlignment="1">
      <alignment horizontal="left" wrapText="1"/>
    </xf>
    <xf numFmtId="3" fontId="6" fillId="0" borderId="0" xfId="0" applyNumberFormat="1" applyFont="1" applyAlignment="1">
      <alignment horizontal="left" wrapText="1"/>
    </xf>
    <xf numFmtId="166" fontId="6" fillId="0" borderId="0" xfId="0" applyNumberFormat="1" applyFont="1" applyAlignment="1">
      <alignment horizontal="left" wrapText="1"/>
    </xf>
    <xf numFmtId="0" fontId="6" fillId="0" borderId="0" xfId="0" applyFont="1" applyAlignment="1">
      <alignment horizontal="left" wrapText="1"/>
    </xf>
    <xf numFmtId="10" fontId="6" fillId="0" borderId="0" xfId="0" applyNumberFormat="1" applyFont="1" applyAlignment="1">
      <alignment horizontal="left" wrapText="1"/>
    </xf>
    <xf numFmtId="0" fontId="6" fillId="0" borderId="0" xfId="0" applyFont="1"/>
    <xf numFmtId="0" fontId="16" fillId="0" borderId="0" xfId="0" applyFont="1"/>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vertical="center" wrapText="1"/>
    </xf>
    <xf numFmtId="0" fontId="27" fillId="0" borderId="0" xfId="0" applyFont="1" applyAlignment="1">
      <alignment vertical="center" wrapText="1"/>
    </xf>
    <xf numFmtId="0" fontId="29" fillId="0" borderId="0" xfId="0" applyFont="1" applyAlignment="1">
      <alignment horizontal="left" vertical="center" wrapText="1"/>
    </xf>
    <xf numFmtId="0" fontId="28" fillId="0" borderId="0" xfId="0" applyFont="1" applyAlignment="1">
      <alignment vertical="center" wrapText="1"/>
    </xf>
    <xf numFmtId="0" fontId="0" fillId="0" borderId="0" xfId="0" applyProtection="1">
      <protection locked="0"/>
    </xf>
    <xf numFmtId="3" fontId="3" fillId="18" borderId="83" xfId="0" applyNumberFormat="1" applyFont="1" applyFill="1" applyBorder="1" applyAlignment="1">
      <alignment horizontal="center"/>
    </xf>
    <xf numFmtId="0" fontId="19" fillId="0" borderId="23" xfId="0" applyFont="1" applyBorder="1" applyAlignment="1">
      <alignment vertical="center"/>
    </xf>
    <xf numFmtId="0" fontId="19" fillId="0" borderId="78" xfId="0" applyFont="1" applyBorder="1" applyAlignment="1">
      <alignment vertical="center"/>
    </xf>
    <xf numFmtId="3" fontId="3" fillId="18" borderId="83" xfId="0" applyNumberFormat="1" applyFont="1" applyFill="1" applyBorder="1" applyAlignment="1" applyProtection="1">
      <alignment horizontal="center"/>
      <protection locked="0"/>
    </xf>
    <xf numFmtId="0" fontId="4" fillId="3" borderId="32" xfId="0" applyFont="1" applyFill="1" applyBorder="1" applyAlignment="1" applyProtection="1">
      <alignment horizontal="center" vertical="center"/>
      <protection locked="0"/>
    </xf>
    <xf numFmtId="0" fontId="0" fillId="0" borderId="84" xfId="0" applyBorder="1"/>
    <xf numFmtId="2" fontId="0" fillId="2" borderId="7" xfId="0" applyNumberFormat="1" applyFill="1" applyBorder="1" applyProtection="1">
      <protection locked="0"/>
    </xf>
    <xf numFmtId="167" fontId="0" fillId="2" borderId="11" xfId="0" applyNumberFormat="1" applyFill="1" applyBorder="1" applyProtection="1">
      <protection locked="0"/>
    </xf>
    <xf numFmtId="6" fontId="3" fillId="0" borderId="0" xfId="0" applyNumberFormat="1" applyFont="1" applyAlignment="1">
      <alignment horizontal="left"/>
    </xf>
    <xf numFmtId="0" fontId="3" fillId="14" borderId="0" xfId="0" applyFont="1" applyFill="1" applyAlignment="1" applyProtection="1">
      <alignment horizontal="left"/>
      <protection locked="0"/>
    </xf>
    <xf numFmtId="165" fontId="3" fillId="14" borderId="0" xfId="0" applyNumberFormat="1" applyFont="1" applyFill="1" applyAlignment="1" applyProtection="1">
      <alignment horizontal="left"/>
      <protection locked="0"/>
    </xf>
    <xf numFmtId="0" fontId="4" fillId="0" borderId="22" xfId="0" applyFont="1" applyBorder="1" applyAlignment="1">
      <alignment horizontal="left" wrapText="1"/>
    </xf>
    <xf numFmtId="165" fontId="4" fillId="0" borderId="22" xfId="0" applyNumberFormat="1" applyFont="1" applyBorder="1" applyAlignment="1">
      <alignment horizontal="left" wrapText="1"/>
    </xf>
    <xf numFmtId="173" fontId="4" fillId="0" borderId="22" xfId="0" applyNumberFormat="1" applyFont="1" applyBorder="1" applyAlignment="1">
      <alignment horizontal="left" wrapText="1"/>
    </xf>
    <xf numFmtId="4" fontId="4" fillId="0" borderId="22" xfId="0" applyNumberFormat="1" applyFont="1" applyBorder="1" applyAlignment="1">
      <alignment horizontal="left" wrapText="1"/>
    </xf>
    <xf numFmtId="174" fontId="4" fillId="0" borderId="22" xfId="0" applyNumberFormat="1" applyFont="1" applyBorder="1" applyAlignment="1">
      <alignment horizontal="left" wrapText="1"/>
    </xf>
    <xf numFmtId="166" fontId="4" fillId="0" borderId="22" xfId="0" applyNumberFormat="1" applyFont="1" applyBorder="1" applyAlignment="1">
      <alignment horizontal="left" wrapText="1"/>
    </xf>
    <xf numFmtId="14" fontId="0" fillId="14" borderId="0" xfId="0" applyNumberFormat="1" applyFill="1" applyAlignment="1">
      <alignment horizontal="left"/>
    </xf>
    <xf numFmtId="175" fontId="3" fillId="0" borderId="0" xfId="0" applyNumberFormat="1" applyFont="1" applyAlignment="1">
      <alignment horizontal="center"/>
    </xf>
    <xf numFmtId="175" fontId="3" fillId="0" borderId="0" xfId="0" applyNumberFormat="1" applyFont="1" applyAlignment="1">
      <alignment horizontal="left" wrapText="1"/>
    </xf>
    <xf numFmtId="49" fontId="10" fillId="0" borderId="39" xfId="0" applyNumberFormat="1" applyFont="1" applyBorder="1"/>
    <xf numFmtId="14" fontId="0" fillId="0" borderId="89" xfId="0" applyNumberFormat="1" applyBorder="1" applyAlignment="1">
      <alignment horizontal="left" wrapText="1"/>
    </xf>
    <xf numFmtId="14" fontId="0" fillId="0" borderId="87" xfId="0" applyNumberFormat="1" applyBorder="1" applyAlignment="1">
      <alignment horizontal="left" wrapText="1"/>
    </xf>
    <xf numFmtId="0" fontId="30" fillId="0" borderId="0" xfId="0" applyFont="1" applyAlignment="1">
      <alignment horizontal="left" vertical="center" wrapText="1"/>
    </xf>
    <xf numFmtId="1" fontId="6" fillId="21" borderId="80" xfId="0" applyNumberFormat="1" applyFont="1" applyFill="1" applyBorder="1" applyAlignment="1">
      <alignment horizontal="left" wrapText="1"/>
    </xf>
    <xf numFmtId="1" fontId="3" fillId="0" borderId="0" xfId="0" applyNumberFormat="1" applyFont="1" applyAlignment="1">
      <alignment horizontal="center"/>
    </xf>
    <xf numFmtId="10" fontId="4" fillId="0" borderId="72" xfId="0" applyNumberFormat="1" applyFont="1" applyBorder="1" applyAlignment="1">
      <alignment horizontal="center" vertical="center"/>
    </xf>
    <xf numFmtId="10" fontId="0" fillId="0" borderId="0" xfId="0" applyNumberFormat="1" applyAlignment="1">
      <alignment horizontal="center" vertical="center"/>
    </xf>
    <xf numFmtId="0" fontId="32" fillId="11" borderId="14" xfId="0" applyFont="1" applyFill="1" applyBorder="1"/>
    <xf numFmtId="49" fontId="32" fillId="0" borderId="14" xfId="0" applyNumberFormat="1" applyFont="1" applyBorder="1" applyAlignment="1">
      <alignment horizontal="left" wrapText="1"/>
    </xf>
    <xf numFmtId="173" fontId="32" fillId="0" borderId="0" xfId="0" applyNumberFormat="1" applyFont="1" applyAlignment="1">
      <alignment horizontal="left" wrapText="1"/>
    </xf>
    <xf numFmtId="0" fontId="16" fillId="0" borderId="0" xfId="0" applyFont="1" applyAlignment="1">
      <alignment wrapText="1"/>
    </xf>
    <xf numFmtId="1" fontId="16" fillId="0" borderId="0" xfId="0" applyNumberFormat="1" applyFont="1" applyAlignment="1">
      <alignment wrapText="1"/>
    </xf>
    <xf numFmtId="173" fontId="16" fillId="0" borderId="0" xfId="0" applyNumberFormat="1" applyFont="1"/>
    <xf numFmtId="1" fontId="16" fillId="0" borderId="0" xfId="0" applyNumberFormat="1" applyFont="1"/>
    <xf numFmtId="165" fontId="0" fillId="0" borderId="93" xfId="0" applyNumberFormat="1" applyBorder="1"/>
    <xf numFmtId="0" fontId="33" fillId="0" borderId="0" xfId="0" applyFont="1"/>
    <xf numFmtId="0" fontId="9" fillId="0" borderId="24" xfId="8"/>
    <xf numFmtId="0" fontId="34" fillId="0" borderId="0" xfId="0" applyFont="1"/>
    <xf numFmtId="0" fontId="0" fillId="0" borderId="0" xfId="0" quotePrefix="1" applyAlignment="1">
      <alignment horizontal="center"/>
    </xf>
    <xf numFmtId="0" fontId="35" fillId="0" borderId="0" xfId="0" applyFont="1"/>
    <xf numFmtId="0" fontId="10" fillId="0" borderId="0" xfId="0" applyFont="1"/>
    <xf numFmtId="0" fontId="38" fillId="0" borderId="0" xfId="9" applyNumberFormat="1" applyFill="1" applyAlignment="1" applyProtection="1">
      <protection locked="0"/>
    </xf>
    <xf numFmtId="0" fontId="4" fillId="0" borderId="88" xfId="0" applyFont="1" applyBorder="1" applyAlignment="1">
      <alignment horizontal="center"/>
    </xf>
    <xf numFmtId="165" fontId="0" fillId="3" borderId="98" xfId="0" applyNumberFormat="1" applyFill="1" applyBorder="1" applyAlignment="1">
      <alignment horizontal="left" vertical="center" wrapText="1"/>
    </xf>
    <xf numFmtId="0" fontId="0" fillId="15" borderId="46" xfId="0" applyFill="1" applyBorder="1" applyAlignment="1">
      <alignment horizontal="left" vertical="center" wrapText="1"/>
    </xf>
    <xf numFmtId="165" fontId="0" fillId="15" borderId="100" xfId="0" applyNumberFormat="1" applyFill="1" applyBorder="1" applyAlignment="1">
      <alignment horizontal="left" wrapText="1"/>
    </xf>
    <xf numFmtId="174" fontId="0" fillId="15" borderId="9" xfId="0" applyNumberFormat="1" applyFill="1" applyBorder="1" applyAlignment="1">
      <alignment horizontal="center" vertical="center" wrapText="1"/>
    </xf>
    <xf numFmtId="174" fontId="0" fillId="15" borderId="32" xfId="0" applyNumberFormat="1" applyFill="1" applyBorder="1" applyAlignment="1">
      <alignment horizontal="center" vertical="center" wrapText="1"/>
    </xf>
    <xf numFmtId="14" fontId="0" fillId="0" borderId="0" xfId="0" applyNumberFormat="1"/>
    <xf numFmtId="6" fontId="0" fillId="0" borderId="0" xfId="0" applyNumberFormat="1"/>
    <xf numFmtId="176" fontId="0" fillId="0" borderId="0" xfId="0" applyNumberFormat="1"/>
    <xf numFmtId="40" fontId="0" fillId="0" borderId="0" xfId="0" applyNumberFormat="1"/>
    <xf numFmtId="0" fontId="15" fillId="0" borderId="0" xfId="8" applyFont="1" applyBorder="1" applyAlignment="1">
      <alignment horizontal="left"/>
    </xf>
    <xf numFmtId="168" fontId="0" fillId="0" borderId="85" xfId="0" applyNumberFormat="1" applyBorder="1" applyAlignment="1" applyProtection="1">
      <alignment horizontal="center" vertical="center"/>
      <protection locked="0"/>
    </xf>
    <xf numFmtId="0" fontId="0" fillId="0" borderId="14" xfId="0" applyBorder="1" applyProtection="1">
      <protection locked="0"/>
    </xf>
    <xf numFmtId="0" fontId="0" fillId="0" borderId="86" xfId="0" applyBorder="1" applyProtection="1">
      <protection locked="0"/>
    </xf>
    <xf numFmtId="0" fontId="13" fillId="0" borderId="52" xfId="0" applyFont="1" applyBorder="1" applyAlignment="1">
      <alignment horizontal="center"/>
    </xf>
    <xf numFmtId="0" fontId="0" fillId="0" borderId="88" xfId="0" applyBorder="1"/>
    <xf numFmtId="0" fontId="0" fillId="0" borderId="54" xfId="0" applyBorder="1"/>
    <xf numFmtId="168" fontId="0" fillId="0" borderId="90" xfId="0" applyNumberFormat="1" applyBorder="1" applyAlignment="1" applyProtection="1">
      <alignment horizontal="center" vertical="center"/>
      <protection locked="0"/>
    </xf>
    <xf numFmtId="0" fontId="0" fillId="0" borderId="91" xfId="0" applyBorder="1" applyProtection="1">
      <protection locked="0"/>
    </xf>
    <xf numFmtId="0" fontId="0" fillId="0" borderId="92" xfId="0" applyBorder="1" applyProtection="1">
      <protection locked="0"/>
    </xf>
    <xf numFmtId="49" fontId="15" fillId="0" borderId="24" xfId="8" applyNumberFormat="1" applyFont="1" applyAlignment="1">
      <alignment horizontal="center"/>
    </xf>
    <xf numFmtId="0" fontId="15" fillId="0" borderId="24" xfId="8" applyFont="1" applyAlignment="1"/>
    <xf numFmtId="0" fontId="38" fillId="0" borderId="0" xfId="9" applyAlignment="1" applyProtection="1">
      <alignment horizontal="left"/>
      <protection locked="0"/>
    </xf>
    <xf numFmtId="0" fontId="0" fillId="15" borderId="41" xfId="0" applyFill="1" applyBorder="1" applyAlignment="1">
      <alignment horizontal="center" wrapText="1"/>
    </xf>
    <xf numFmtId="0" fontId="0" fillId="15" borderId="23" xfId="0" applyFill="1" applyBorder="1" applyAlignment="1">
      <alignment horizontal="center" wrapText="1"/>
    </xf>
    <xf numFmtId="0" fontId="0" fillId="15" borderId="95" xfId="0" applyFill="1" applyBorder="1" applyAlignment="1">
      <alignment horizontal="center" wrapText="1"/>
    </xf>
    <xf numFmtId="0" fontId="0" fillId="15" borderId="0" xfId="0" applyFill="1" applyAlignment="1">
      <alignment horizontal="center" wrapText="1"/>
    </xf>
    <xf numFmtId="0" fontId="0" fillId="15" borderId="94" xfId="0" applyFill="1" applyBorder="1" applyAlignment="1">
      <alignment horizontal="center" wrapText="1"/>
    </xf>
    <xf numFmtId="0" fontId="0" fillId="15" borderId="14" xfId="0" applyFill="1" applyBorder="1" applyAlignment="1">
      <alignment horizontal="center" wrapText="1"/>
    </xf>
    <xf numFmtId="4" fontId="0" fillId="4" borderId="38" xfId="0" applyNumberFormat="1" applyFill="1" applyBorder="1" applyAlignment="1" applyProtection="1">
      <alignment horizontal="center" vertical="center"/>
      <protection locked="0"/>
    </xf>
    <xf numFmtId="4" fontId="0" fillId="4" borderId="99" xfId="0" applyNumberFormat="1" applyFill="1" applyBorder="1" applyAlignment="1" applyProtection="1">
      <alignment horizontal="center" vertical="center"/>
      <protection locked="0"/>
    </xf>
    <xf numFmtId="4" fontId="0" fillId="4" borderId="96" xfId="0" applyNumberFormat="1" applyFill="1" applyBorder="1" applyAlignment="1" applyProtection="1">
      <alignment horizontal="center" vertical="center"/>
      <protection locked="0"/>
    </xf>
    <xf numFmtId="4" fontId="0" fillId="4" borderId="97" xfId="0" applyNumberFormat="1" applyFill="1" applyBorder="1" applyAlignment="1" applyProtection="1">
      <alignment horizontal="center" vertical="center"/>
      <protection locked="0"/>
    </xf>
    <xf numFmtId="0" fontId="34" fillId="0" borderId="0" xfId="0" applyFont="1" applyAlignment="1">
      <alignment horizontal="left" vertical="top" wrapText="1"/>
    </xf>
    <xf numFmtId="0" fontId="34" fillId="0" borderId="0" xfId="0" applyFont="1" applyAlignment="1">
      <alignment horizontal="left"/>
    </xf>
    <xf numFmtId="165" fontId="15" fillId="0" borderId="24" xfId="8" applyNumberFormat="1" applyFont="1" applyAlignment="1">
      <alignment horizontal="center"/>
    </xf>
    <xf numFmtId="0" fontId="13" fillId="0" borderId="54"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41" xfId="0" applyFont="1" applyBorder="1" applyAlignment="1">
      <alignment horizontal="center"/>
    </xf>
    <xf numFmtId="0" fontId="14" fillId="0" borderId="23" xfId="0" applyFont="1" applyBorder="1" applyAlignment="1">
      <alignment horizontal="center"/>
    </xf>
    <xf numFmtId="0" fontId="14" fillId="0" borderId="42" xfId="0" applyFont="1" applyBorder="1" applyAlignment="1">
      <alignment horizontal="center"/>
    </xf>
    <xf numFmtId="165" fontId="4" fillId="0" borderId="46" xfId="0" applyNumberFormat="1" applyFont="1" applyBorder="1" applyAlignment="1">
      <alignment horizontal="left"/>
    </xf>
    <xf numFmtId="0" fontId="0" fillId="0" borderId="47" xfId="0" applyBorder="1"/>
    <xf numFmtId="0" fontId="0" fillId="0" borderId="48" xfId="0" applyBorder="1"/>
    <xf numFmtId="165" fontId="0" fillId="0" borderId="49" xfId="0" applyNumberFormat="1" applyBorder="1" applyAlignment="1">
      <alignment horizontal="left"/>
    </xf>
    <xf numFmtId="0" fontId="0" fillId="0" borderId="50" xfId="0" applyBorder="1"/>
    <xf numFmtId="0" fontId="0" fillId="0" borderId="51" xfId="0" applyBorder="1"/>
    <xf numFmtId="0" fontId="13" fillId="0" borderId="25" xfId="0" applyFont="1" applyBorder="1" applyAlignment="1">
      <alignment horizontal="center"/>
    </xf>
    <xf numFmtId="0" fontId="13" fillId="0" borderId="31" xfId="0" applyFont="1" applyBorder="1" applyAlignment="1">
      <alignment horizontal="center"/>
    </xf>
    <xf numFmtId="0" fontId="13" fillId="0" borderId="26" xfId="0" applyFont="1" applyBorder="1" applyAlignment="1">
      <alignment horizontal="center"/>
    </xf>
    <xf numFmtId="165" fontId="0" fillId="0" borderId="46" xfId="0" applyNumberFormat="1" applyBorder="1" applyAlignment="1">
      <alignment horizontal="left"/>
    </xf>
    <xf numFmtId="0" fontId="0" fillId="19" borderId="64" xfId="0" applyFill="1" applyBorder="1" applyAlignment="1">
      <alignment horizontal="center" vertical="center"/>
    </xf>
    <xf numFmtId="0" fontId="0" fillId="19" borderId="67" xfId="0" applyFill="1" applyBorder="1" applyAlignment="1">
      <alignment horizontal="center" vertical="center"/>
    </xf>
    <xf numFmtId="0" fontId="0" fillId="14" borderId="58" xfId="0" applyFill="1" applyBorder="1" applyAlignment="1">
      <alignment horizontal="center" vertical="center"/>
    </xf>
    <xf numFmtId="0" fontId="0" fillId="14" borderId="61" xfId="0" applyFill="1" applyBorder="1" applyAlignment="1">
      <alignment horizontal="center" vertical="center"/>
    </xf>
    <xf numFmtId="0" fontId="0" fillId="19" borderId="58" xfId="0" applyFill="1" applyBorder="1" applyAlignment="1">
      <alignment horizontal="center" vertical="center"/>
    </xf>
    <xf numFmtId="0" fontId="0" fillId="19" borderId="61" xfId="0" applyFill="1" applyBorder="1" applyAlignment="1">
      <alignment horizontal="center" vertical="center"/>
    </xf>
    <xf numFmtId="3" fontId="0" fillId="19" borderId="59" xfId="0" applyNumberFormat="1" applyFill="1" applyBorder="1" applyAlignment="1">
      <alignment horizontal="center" vertical="center"/>
    </xf>
    <xf numFmtId="0" fontId="0" fillId="19" borderId="62" xfId="0" applyFill="1" applyBorder="1" applyAlignment="1">
      <alignment horizontal="center" vertical="center"/>
    </xf>
    <xf numFmtId="0" fontId="0" fillId="19" borderId="59" xfId="0" applyFill="1" applyBorder="1" applyAlignment="1">
      <alignment horizontal="center" vertical="center"/>
    </xf>
    <xf numFmtId="10" fontId="0" fillId="19" borderId="59" xfId="0" applyNumberFormat="1" applyFill="1" applyBorder="1" applyAlignment="1">
      <alignment horizontal="center" vertical="center"/>
    </xf>
    <xf numFmtId="10" fontId="0" fillId="19" borderId="62" xfId="0" applyNumberFormat="1" applyFill="1" applyBorder="1" applyAlignment="1">
      <alignment horizontal="center" vertical="center"/>
    </xf>
    <xf numFmtId="10" fontId="0" fillId="19" borderId="60" xfId="0" applyNumberFormat="1" applyFill="1" applyBorder="1" applyAlignment="1">
      <alignment horizontal="center" vertical="center"/>
    </xf>
    <xf numFmtId="10" fontId="0" fillId="19" borderId="63" xfId="0" applyNumberFormat="1" applyFill="1" applyBorder="1" applyAlignment="1">
      <alignment horizontal="center" vertical="center"/>
    </xf>
    <xf numFmtId="3" fontId="0" fillId="14" borderId="59" xfId="0" applyNumberFormat="1" applyFill="1" applyBorder="1" applyAlignment="1">
      <alignment horizontal="center" vertical="center"/>
    </xf>
    <xf numFmtId="0" fontId="0" fillId="14" borderId="62" xfId="0" applyFill="1" applyBorder="1" applyAlignment="1">
      <alignment horizontal="center" vertical="center"/>
    </xf>
    <xf numFmtId="0" fontId="0" fillId="14" borderId="59" xfId="0" applyFill="1" applyBorder="1" applyAlignment="1">
      <alignment horizontal="center" vertical="center"/>
    </xf>
    <xf numFmtId="10" fontId="0" fillId="14" borderId="59" xfId="0" applyNumberFormat="1" applyFill="1" applyBorder="1" applyAlignment="1">
      <alignment horizontal="center" vertical="center"/>
    </xf>
    <xf numFmtId="10" fontId="0" fillId="14" borderId="62" xfId="0" applyNumberFormat="1" applyFill="1" applyBorder="1" applyAlignment="1">
      <alignment horizontal="center" vertical="center"/>
    </xf>
    <xf numFmtId="10" fontId="0" fillId="14" borderId="60" xfId="0" applyNumberFormat="1" applyFill="1" applyBorder="1" applyAlignment="1">
      <alignment horizontal="center" vertical="center"/>
    </xf>
    <xf numFmtId="10" fontId="0" fillId="14" borderId="63" xfId="0" applyNumberFormat="1" applyFill="1" applyBorder="1" applyAlignment="1">
      <alignment horizontal="center" vertical="center"/>
    </xf>
    <xf numFmtId="0" fontId="8" fillId="0" borderId="78" xfId="0" applyFont="1" applyBorder="1"/>
    <xf numFmtId="0" fontId="0" fillId="0" borderId="78" xfId="0" applyBorder="1"/>
    <xf numFmtId="165" fontId="4" fillId="0" borderId="70" xfId="0" applyNumberFormat="1" applyFont="1" applyBorder="1" applyAlignment="1">
      <alignment horizontal="right"/>
    </xf>
    <xf numFmtId="0" fontId="0" fillId="0" borderId="71" xfId="0" applyBorder="1" applyAlignment="1">
      <alignment horizontal="right"/>
    </xf>
    <xf numFmtId="3" fontId="0" fillId="19" borderId="65" xfId="0" applyNumberFormat="1" applyFill="1" applyBorder="1" applyAlignment="1">
      <alignment horizontal="center" vertical="center"/>
    </xf>
    <xf numFmtId="0" fontId="0" fillId="19" borderId="65" xfId="0" applyFill="1" applyBorder="1" applyAlignment="1">
      <alignment horizontal="center" vertical="center"/>
    </xf>
    <xf numFmtId="10" fontId="0" fillId="19" borderId="65" xfId="0" applyNumberFormat="1" applyFill="1" applyBorder="1" applyAlignment="1">
      <alignment horizontal="center" vertical="center"/>
    </xf>
    <xf numFmtId="10" fontId="0" fillId="19" borderId="66" xfId="0" applyNumberFormat="1" applyFill="1" applyBorder="1" applyAlignment="1">
      <alignment horizontal="center" vertical="center"/>
    </xf>
    <xf numFmtId="10" fontId="0" fillId="19" borderId="69" xfId="0" applyNumberFormat="1" applyFill="1" applyBorder="1" applyAlignment="1">
      <alignment horizontal="center" vertical="center"/>
    </xf>
    <xf numFmtId="0" fontId="10" fillId="0" borderId="0" xfId="0" applyFont="1" applyAlignment="1">
      <alignment horizontal="right"/>
    </xf>
    <xf numFmtId="0" fontId="4" fillId="0" borderId="1"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0" fillId="10" borderId="78" xfId="0" applyFill="1" applyBorder="1"/>
    <xf numFmtId="0" fontId="0" fillId="0" borderId="22" xfId="0" applyBorder="1"/>
    <xf numFmtId="0" fontId="0" fillId="0" borderId="13" xfId="0" applyBorder="1"/>
    <xf numFmtId="0" fontId="0" fillId="0" borderId="0" xfId="0" applyAlignment="1">
      <alignment wrapText="1"/>
    </xf>
    <xf numFmtId="0" fontId="0" fillId="0" borderId="84" xfId="0" applyBorder="1"/>
    <xf numFmtId="0" fontId="0" fillId="0" borderId="0" xfId="0"/>
  </cellXfs>
  <cellStyles count="10">
    <cellStyle name="Comma" xfId="7" builtinId="3"/>
    <cellStyle name="Comma 2" xfId="3" xr:uid="{00000000-0005-0000-0000-000001000000}"/>
    <cellStyle name="Currency 2" xfId="4" xr:uid="{00000000-0005-0000-0000-000002000000}"/>
    <cellStyle name="Heading 1" xfId="8" builtinId="16"/>
    <cellStyle name="Hyperlink" xfId="9" builtinId="8"/>
    <cellStyle name="Normal" xfId="0" builtinId="0"/>
    <cellStyle name="Normal 2" xfId="5" xr:uid="{00000000-0005-0000-0000-000006000000}"/>
    <cellStyle name="Normal 3" xfId="2" xr:uid="{00000000-0005-0000-0000-000007000000}"/>
    <cellStyle name="Percent" xfId="1" builtinId="5"/>
    <cellStyle name="Percent 2" xfId="6" xr:uid="{00000000-0005-0000-0000-000009000000}"/>
  </cellStyles>
  <dxfs count="158">
    <dxf>
      <numFmt numFmtId="166" formatCode="&quot;$&quot;#,##0.00"/>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numFmt numFmtId="174" formatCode="#,##0.0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0" formatCode="General"/>
    </dxf>
    <dxf>
      <font>
        <strike val="0"/>
        <outline val="0"/>
        <shadow val="0"/>
        <u val="none"/>
        <vertAlign val="baseline"/>
        <sz val="11"/>
        <color theme="0"/>
        <name val="Calibri"/>
        <scheme val="minor"/>
      </font>
    </dxf>
    <dxf>
      <fill>
        <patternFill>
          <bgColor theme="5" tint="0.39994506668294322"/>
        </patternFill>
      </fill>
    </dxf>
    <dxf>
      <fill>
        <patternFill>
          <bgColor theme="4" tint="0.39994506668294322"/>
        </patternFill>
      </fill>
    </dxf>
    <dxf>
      <font>
        <color auto="1"/>
      </font>
      <fill>
        <patternFill>
          <bgColor theme="7" tint="0.79998168889431442"/>
        </patternFill>
      </fill>
    </dxf>
    <dxf>
      <fill>
        <patternFill>
          <bgColor theme="9" tint="0.39994506668294322"/>
        </patternFill>
      </fill>
    </dxf>
    <dxf>
      <fill>
        <patternFill>
          <bgColor theme="7" tint="0.39994506668294322"/>
        </patternFill>
      </fill>
    </dxf>
    <dxf>
      <fill>
        <patternFill>
          <bgColor theme="4" tint="0.39994506668294322"/>
        </patternFill>
      </fill>
    </dxf>
    <dxf>
      <numFmt numFmtId="166" formatCode="&quot;$&quot;#,##0.00"/>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numFmt numFmtId="174" formatCode="#,##0.0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font>
        <strike val="0"/>
        <outline val="0"/>
        <shadow val="0"/>
        <u val="none"/>
        <vertAlign val="baseline"/>
        <sz val="11"/>
        <color theme="0"/>
        <name val="Calibri"/>
        <scheme val="minor"/>
      </font>
    </dxf>
    <dxf>
      <fill>
        <patternFill>
          <bgColor theme="5" tint="0.39994506668294322"/>
        </patternFill>
      </fill>
    </dxf>
    <dxf>
      <fill>
        <patternFill>
          <bgColor theme="4" tint="0.39994506668294322"/>
        </patternFill>
      </fill>
    </dxf>
    <dxf>
      <font>
        <color auto="1"/>
      </font>
      <fill>
        <patternFill>
          <bgColor theme="7" tint="0.79998168889431442"/>
        </patternFill>
      </fill>
    </dxf>
    <dxf>
      <fill>
        <patternFill>
          <bgColor theme="9" tint="0.39994506668294322"/>
        </patternFill>
      </fill>
    </dxf>
    <dxf>
      <fill>
        <patternFill>
          <bgColor theme="7" tint="0.39994506668294322"/>
        </patternFill>
      </fill>
    </dxf>
    <dxf>
      <fill>
        <patternFill>
          <bgColor theme="4" tint="0.39994506668294322"/>
        </patternFill>
      </fill>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2" formatCode="&quot;$&quot;#,##0.00_);[Red]\(&quot;$&quot;#,##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2" formatCode="&quot;$&quot;#,##0.00_);[Red]\(&quot;$&quot;#,##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4"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2" formatCode="&quot;$&quot;#,##0.00_);[Red]\(&quot;$&quot;#,##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73" formatCode="#,##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75" formatCode="#,##0.0000_);[Red]\(#,##0.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0"/>
    </dxf>
    <dxf>
      <alignment horizontal="left" vertical="bottom" textRotation="0" indent="0" justifyLastLine="0" shrinkToFit="0" readingOrder="0"/>
      <protection locked="1" hidden="0"/>
    </dxf>
    <dxf>
      <font>
        <color theme="0"/>
      </font>
      <fill>
        <patternFill>
          <bgColor theme="0"/>
        </patternFill>
      </fill>
    </dxf>
    <dxf>
      <font>
        <color rgb="FFFF0000"/>
      </font>
      <fill>
        <patternFill patternType="none">
          <bgColor auto="1"/>
        </patternFill>
      </fill>
    </dxf>
    <dxf>
      <font>
        <color rgb="FFFF0000"/>
      </font>
      <fill>
        <patternFill patternType="none">
          <bgColor auto="1"/>
        </patternFill>
      </fill>
    </dxf>
    <dxf>
      <fill>
        <patternFill>
          <bgColor theme="5" tint="0.39994506668294322"/>
        </patternFill>
      </fill>
    </dxf>
    <dxf>
      <fill>
        <patternFill>
          <bgColor theme="4" tint="0.39994506668294322"/>
        </patternFill>
      </fill>
    </dxf>
    <dxf>
      <font>
        <color auto="1"/>
      </font>
      <fill>
        <patternFill>
          <bgColor theme="7" tint="0.79998168889431442"/>
        </patternFill>
      </fill>
    </dxf>
    <dxf>
      <fill>
        <gradientFill type="path" left="0.5" right="0.5" top="0.5" bottom="0.5">
          <stop position="0">
            <color rgb="FFFFA7A7"/>
          </stop>
          <stop position="1">
            <color theme="0" tint="-0.1490218817712943"/>
          </stop>
        </gradientFill>
      </fill>
    </dxf>
    <dxf>
      <font>
        <color theme="0"/>
      </font>
      <fill>
        <patternFill>
          <bgColor rgb="FFFF0000"/>
        </patternFill>
      </fill>
    </dxf>
    <dxf>
      <fill>
        <patternFill>
          <bgColor theme="9" tint="0.39994506668294322"/>
        </patternFill>
      </fill>
    </dxf>
    <dxf>
      <fill>
        <patternFill>
          <bgColor theme="7" tint="0.39994506668294322"/>
        </patternFill>
      </fill>
    </dxf>
    <dxf>
      <fill>
        <patternFill>
          <bgColor theme="4" tint="0.39994506668294322"/>
        </patternFill>
      </fill>
    </dxf>
    <dxf>
      <font>
        <strike/>
      </font>
    </dxf>
    <dxf>
      <numFmt numFmtId="166" formatCode="&quot;$&quot;#,##0.00"/>
      <alignment horizontal="center" vertical="bottom" textRotation="0" wrapText="0" indent="0" justifyLastLine="0" shrinkToFit="0" readingOrder="0"/>
      <protection locked="1" hidden="0"/>
    </dxf>
    <dxf>
      <numFmt numFmtId="165" formatCode="&quot;$&quot;#,##0"/>
      <alignment horizontal="center" vertical="bottom" textRotation="0" wrapText="0" indent="0" justifyLastLine="0" shrinkToFit="0" readingOrder="0"/>
      <protection locked="1" hidden="0"/>
    </dxf>
    <dxf>
      <numFmt numFmtId="174" formatCode="#,##0.0000"/>
      <alignment horizontal="center" vertical="bottom" textRotation="0" wrapText="0" indent="0" justifyLastLine="0" shrinkToFit="0" readingOrder="0"/>
      <protection locked="1" hidden="0"/>
    </dxf>
    <dxf>
      <numFmt numFmtId="165" formatCode="&quot;$&quot;#,##0"/>
      <alignment horizontal="center" vertical="bottom" textRotation="0" wrapText="0" indent="0" justifyLastLine="0" shrinkToFit="0" readingOrder="0"/>
      <protection locked="1" hidden="0"/>
    </dxf>
    <dxf>
      <numFmt numFmtId="165" formatCode="&quot;$&quot;#,##0"/>
      <alignment horizontal="center" vertical="bottom" textRotation="0" wrapText="0" indent="0" justifyLastLine="0" shrinkToFit="0" readingOrder="0"/>
      <protection locked="1" hidden="0"/>
    </dxf>
    <dxf>
      <numFmt numFmtId="4" formatCode="#,##0.00"/>
      <alignment horizontal="center" vertical="bottom" textRotation="0" wrapText="0" indent="0" justifyLastLine="0" shrinkToFit="0" readingOrder="0"/>
      <protection locked="1" hidden="0"/>
    </dxf>
    <dxf>
      <numFmt numFmtId="173" formatCode="#,##0.000"/>
      <alignment horizontal="center" vertical="bottom" textRotation="0" wrapText="0" indent="0" justifyLastLine="0" shrinkToFit="0" readingOrder="0"/>
      <protection locked="1" hidden="0"/>
    </dxf>
    <dxf>
      <font>
        <color auto="1"/>
      </font>
      <numFmt numFmtId="165" formatCode="&quot;$&quot;#,##0"/>
      <alignment horizontal="center" vertical="bottom" textRotation="0" wrapText="0" indent="0" justifyLastLine="0" shrinkToFit="0" readingOrder="0"/>
      <protection locked="1" hidden="0"/>
    </dxf>
    <dxf>
      <font>
        <color auto="1"/>
      </font>
      <numFmt numFmtId="19" formatCode="m/d/yyyy"/>
      <alignment horizontal="center"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font>
        <color auto="1"/>
      </font>
      <numFmt numFmtId="0" formatCode="Genera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0" hidden="0"/>
    </dxf>
    <dxf>
      <border outline="0">
        <top style="medium">
          <color auto="1"/>
        </top>
      </border>
    </dxf>
    <dxf>
      <alignment horizontal="center" vertical="bottom" textRotation="0" wrapText="0" indent="0" justifyLastLine="0" shrinkToFit="0" readingOrder="0"/>
      <protection locked="1" hidden="0"/>
    </dxf>
    <dxf>
      <border outline="0">
        <bottom style="medium">
          <color auto="1"/>
        </bottom>
      </border>
    </dxf>
    <dxf>
      <font>
        <b/>
        <i val="0"/>
        <strike val="0"/>
        <condense val="0"/>
        <extend val="0"/>
        <outline val="0"/>
        <shadow val="0"/>
        <u val="none"/>
        <vertAlign val="baseline"/>
        <sz val="11"/>
        <color theme="1"/>
        <name val="Calibri"/>
        <scheme val="minor"/>
      </font>
      <alignment horizontal="left" vertical="bottom" textRotation="0" wrapText="1" indent="0" justifyLastLine="0" shrinkToFit="0" readingOrder="0"/>
      <protection locked="1" hidden="0"/>
    </dxf>
    <dxf>
      <fill>
        <patternFill>
          <bgColor theme="5" tint="0.39994506668294322"/>
        </patternFill>
      </fill>
    </dxf>
    <dxf>
      <fill>
        <patternFill>
          <bgColor theme="4" tint="0.39994506668294322"/>
        </patternFill>
      </fill>
    </dxf>
    <dxf>
      <font>
        <color auto="1"/>
      </font>
      <fill>
        <patternFill>
          <bgColor theme="7" tint="0.79998168889431442"/>
        </patternFill>
      </fill>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ill>
        <patternFill>
          <bgColor theme="9" tint="0.39994506668294322"/>
        </patternFill>
      </fill>
    </dxf>
    <dxf>
      <fill>
        <patternFill>
          <bgColor theme="7" tint="0.39994506668294322"/>
        </patternFill>
      </fill>
    </dxf>
    <dxf>
      <fill>
        <patternFill>
          <bgColor theme="4" tint="0.39994506668294322"/>
        </patternFill>
      </fill>
    </dxf>
    <dxf>
      <font>
        <b val="0"/>
        <i val="0"/>
        <strike val="0"/>
        <condense val="0"/>
        <extend val="0"/>
        <outline val="0"/>
        <shadow val="0"/>
        <u val="none"/>
        <vertAlign val="baseline"/>
        <sz val="11"/>
        <color auto="1"/>
        <name val="Calibri"/>
        <scheme val="minor"/>
      </font>
      <numFmt numFmtId="1" formatCode="0"/>
      <alignment horizontal="center" vertical="bottom" textRotation="0" indent="0" justifyLastLine="0" shrinkToFit="0" readingOrder="0"/>
      <protection locked="1"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0" formatCode="General"/>
      <alignment horizontal="center" vertical="bottom" textRotation="0" indent="0" justifyLastLine="0" shrinkToFit="0" readingOrder="0"/>
      <protection locked="0" hidden="0"/>
    </dxf>
    <dxf>
      <font>
        <b val="0"/>
        <i val="0"/>
        <strike val="0"/>
        <condense val="0"/>
        <extend val="0"/>
        <outline val="0"/>
        <shadow val="0"/>
        <u val="none"/>
        <vertAlign val="baseline"/>
        <sz val="11"/>
        <color auto="1"/>
        <name val="Calibri"/>
        <scheme val="minor"/>
      </font>
      <numFmt numFmtId="165" formatCode="&quot;$&quot;#,##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 formatCode="#,##0"/>
      <fill>
        <patternFill>
          <bgColor theme="0" tint="-4.9989318521683403E-2"/>
        </patternFill>
      </fill>
      <alignment horizontal="center" vertical="bottom" textRotation="0" wrapText="0" indent="0"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5" formatCode="&quot;$&quot;#,##0"/>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m/d/yyyy"/>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protection locked="1" hidden="0"/>
    </dxf>
    <dxf>
      <font>
        <b val="0"/>
        <i val="0"/>
        <strike val="0"/>
        <condense val="0"/>
        <extend val="0"/>
        <outline val="0"/>
        <shadow val="0"/>
        <u val="none"/>
        <vertAlign val="baseline"/>
        <sz val="11"/>
        <color auto="1"/>
        <name val="Calibri"/>
        <scheme val="minor"/>
      </font>
      <protection locked="1" hidden="0"/>
    </dxf>
    <dxf>
      <protection locked="1" hidden="0"/>
    </dxf>
    <dxf>
      <fill>
        <patternFill>
          <bgColor theme="5" tint="0.39994506668294322"/>
        </patternFill>
      </fill>
    </dxf>
    <dxf>
      <fill>
        <patternFill>
          <bgColor theme="4" tint="0.39994506668294322"/>
        </patternFill>
      </fill>
    </dxf>
    <dxf>
      <font>
        <color auto="1"/>
      </font>
      <fill>
        <patternFill>
          <bgColor theme="7" tint="0.79998168889431442"/>
        </patternFill>
      </fill>
    </dxf>
    <dxf>
      <fill>
        <patternFill>
          <bgColor theme="1"/>
        </patternFill>
      </fill>
    </dxf>
    <dxf>
      <fill>
        <patternFill>
          <bgColor theme="9" tint="0.39994506668294322"/>
        </patternFill>
      </fill>
    </dxf>
    <dxf>
      <fill>
        <patternFill>
          <bgColor theme="7" tint="0.39994506668294322"/>
        </patternFill>
      </fill>
    </dxf>
    <dxf>
      <fill>
        <patternFill>
          <bgColor theme="4" tint="0.39994506668294322"/>
        </patternFill>
      </fill>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b/>
        <i val="0"/>
        <color rgb="FFFF0000"/>
      </font>
    </dxf>
    <dxf>
      <font>
        <color theme="0"/>
      </font>
      <fill>
        <patternFill>
          <bgColor theme="0"/>
        </patternFill>
      </fill>
      <border>
        <left/>
        <right/>
        <top/>
        <bottom/>
      </border>
    </dxf>
    <dxf>
      <font>
        <b/>
        <i val="0"/>
        <color rgb="FFFF0000"/>
      </font>
    </dxf>
    <dxf>
      <font>
        <color theme="0"/>
      </font>
    </dxf>
    <dxf>
      <font>
        <b/>
        <i val="0"/>
        <color rgb="FFFF0000"/>
      </font>
    </dxf>
    <dxf>
      <font>
        <color theme="0"/>
      </font>
    </dxf>
  </dxfs>
  <tableStyles count="0" defaultTableStyle="TableStyleMedium2" defaultPivotStyle="PivotStyleLight16"/>
  <colors>
    <mruColors>
      <color rgb="FFDDBDBD"/>
      <color rgb="FFFFA7A7"/>
      <color rgb="FFFF4B4B"/>
      <color rgb="FFFF7575"/>
      <color rgb="FFFFFF99"/>
      <color rgb="FFFF8B8B"/>
      <color rgb="FFFF9393"/>
      <color rgb="FFFFCC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1.xml"/><Relationship Id="rId18"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00173213218657E-2"/>
          <c:y val="8.1493607477859442E-2"/>
          <c:w val="0.93614649753795187"/>
          <c:h val="0.84968852749615464"/>
        </c:manualLayout>
      </c:layout>
      <c:scatterChart>
        <c:scatterStyle val="lineMarker"/>
        <c:varyColors val="0"/>
        <c:ser>
          <c:idx val="0"/>
          <c:order val="0"/>
          <c:tx>
            <c:v>Used Sales</c:v>
          </c:tx>
          <c:spPr>
            <a:ln w="19050" cap="rnd">
              <a:noFill/>
              <a:round/>
            </a:ln>
            <a:effectLst/>
          </c:spPr>
          <c:marker>
            <c:symbol val="circle"/>
            <c:size val="4"/>
            <c:spPr>
              <a:solidFill>
                <a:schemeClr val="tx1"/>
              </a:solidFill>
              <a:ln w="9525">
                <a:solidFill>
                  <a:schemeClr val="tx1"/>
                </a:solidFill>
              </a:ln>
              <a:effectLst/>
            </c:spPr>
          </c:marker>
          <c:trendline>
            <c:spPr>
              <a:ln w="19050" cap="rnd">
                <a:solidFill>
                  <a:schemeClr val="tx1"/>
                </a:solidFill>
                <a:prstDash val="solid"/>
              </a:ln>
              <a:effectLst/>
            </c:spPr>
            <c:trendlineType val="power"/>
            <c:dispRSqr val="0"/>
            <c:dispEq val="0"/>
          </c:trendline>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[0]!Plot_UsedPPSF</c:f>
              <c:numCache>
                <c:formatCode>General</c:formatCode>
                <c:ptCount val="20"/>
                <c:pt idx="0">
                  <c:v>0.59</c:v>
                </c:pt>
                <c:pt idx="1">
                  <c:v>0.75</c:v>
                </c:pt>
                <c:pt idx="2">
                  <c:v>0.75</c:v>
                </c:pt>
                <c:pt idx="3">
                  <c:v>0.82</c:v>
                </c:pt>
                <c:pt idx="4">
                  <c:v>0.82</c:v>
                </c:pt>
                <c:pt idx="5">
                  <c:v>1.3</c:v>
                </c:pt>
                <c:pt idx="6">
                  <c:v>0.31</c:v>
                </c:pt>
                <c:pt idx="7">
                  <c:v>1.22</c:v>
                </c:pt>
                <c:pt idx="8">
                  <c:v>1.3</c:v>
                </c:pt>
                <c:pt idx="9">
                  <c:v>1.32</c:v>
                </c:pt>
                <c:pt idx="10">
                  <c:v>1.37</c:v>
                </c:pt>
                <c:pt idx="11">
                  <c:v>1.08</c:v>
                </c:pt>
                <c:pt idx="12">
                  <c:v>0.79</c:v>
                </c:pt>
                <c:pt idx="13">
                  <c:v>#N/A</c:v>
                </c:pt>
                <c:pt idx="14">
                  <c:v>0.84</c:v>
                </c:pt>
                <c:pt idx="15">
                  <c:v>0.56000000000000005</c:v>
                </c:pt>
                <c:pt idx="16">
                  <c:v>0.7</c:v>
                </c:pt>
                <c:pt idx="17">
                  <c:v>0.47</c:v>
                </c:pt>
                <c:pt idx="18">
                  <c:v>0.39</c:v>
                </c:pt>
                <c:pt idx="19">
                  <c:v>1.19</c:v>
                </c:pt>
              </c:numCache>
            </c:numRef>
          </c:yVal>
          <c:smooth val="0"/>
          <c:extLst>
            <c:ext xmlns:c16="http://schemas.microsoft.com/office/drawing/2014/chart" uri="{C3380CC4-5D6E-409C-BE32-E72D297353CC}">
              <c16:uniqueId val="{00000000-572A-414F-AF3E-02EB833F2335}"/>
            </c:ext>
          </c:extLst>
        </c:ser>
        <c:ser>
          <c:idx val="2"/>
          <c:order val="1"/>
          <c:tx>
            <c:v>Vacant</c:v>
          </c:tx>
          <c:spPr>
            <a:ln w="25400" cap="rnd">
              <a:noFill/>
              <a:round/>
            </a:ln>
            <a:effectLst/>
          </c:spPr>
          <c:marker>
            <c:symbol val="square"/>
            <c:size val="10"/>
            <c:spPr>
              <a:solidFill>
                <a:schemeClr val="accent6"/>
              </a:solidFill>
              <a:ln w="9525">
                <a:solidFill>
                  <a:schemeClr val="tx1"/>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[0]!Plot_VacantPPSF</c:f>
              <c:numCache>
                <c:formatCode>General</c:formatCode>
                <c:ptCount val="20"/>
                <c:pt idx="0">
                  <c:v>0.59</c:v>
                </c:pt>
                <c:pt idx="1">
                  <c:v>0.75</c:v>
                </c:pt>
                <c:pt idx="2">
                  <c:v>0.75</c:v>
                </c:pt>
                <c:pt idx="3">
                  <c:v>0.82</c:v>
                </c:pt>
                <c:pt idx="4">
                  <c:v>0.82</c:v>
                </c:pt>
                <c:pt idx="5">
                  <c:v>1.3</c:v>
                </c:pt>
                <c:pt idx="6">
                  <c:v>0.31</c:v>
                </c:pt>
                <c:pt idx="7">
                  <c:v>1.22</c:v>
                </c:pt>
                <c:pt idx="8">
                  <c:v>1.3</c:v>
                </c:pt>
                <c:pt idx="9">
                  <c:v>1.32</c:v>
                </c:pt>
                <c:pt idx="10">
                  <c:v>1.37</c:v>
                </c:pt>
                <c:pt idx="11">
                  <c:v>1.08</c:v>
                </c:pt>
                <c:pt idx="12">
                  <c:v>0.79</c:v>
                </c:pt>
                <c:pt idx="13">
                  <c:v>#N/A</c:v>
                </c:pt>
                <c:pt idx="14">
                  <c:v>0.84</c:v>
                </c:pt>
                <c:pt idx="15">
                  <c:v>0.56000000000000005</c:v>
                </c:pt>
                <c:pt idx="16">
                  <c:v>0.7</c:v>
                </c:pt>
                <c:pt idx="17">
                  <c:v>0.47</c:v>
                </c:pt>
                <c:pt idx="18">
                  <c:v>0.39</c:v>
                </c:pt>
                <c:pt idx="19">
                  <c:v>1.19</c:v>
                </c:pt>
              </c:numCache>
            </c:numRef>
          </c:yVal>
          <c:smooth val="0"/>
          <c:extLst>
            <c:ext xmlns:c16="http://schemas.microsoft.com/office/drawing/2014/chart" uri="{C3380CC4-5D6E-409C-BE32-E72D297353CC}">
              <c16:uniqueId val="{00000001-572A-414F-AF3E-02EB833F2335}"/>
            </c:ext>
          </c:extLst>
        </c:ser>
        <c:ser>
          <c:idx val="3"/>
          <c:order val="2"/>
          <c:tx>
            <c:v>Abstracted</c:v>
          </c:tx>
          <c:spPr>
            <a:ln w="25400" cap="rnd">
              <a:noFill/>
              <a:round/>
            </a:ln>
            <a:effectLst/>
          </c:spPr>
          <c:marker>
            <c:symbol val="triangle"/>
            <c:size val="12"/>
            <c:spPr>
              <a:solidFill>
                <a:schemeClr val="accent4"/>
              </a:solidFill>
              <a:ln w="9525">
                <a:solidFill>
                  <a:schemeClr val="tx1"/>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[0]!Plot_AbstractedPPSF</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2-572A-414F-AF3E-02EB833F2335}"/>
            </c:ext>
          </c:extLst>
        </c:ser>
        <c:ser>
          <c:idx val="4"/>
          <c:order val="3"/>
          <c:tx>
            <c:v>Allocated</c:v>
          </c:tx>
          <c:spPr>
            <a:ln w="25400" cap="rnd">
              <a:noFill/>
              <a:round/>
            </a:ln>
            <a:effectLst/>
          </c:spPr>
          <c:marker>
            <c:symbol val="diamond"/>
            <c:size val="12"/>
            <c:spPr>
              <a:solidFill>
                <a:schemeClr val="accent5"/>
              </a:solidFill>
              <a:ln w="9525">
                <a:solidFill>
                  <a:schemeClr val="tx1"/>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[0]!Plot_AllocatedPPSF</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3-572A-414F-AF3E-02EB833F2335}"/>
            </c:ext>
          </c:extLst>
        </c:ser>
        <c:ser>
          <c:idx val="1"/>
          <c:order val="4"/>
          <c:tx>
            <c:v>Not Used</c:v>
          </c:tx>
          <c:spPr>
            <a:ln w="25400" cap="rnd">
              <a:noFill/>
              <a:round/>
            </a:ln>
            <a:effectLst/>
          </c:spPr>
          <c:marker>
            <c:symbol val="x"/>
            <c:size val="15"/>
            <c:spPr>
              <a:noFill/>
              <a:ln w="19050">
                <a:solidFill>
                  <a:srgbClr val="C00000"/>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[0]!Plot_NotUsedPPSF</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0.15</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4-572A-414F-AF3E-02EB833F2335}"/>
            </c:ext>
          </c:extLst>
        </c:ser>
        <c:dLbls>
          <c:showLegendKey val="0"/>
          <c:showVal val="0"/>
          <c:showCatName val="0"/>
          <c:showSerName val="0"/>
          <c:showPercent val="0"/>
          <c:showBubbleSize val="0"/>
        </c:dLbls>
        <c:axId val="-1296405808"/>
        <c:axId val="-1296404176"/>
      </c:scatterChart>
      <c:valAx>
        <c:axId val="-129640580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r>
                  <a:rPr lang="en-US" sz="800" b="1"/>
                  <a:t>Parcel</a:t>
                </a:r>
                <a:r>
                  <a:rPr lang="en-US" sz="800" b="1" baseline="0"/>
                  <a:t> Size:</a:t>
                </a:r>
                <a:endParaRPr lang="en-US" sz="800" b="1"/>
              </a:p>
            </c:rich>
          </c:tx>
          <c:layout>
            <c:manualLayout>
              <c:xMode val="edge"/>
              <c:yMode val="edge"/>
              <c:x val="1.3996372771000193E-4"/>
              <c:y val="0.95501754385964921"/>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96404176"/>
        <c:crosses val="autoZero"/>
        <c:crossBetween val="midCat"/>
      </c:valAx>
      <c:valAx>
        <c:axId val="-12964041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96405808"/>
        <c:crosses val="autoZero"/>
        <c:crossBetween val="midCat"/>
      </c:valAx>
      <c:spPr>
        <a:noFill/>
        <a:ln>
          <a:noFill/>
        </a:ln>
        <a:effectLst/>
      </c:spPr>
    </c:plotArea>
    <c:legend>
      <c:legendPos val="r"/>
      <c:legendEntry>
        <c:idx val="0"/>
        <c:delete val="1"/>
      </c:legendEntry>
      <c:layout>
        <c:manualLayout>
          <c:xMode val="edge"/>
          <c:yMode val="edge"/>
          <c:x val="6.5614285441829567E-2"/>
          <c:y val="1.3333115065398532E-2"/>
          <c:w val="0.73878237095363075"/>
          <c:h val="5.249256524847076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'Global Settings'!$A$31</c:f>
          <c:strCache>
            <c:ptCount val="1"/>
            <c:pt idx="0">
              <c:v>RRN.xlsx</c:v>
            </c:pt>
          </c:strCache>
        </c:strRef>
      </c:tx>
      <c:layout>
        <c:manualLayout>
          <c:xMode val="edge"/>
          <c:yMode val="edge"/>
          <c:x val="0.32899991347235441"/>
          <c:y val="6.068267531917733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313665746119065E-2"/>
          <c:y val="0.10374396179507953"/>
          <c:w val="0.88029903485616101"/>
          <c:h val="0.82743822113435828"/>
        </c:manualLayout>
      </c:layout>
      <c:scatterChart>
        <c:scatterStyle val="lineMarker"/>
        <c:varyColors val="0"/>
        <c:ser>
          <c:idx val="0"/>
          <c:order val="0"/>
          <c:tx>
            <c:v>Used Sales</c:v>
          </c:tx>
          <c:spPr>
            <a:ln w="19050" cap="rnd">
              <a:noFill/>
              <a:round/>
            </a:ln>
            <a:effectLst/>
          </c:spPr>
          <c:marker>
            <c:symbol val="circle"/>
            <c:size val="4"/>
            <c:spPr>
              <a:solidFill>
                <a:schemeClr val="tx1"/>
              </a:solidFill>
              <a:ln w="9525">
                <a:solidFill>
                  <a:schemeClr val="tx1"/>
                </a:solidFill>
              </a:ln>
              <a:effectLst/>
            </c:spPr>
          </c:marker>
          <c:trendline>
            <c:spPr>
              <a:ln w="19050" cap="rnd">
                <a:solidFill>
                  <a:schemeClr val="tx1"/>
                </a:solidFill>
                <a:prstDash val="solid"/>
              </a:ln>
              <a:effectLst/>
            </c:spPr>
            <c:trendlineType val="power"/>
            <c:dispRSqr val="0"/>
            <c:dispEq val="1"/>
            <c:trendlineLbl>
              <c:layout>
                <c:manualLayout>
                  <c:x val="-3.5173782213395309E-2"/>
                  <c:y val="-0.3491234704898305"/>
                </c:manualLayout>
              </c:layout>
              <c:numFmt formatCode="General" sourceLinked="0"/>
              <c:spPr>
                <a:solidFill>
                  <a:schemeClr val="bg1"/>
                </a:solid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[0]!Plot_UsedPPSF</c:f>
              <c:numCache>
                <c:formatCode>General</c:formatCode>
                <c:ptCount val="20"/>
                <c:pt idx="0">
                  <c:v>0.59</c:v>
                </c:pt>
                <c:pt idx="1">
                  <c:v>0.75</c:v>
                </c:pt>
                <c:pt idx="2">
                  <c:v>0.75</c:v>
                </c:pt>
                <c:pt idx="3">
                  <c:v>0.82</c:v>
                </c:pt>
                <c:pt idx="4">
                  <c:v>0.82</c:v>
                </c:pt>
                <c:pt idx="5">
                  <c:v>1.3</c:v>
                </c:pt>
                <c:pt idx="6">
                  <c:v>0.31</c:v>
                </c:pt>
                <c:pt idx="7">
                  <c:v>1.22</c:v>
                </c:pt>
                <c:pt idx="8">
                  <c:v>1.3</c:v>
                </c:pt>
                <c:pt idx="9">
                  <c:v>1.32</c:v>
                </c:pt>
                <c:pt idx="10">
                  <c:v>1.37</c:v>
                </c:pt>
                <c:pt idx="11">
                  <c:v>1.08</c:v>
                </c:pt>
                <c:pt idx="12">
                  <c:v>0.79</c:v>
                </c:pt>
                <c:pt idx="13">
                  <c:v>#N/A</c:v>
                </c:pt>
                <c:pt idx="14">
                  <c:v>0.84</c:v>
                </c:pt>
                <c:pt idx="15">
                  <c:v>0.56000000000000005</c:v>
                </c:pt>
                <c:pt idx="16">
                  <c:v>0.7</c:v>
                </c:pt>
                <c:pt idx="17">
                  <c:v>0.47</c:v>
                </c:pt>
                <c:pt idx="18">
                  <c:v>0.39</c:v>
                </c:pt>
                <c:pt idx="19">
                  <c:v>1.19</c:v>
                </c:pt>
              </c:numCache>
            </c:numRef>
          </c:yVal>
          <c:smooth val="0"/>
          <c:extLst>
            <c:ext xmlns:c16="http://schemas.microsoft.com/office/drawing/2014/chart" uri="{C3380CC4-5D6E-409C-BE32-E72D297353CC}">
              <c16:uniqueId val="{00000000-60DE-4686-9BA9-3424827558E2}"/>
            </c:ext>
          </c:extLst>
        </c:ser>
        <c:ser>
          <c:idx val="2"/>
          <c:order val="1"/>
          <c:tx>
            <c:v>Vacant</c:v>
          </c:tx>
          <c:spPr>
            <a:ln w="25400" cap="rnd">
              <a:noFill/>
              <a:round/>
            </a:ln>
            <a:effectLst/>
          </c:spPr>
          <c:marker>
            <c:symbol val="square"/>
            <c:size val="10"/>
            <c:spPr>
              <a:solidFill>
                <a:schemeClr val="accent6"/>
              </a:solidFill>
              <a:ln w="9525">
                <a:solidFill>
                  <a:schemeClr val="tx1"/>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[0]!Plot_VacantPPSF</c:f>
              <c:numCache>
                <c:formatCode>General</c:formatCode>
                <c:ptCount val="20"/>
                <c:pt idx="0">
                  <c:v>0.59</c:v>
                </c:pt>
                <c:pt idx="1">
                  <c:v>0.75</c:v>
                </c:pt>
                <c:pt idx="2">
                  <c:v>0.75</c:v>
                </c:pt>
                <c:pt idx="3">
                  <c:v>0.82</c:v>
                </c:pt>
                <c:pt idx="4">
                  <c:v>0.82</c:v>
                </c:pt>
                <c:pt idx="5">
                  <c:v>1.3</c:v>
                </c:pt>
                <c:pt idx="6">
                  <c:v>0.31</c:v>
                </c:pt>
                <c:pt idx="7">
                  <c:v>1.22</c:v>
                </c:pt>
                <c:pt idx="8">
                  <c:v>1.3</c:v>
                </c:pt>
                <c:pt idx="9">
                  <c:v>1.32</c:v>
                </c:pt>
                <c:pt idx="10">
                  <c:v>1.37</c:v>
                </c:pt>
                <c:pt idx="11">
                  <c:v>1.08</c:v>
                </c:pt>
                <c:pt idx="12">
                  <c:v>0.79</c:v>
                </c:pt>
                <c:pt idx="13">
                  <c:v>#N/A</c:v>
                </c:pt>
                <c:pt idx="14">
                  <c:v>0.84</c:v>
                </c:pt>
                <c:pt idx="15">
                  <c:v>0.56000000000000005</c:v>
                </c:pt>
                <c:pt idx="16">
                  <c:v>0.7</c:v>
                </c:pt>
                <c:pt idx="17">
                  <c:v>0.47</c:v>
                </c:pt>
                <c:pt idx="18">
                  <c:v>0.39</c:v>
                </c:pt>
                <c:pt idx="19">
                  <c:v>1.19</c:v>
                </c:pt>
              </c:numCache>
            </c:numRef>
          </c:yVal>
          <c:smooth val="0"/>
          <c:extLst>
            <c:ext xmlns:c16="http://schemas.microsoft.com/office/drawing/2014/chart" uri="{C3380CC4-5D6E-409C-BE32-E72D297353CC}">
              <c16:uniqueId val="{00000001-60DE-4686-9BA9-3424827558E2}"/>
            </c:ext>
          </c:extLst>
        </c:ser>
        <c:ser>
          <c:idx val="3"/>
          <c:order val="2"/>
          <c:tx>
            <c:v>Abstracted</c:v>
          </c:tx>
          <c:spPr>
            <a:ln w="25400" cap="rnd">
              <a:noFill/>
              <a:round/>
            </a:ln>
            <a:effectLst/>
          </c:spPr>
          <c:marker>
            <c:symbol val="triangle"/>
            <c:size val="12"/>
            <c:spPr>
              <a:solidFill>
                <a:schemeClr val="accent4"/>
              </a:solidFill>
              <a:ln w="9525">
                <a:solidFill>
                  <a:schemeClr val="tx1"/>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[0]!Plot_AbstractedPPSF</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2-60DE-4686-9BA9-3424827558E2}"/>
            </c:ext>
          </c:extLst>
        </c:ser>
        <c:ser>
          <c:idx val="4"/>
          <c:order val="3"/>
          <c:tx>
            <c:v>Allocated</c:v>
          </c:tx>
          <c:spPr>
            <a:ln w="25400" cap="rnd">
              <a:noFill/>
              <a:round/>
            </a:ln>
            <a:effectLst/>
          </c:spPr>
          <c:marker>
            <c:symbol val="diamond"/>
            <c:size val="12"/>
            <c:spPr>
              <a:solidFill>
                <a:schemeClr val="accent5"/>
              </a:solidFill>
              <a:ln w="9525">
                <a:solidFill>
                  <a:schemeClr val="tx1"/>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[0]!Plot_AllocatedPPSF</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3-60DE-4686-9BA9-3424827558E2}"/>
            </c:ext>
          </c:extLst>
        </c:ser>
        <c:ser>
          <c:idx val="1"/>
          <c:order val="4"/>
          <c:tx>
            <c:v>Not Used</c:v>
          </c:tx>
          <c:spPr>
            <a:ln w="25400" cap="rnd">
              <a:noFill/>
              <a:round/>
            </a:ln>
            <a:effectLst/>
          </c:spPr>
          <c:marker>
            <c:symbol val="x"/>
            <c:size val="15"/>
            <c:spPr>
              <a:noFill/>
              <a:ln w="19050">
                <a:solidFill>
                  <a:srgbClr val="C00000"/>
                </a:solidFill>
              </a:ln>
              <a:effectLst/>
            </c:spPr>
          </c:marker>
          <c:xVal>
            <c:numRef>
              <c:f>[0]!Plot_Residual_SF</c:f>
              <c:numCache>
                <c:formatCode>#,##0.000</c:formatCode>
                <c:ptCount val="20"/>
                <c:pt idx="0">
                  <c:v>160387.91999999998</c:v>
                </c:pt>
                <c:pt idx="1">
                  <c:v>160387.91999999998</c:v>
                </c:pt>
                <c:pt idx="2">
                  <c:v>129808.8</c:v>
                </c:pt>
                <c:pt idx="3">
                  <c:v>196020</c:v>
                </c:pt>
                <c:pt idx="4">
                  <c:v>196020</c:v>
                </c:pt>
                <c:pt idx="5">
                  <c:v>117612.00000000001</c:v>
                </c:pt>
                <c:pt idx="6">
                  <c:v>835045.20000000007</c:v>
                </c:pt>
                <c:pt idx="7">
                  <c:v>59241.600000000006</c:v>
                </c:pt>
                <c:pt idx="8">
                  <c:v>122839.2</c:v>
                </c:pt>
                <c:pt idx="9">
                  <c:v>130244.40000000001</c:v>
                </c:pt>
                <c:pt idx="10">
                  <c:v>116740.8</c:v>
                </c:pt>
                <c:pt idx="11">
                  <c:v>132858</c:v>
                </c:pt>
                <c:pt idx="12">
                  <c:v>134600.4</c:v>
                </c:pt>
                <c:pt idx="13">
                  <c:v>563840.64</c:v>
                </c:pt>
                <c:pt idx="14">
                  <c:v>219978</c:v>
                </c:pt>
                <c:pt idx="15">
                  <c:v>1594296</c:v>
                </c:pt>
                <c:pt idx="16">
                  <c:v>934797.60000000009</c:v>
                </c:pt>
                <c:pt idx="17">
                  <c:v>608533.20000000007</c:v>
                </c:pt>
                <c:pt idx="18">
                  <c:v>453024</c:v>
                </c:pt>
                <c:pt idx="19">
                  <c:v>134600.4</c:v>
                </c:pt>
              </c:numCache>
            </c:numRef>
          </c:xVal>
          <c:yVal>
            <c:numRef>
              <c:f>[0]!Plot_NotUsedPPSF</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0.15</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4-60DE-4686-9BA9-3424827558E2}"/>
            </c:ext>
          </c:extLst>
        </c:ser>
        <c:dLbls>
          <c:showLegendKey val="0"/>
          <c:showVal val="0"/>
          <c:showCatName val="0"/>
          <c:showSerName val="0"/>
          <c:showPercent val="0"/>
          <c:showBubbleSize val="0"/>
        </c:dLbls>
        <c:axId val="-1255514544"/>
        <c:axId val="-1255511280"/>
      </c:scatterChart>
      <c:valAx>
        <c:axId val="-125551454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Square Feet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55511280"/>
        <c:crosses val="autoZero"/>
        <c:crossBetween val="midCat"/>
      </c:valAx>
      <c:valAx>
        <c:axId val="-12555112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 Per Square</a:t>
                </a:r>
                <a:r>
                  <a:rPr lang="en-US" baseline="0"/>
                  <a:t> Foot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55514544"/>
        <c:crosses val="autoZero"/>
        <c:crossBetween val="midCat"/>
      </c:valAx>
      <c:spPr>
        <a:noFill/>
        <a:ln>
          <a:noFill/>
        </a:ln>
        <a:effectLst/>
      </c:spPr>
    </c:plotArea>
    <c:legend>
      <c:legendPos val="r"/>
      <c:legendEntry>
        <c:idx val="0"/>
        <c:delete val="1"/>
      </c:legendEntry>
      <c:layout>
        <c:manualLayout>
          <c:xMode val="edge"/>
          <c:yMode val="edge"/>
          <c:x val="0"/>
          <c:y val="4.3667157596411793E-2"/>
          <c:w val="0.73878237095363075"/>
          <c:h val="5.249256524847076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'Global Settings'!$A$31</c:f>
          <c:strCache>
            <c:ptCount val="1"/>
            <c:pt idx="0">
              <c:v>RRN.xlsx</c:v>
            </c:pt>
          </c:strCache>
        </c:strRef>
      </c:tx>
      <c:layout>
        <c:manualLayout>
          <c:xMode val="edge"/>
          <c:yMode val="edge"/>
          <c:x val="0.32899991347235441"/>
          <c:y val="8.09102337589031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03584411075747"/>
          <c:y val="9.7675694263161805E-2"/>
          <c:w val="0.86710713530572425"/>
          <c:h val="0.83350648866627608"/>
        </c:manualLayout>
      </c:layout>
      <c:scatterChart>
        <c:scatterStyle val="lineMarker"/>
        <c:varyColors val="0"/>
        <c:ser>
          <c:idx val="0"/>
          <c:order val="0"/>
          <c:tx>
            <c:v>Used Sales</c:v>
          </c:tx>
          <c:spPr>
            <a:ln w="19050" cap="rnd">
              <a:noFill/>
              <a:round/>
            </a:ln>
            <a:effectLst/>
          </c:spPr>
          <c:marker>
            <c:symbol val="circle"/>
            <c:size val="4"/>
            <c:spPr>
              <a:solidFill>
                <a:schemeClr val="tx1"/>
              </a:solidFill>
              <a:ln w="9525">
                <a:solidFill>
                  <a:schemeClr val="tx1"/>
                </a:solidFill>
              </a:ln>
              <a:effectLst/>
            </c:spPr>
          </c:marker>
          <c:trendline>
            <c:spPr>
              <a:ln w="19050" cap="rnd">
                <a:solidFill>
                  <a:schemeClr val="tx1"/>
                </a:solidFill>
                <a:prstDash val="solid"/>
              </a:ln>
              <a:effectLst/>
            </c:spPr>
            <c:trendlineType val="power"/>
            <c:dispRSqr val="0"/>
            <c:dispEq val="1"/>
            <c:trendlineLbl>
              <c:layout>
                <c:manualLayout>
                  <c:x val="0.14114293786719184"/>
                  <c:y val="-0.40761040625498524"/>
                </c:manualLayout>
              </c:layout>
              <c:numFmt formatCode="General" sourceLinked="0"/>
              <c:spPr>
                <a:solidFill>
                  <a:schemeClr val="bg1"/>
                </a:solid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[0]!Plot_Residual_AC</c:f>
              <c:numCache>
                <c:formatCode>#,##0.000</c:formatCode>
                <c:ptCount val="20"/>
                <c:pt idx="0">
                  <c:v>3.6819999999999999</c:v>
                </c:pt>
                <c:pt idx="1">
                  <c:v>3.6819999999999999</c:v>
                </c:pt>
                <c:pt idx="2">
                  <c:v>2.98</c:v>
                </c:pt>
                <c:pt idx="3">
                  <c:v>4.5</c:v>
                </c:pt>
                <c:pt idx="4">
                  <c:v>4.5</c:v>
                </c:pt>
                <c:pt idx="5">
                  <c:v>2.7</c:v>
                </c:pt>
                <c:pt idx="6">
                  <c:v>19.170000000000002</c:v>
                </c:pt>
                <c:pt idx="7">
                  <c:v>1.36</c:v>
                </c:pt>
                <c:pt idx="8">
                  <c:v>2.82</c:v>
                </c:pt>
                <c:pt idx="9">
                  <c:v>2.99</c:v>
                </c:pt>
                <c:pt idx="10">
                  <c:v>2.68</c:v>
                </c:pt>
                <c:pt idx="11">
                  <c:v>3.05</c:v>
                </c:pt>
                <c:pt idx="12">
                  <c:v>3.09</c:v>
                </c:pt>
                <c:pt idx="13">
                  <c:v>12.944000000000001</c:v>
                </c:pt>
                <c:pt idx="14">
                  <c:v>5.05</c:v>
                </c:pt>
                <c:pt idx="15">
                  <c:v>36.6</c:v>
                </c:pt>
                <c:pt idx="16">
                  <c:v>21.46</c:v>
                </c:pt>
                <c:pt idx="17">
                  <c:v>13.97</c:v>
                </c:pt>
                <c:pt idx="18">
                  <c:v>10.4</c:v>
                </c:pt>
                <c:pt idx="19">
                  <c:v>3.09</c:v>
                </c:pt>
              </c:numCache>
            </c:numRef>
          </c:xVal>
          <c:yVal>
            <c:numRef>
              <c:f>[0]!Plot_UsedPPAC</c:f>
              <c:numCache>
                <c:formatCode>0</c:formatCode>
                <c:ptCount val="20"/>
                <c:pt idx="0">
                  <c:v>25816</c:v>
                </c:pt>
                <c:pt idx="1">
                  <c:v>32564</c:v>
                </c:pt>
                <c:pt idx="2">
                  <c:v>32884</c:v>
                </c:pt>
                <c:pt idx="3">
                  <c:v>35629</c:v>
                </c:pt>
                <c:pt idx="4">
                  <c:v>35556</c:v>
                </c:pt>
                <c:pt idx="5">
                  <c:v>56497</c:v>
                </c:pt>
                <c:pt idx="6">
                  <c:v>13302</c:v>
                </c:pt>
                <c:pt idx="7">
                  <c:v>53254</c:v>
                </c:pt>
                <c:pt idx="8">
                  <c:v>56702</c:v>
                </c:pt>
                <c:pt idx="9">
                  <c:v>57358</c:v>
                </c:pt>
                <c:pt idx="10">
                  <c:v>59480</c:v>
                </c:pt>
                <c:pt idx="11">
                  <c:v>47213</c:v>
                </c:pt>
                <c:pt idx="12">
                  <c:v>34504</c:v>
                </c:pt>
                <c:pt idx="13">
                  <c:v>#N/A</c:v>
                </c:pt>
                <c:pt idx="14">
                  <c:v>36634</c:v>
                </c:pt>
                <c:pt idx="15">
                  <c:v>24590</c:v>
                </c:pt>
                <c:pt idx="16">
                  <c:v>30289</c:v>
                </c:pt>
                <c:pt idx="17">
                  <c:v>20401</c:v>
                </c:pt>
                <c:pt idx="18">
                  <c:v>16827</c:v>
                </c:pt>
                <c:pt idx="19">
                  <c:v>51748</c:v>
                </c:pt>
              </c:numCache>
            </c:numRef>
          </c:yVal>
          <c:smooth val="0"/>
          <c:extLst>
            <c:ext xmlns:c16="http://schemas.microsoft.com/office/drawing/2014/chart" uri="{C3380CC4-5D6E-409C-BE32-E72D297353CC}">
              <c16:uniqueId val="{00000000-23ED-42F4-A12F-A902036ED196}"/>
            </c:ext>
          </c:extLst>
        </c:ser>
        <c:ser>
          <c:idx val="2"/>
          <c:order val="1"/>
          <c:tx>
            <c:v>Vacant</c:v>
          </c:tx>
          <c:spPr>
            <a:ln w="25400" cap="rnd">
              <a:noFill/>
              <a:round/>
            </a:ln>
            <a:effectLst/>
          </c:spPr>
          <c:marker>
            <c:symbol val="square"/>
            <c:size val="10"/>
            <c:spPr>
              <a:solidFill>
                <a:schemeClr val="accent6"/>
              </a:solidFill>
              <a:ln w="9525">
                <a:solidFill>
                  <a:schemeClr val="tx1"/>
                </a:solidFill>
              </a:ln>
              <a:effectLst/>
            </c:spPr>
          </c:marker>
          <c:xVal>
            <c:numRef>
              <c:f>[0]!Plot_Residual_AC</c:f>
              <c:numCache>
                <c:formatCode>#,##0.000</c:formatCode>
                <c:ptCount val="20"/>
                <c:pt idx="0">
                  <c:v>3.6819999999999999</c:v>
                </c:pt>
                <c:pt idx="1">
                  <c:v>3.6819999999999999</c:v>
                </c:pt>
                <c:pt idx="2">
                  <c:v>2.98</c:v>
                </c:pt>
                <c:pt idx="3">
                  <c:v>4.5</c:v>
                </c:pt>
                <c:pt idx="4">
                  <c:v>4.5</c:v>
                </c:pt>
                <c:pt idx="5">
                  <c:v>2.7</c:v>
                </c:pt>
                <c:pt idx="6">
                  <c:v>19.170000000000002</c:v>
                </c:pt>
                <c:pt idx="7">
                  <c:v>1.36</c:v>
                </c:pt>
                <c:pt idx="8">
                  <c:v>2.82</c:v>
                </c:pt>
                <c:pt idx="9">
                  <c:v>2.99</c:v>
                </c:pt>
                <c:pt idx="10">
                  <c:v>2.68</c:v>
                </c:pt>
                <c:pt idx="11">
                  <c:v>3.05</c:v>
                </c:pt>
                <c:pt idx="12">
                  <c:v>3.09</c:v>
                </c:pt>
                <c:pt idx="13">
                  <c:v>12.944000000000001</c:v>
                </c:pt>
                <c:pt idx="14">
                  <c:v>5.05</c:v>
                </c:pt>
                <c:pt idx="15">
                  <c:v>36.6</c:v>
                </c:pt>
                <c:pt idx="16">
                  <c:v>21.46</c:v>
                </c:pt>
                <c:pt idx="17">
                  <c:v>13.97</c:v>
                </c:pt>
                <c:pt idx="18">
                  <c:v>10.4</c:v>
                </c:pt>
                <c:pt idx="19">
                  <c:v>3.09</c:v>
                </c:pt>
              </c:numCache>
            </c:numRef>
          </c:xVal>
          <c:yVal>
            <c:numRef>
              <c:f>[0]!Plot_VacantPPAC</c:f>
              <c:numCache>
                <c:formatCode>General</c:formatCode>
                <c:ptCount val="20"/>
                <c:pt idx="0">
                  <c:v>25816</c:v>
                </c:pt>
                <c:pt idx="1">
                  <c:v>32564</c:v>
                </c:pt>
                <c:pt idx="2">
                  <c:v>32884</c:v>
                </c:pt>
                <c:pt idx="3">
                  <c:v>35629</c:v>
                </c:pt>
                <c:pt idx="4">
                  <c:v>35556</c:v>
                </c:pt>
                <c:pt idx="5">
                  <c:v>56497</c:v>
                </c:pt>
                <c:pt idx="6">
                  <c:v>13302</c:v>
                </c:pt>
                <c:pt idx="7">
                  <c:v>53254</c:v>
                </c:pt>
                <c:pt idx="8">
                  <c:v>56702</c:v>
                </c:pt>
                <c:pt idx="9">
                  <c:v>57358</c:v>
                </c:pt>
                <c:pt idx="10">
                  <c:v>59480</c:v>
                </c:pt>
                <c:pt idx="11">
                  <c:v>47213</c:v>
                </c:pt>
                <c:pt idx="12">
                  <c:v>34504</c:v>
                </c:pt>
                <c:pt idx="13">
                  <c:v>#N/A</c:v>
                </c:pt>
                <c:pt idx="14">
                  <c:v>36634</c:v>
                </c:pt>
                <c:pt idx="15">
                  <c:v>24590</c:v>
                </c:pt>
                <c:pt idx="16">
                  <c:v>30289</c:v>
                </c:pt>
                <c:pt idx="17">
                  <c:v>20401</c:v>
                </c:pt>
                <c:pt idx="18">
                  <c:v>16827</c:v>
                </c:pt>
                <c:pt idx="19">
                  <c:v>51748</c:v>
                </c:pt>
              </c:numCache>
            </c:numRef>
          </c:yVal>
          <c:smooth val="0"/>
          <c:extLst>
            <c:ext xmlns:c16="http://schemas.microsoft.com/office/drawing/2014/chart" uri="{C3380CC4-5D6E-409C-BE32-E72D297353CC}">
              <c16:uniqueId val="{00000001-23ED-42F4-A12F-A902036ED196}"/>
            </c:ext>
          </c:extLst>
        </c:ser>
        <c:ser>
          <c:idx val="3"/>
          <c:order val="2"/>
          <c:tx>
            <c:v>Abstracted</c:v>
          </c:tx>
          <c:spPr>
            <a:ln w="25400" cap="rnd">
              <a:noFill/>
              <a:round/>
            </a:ln>
            <a:effectLst/>
          </c:spPr>
          <c:marker>
            <c:symbol val="triangle"/>
            <c:size val="12"/>
            <c:spPr>
              <a:solidFill>
                <a:schemeClr val="accent4"/>
              </a:solidFill>
              <a:ln w="9525">
                <a:solidFill>
                  <a:schemeClr val="tx1"/>
                </a:solidFill>
              </a:ln>
              <a:effectLst/>
            </c:spPr>
          </c:marker>
          <c:xVal>
            <c:numRef>
              <c:f>[0]!Plot_Residual_AC</c:f>
              <c:numCache>
                <c:formatCode>#,##0.000</c:formatCode>
                <c:ptCount val="20"/>
                <c:pt idx="0">
                  <c:v>3.6819999999999999</c:v>
                </c:pt>
                <c:pt idx="1">
                  <c:v>3.6819999999999999</c:v>
                </c:pt>
                <c:pt idx="2">
                  <c:v>2.98</c:v>
                </c:pt>
                <c:pt idx="3">
                  <c:v>4.5</c:v>
                </c:pt>
                <c:pt idx="4">
                  <c:v>4.5</c:v>
                </c:pt>
                <c:pt idx="5">
                  <c:v>2.7</c:v>
                </c:pt>
                <c:pt idx="6">
                  <c:v>19.170000000000002</c:v>
                </c:pt>
                <c:pt idx="7">
                  <c:v>1.36</c:v>
                </c:pt>
                <c:pt idx="8">
                  <c:v>2.82</c:v>
                </c:pt>
                <c:pt idx="9">
                  <c:v>2.99</c:v>
                </c:pt>
                <c:pt idx="10">
                  <c:v>2.68</c:v>
                </c:pt>
                <c:pt idx="11">
                  <c:v>3.05</c:v>
                </c:pt>
                <c:pt idx="12">
                  <c:v>3.09</c:v>
                </c:pt>
                <c:pt idx="13">
                  <c:v>12.944000000000001</c:v>
                </c:pt>
                <c:pt idx="14">
                  <c:v>5.05</c:v>
                </c:pt>
                <c:pt idx="15">
                  <c:v>36.6</c:v>
                </c:pt>
                <c:pt idx="16">
                  <c:v>21.46</c:v>
                </c:pt>
                <c:pt idx="17">
                  <c:v>13.97</c:v>
                </c:pt>
                <c:pt idx="18">
                  <c:v>10.4</c:v>
                </c:pt>
                <c:pt idx="19">
                  <c:v>3.09</c:v>
                </c:pt>
              </c:numCache>
            </c:numRef>
          </c:xVal>
          <c:yVal>
            <c:numRef>
              <c:f>[0]!Plot_AbstractedPPAC</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2-23ED-42F4-A12F-A902036ED196}"/>
            </c:ext>
          </c:extLst>
        </c:ser>
        <c:ser>
          <c:idx val="4"/>
          <c:order val="3"/>
          <c:tx>
            <c:v>Allocated</c:v>
          </c:tx>
          <c:spPr>
            <a:ln w="25400" cap="rnd">
              <a:noFill/>
              <a:round/>
            </a:ln>
            <a:effectLst/>
          </c:spPr>
          <c:marker>
            <c:symbol val="diamond"/>
            <c:size val="12"/>
            <c:spPr>
              <a:solidFill>
                <a:schemeClr val="accent5"/>
              </a:solidFill>
              <a:ln w="9525">
                <a:solidFill>
                  <a:schemeClr val="tx1"/>
                </a:solidFill>
              </a:ln>
              <a:effectLst/>
            </c:spPr>
          </c:marker>
          <c:xVal>
            <c:numRef>
              <c:f>[0]!Plot_Residual_AC</c:f>
              <c:numCache>
                <c:formatCode>#,##0.000</c:formatCode>
                <c:ptCount val="20"/>
                <c:pt idx="0">
                  <c:v>3.6819999999999999</c:v>
                </c:pt>
                <c:pt idx="1">
                  <c:v>3.6819999999999999</c:v>
                </c:pt>
                <c:pt idx="2">
                  <c:v>2.98</c:v>
                </c:pt>
                <c:pt idx="3">
                  <c:v>4.5</c:v>
                </c:pt>
                <c:pt idx="4">
                  <c:v>4.5</c:v>
                </c:pt>
                <c:pt idx="5">
                  <c:v>2.7</c:v>
                </c:pt>
                <c:pt idx="6">
                  <c:v>19.170000000000002</c:v>
                </c:pt>
                <c:pt idx="7">
                  <c:v>1.36</c:v>
                </c:pt>
                <c:pt idx="8">
                  <c:v>2.82</c:v>
                </c:pt>
                <c:pt idx="9">
                  <c:v>2.99</c:v>
                </c:pt>
                <c:pt idx="10">
                  <c:v>2.68</c:v>
                </c:pt>
                <c:pt idx="11">
                  <c:v>3.05</c:v>
                </c:pt>
                <c:pt idx="12">
                  <c:v>3.09</c:v>
                </c:pt>
                <c:pt idx="13">
                  <c:v>12.944000000000001</c:v>
                </c:pt>
                <c:pt idx="14">
                  <c:v>5.05</c:v>
                </c:pt>
                <c:pt idx="15">
                  <c:v>36.6</c:v>
                </c:pt>
                <c:pt idx="16">
                  <c:v>21.46</c:v>
                </c:pt>
                <c:pt idx="17">
                  <c:v>13.97</c:v>
                </c:pt>
                <c:pt idx="18">
                  <c:v>10.4</c:v>
                </c:pt>
                <c:pt idx="19">
                  <c:v>3.09</c:v>
                </c:pt>
              </c:numCache>
            </c:numRef>
          </c:xVal>
          <c:yVal>
            <c:numRef>
              <c:f>[0]!Plot_AllocatedPPAC</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3-23ED-42F4-A12F-A902036ED196}"/>
            </c:ext>
          </c:extLst>
        </c:ser>
        <c:ser>
          <c:idx val="1"/>
          <c:order val="4"/>
          <c:tx>
            <c:v>Not Used</c:v>
          </c:tx>
          <c:spPr>
            <a:ln w="25400" cap="rnd">
              <a:noFill/>
              <a:round/>
            </a:ln>
            <a:effectLst/>
          </c:spPr>
          <c:marker>
            <c:symbol val="x"/>
            <c:size val="15"/>
            <c:spPr>
              <a:noFill/>
              <a:ln w="19050">
                <a:solidFill>
                  <a:srgbClr val="C00000"/>
                </a:solidFill>
              </a:ln>
              <a:effectLst/>
            </c:spPr>
          </c:marker>
          <c:xVal>
            <c:numRef>
              <c:f>[0]!Plot_Residual_AC</c:f>
              <c:numCache>
                <c:formatCode>#,##0.000</c:formatCode>
                <c:ptCount val="20"/>
                <c:pt idx="0">
                  <c:v>3.6819999999999999</c:v>
                </c:pt>
                <c:pt idx="1">
                  <c:v>3.6819999999999999</c:v>
                </c:pt>
                <c:pt idx="2">
                  <c:v>2.98</c:v>
                </c:pt>
                <c:pt idx="3">
                  <c:v>4.5</c:v>
                </c:pt>
                <c:pt idx="4">
                  <c:v>4.5</c:v>
                </c:pt>
                <c:pt idx="5">
                  <c:v>2.7</c:v>
                </c:pt>
                <c:pt idx="6">
                  <c:v>19.170000000000002</c:v>
                </c:pt>
                <c:pt idx="7">
                  <c:v>1.36</c:v>
                </c:pt>
                <c:pt idx="8">
                  <c:v>2.82</c:v>
                </c:pt>
                <c:pt idx="9">
                  <c:v>2.99</c:v>
                </c:pt>
                <c:pt idx="10">
                  <c:v>2.68</c:v>
                </c:pt>
                <c:pt idx="11">
                  <c:v>3.05</c:v>
                </c:pt>
                <c:pt idx="12">
                  <c:v>3.09</c:v>
                </c:pt>
                <c:pt idx="13">
                  <c:v>12.944000000000001</c:v>
                </c:pt>
                <c:pt idx="14">
                  <c:v>5.05</c:v>
                </c:pt>
                <c:pt idx="15">
                  <c:v>36.6</c:v>
                </c:pt>
                <c:pt idx="16">
                  <c:v>21.46</c:v>
                </c:pt>
                <c:pt idx="17">
                  <c:v>13.97</c:v>
                </c:pt>
                <c:pt idx="18">
                  <c:v>10.4</c:v>
                </c:pt>
                <c:pt idx="19">
                  <c:v>3.09</c:v>
                </c:pt>
              </c:numCache>
            </c:numRef>
          </c:xVal>
          <c:yVal>
            <c:numRef>
              <c:f>[0]!Plot_NotUsedPPAC</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6644</c:v>
                </c:pt>
                <c:pt idx="14">
                  <c:v>#N/A</c:v>
                </c:pt>
                <c:pt idx="15">
                  <c:v>#N/A</c:v>
                </c:pt>
                <c:pt idx="16">
                  <c:v>#N/A</c:v>
                </c:pt>
                <c:pt idx="17">
                  <c:v>#N/A</c:v>
                </c:pt>
                <c:pt idx="18">
                  <c:v>#N/A</c:v>
                </c:pt>
                <c:pt idx="19">
                  <c:v>#N/A</c:v>
                </c:pt>
              </c:numCache>
            </c:numRef>
          </c:yVal>
          <c:smooth val="0"/>
          <c:extLst>
            <c:ext xmlns:c16="http://schemas.microsoft.com/office/drawing/2014/chart" uri="{C3380CC4-5D6E-409C-BE32-E72D297353CC}">
              <c16:uniqueId val="{00000004-23ED-42F4-A12F-A902036ED196}"/>
            </c:ext>
          </c:extLst>
        </c:ser>
        <c:dLbls>
          <c:showLegendKey val="0"/>
          <c:showVal val="0"/>
          <c:showCatName val="0"/>
          <c:showSerName val="0"/>
          <c:showPercent val="0"/>
          <c:showBubbleSize val="0"/>
        </c:dLbls>
        <c:axId val="-1255517264"/>
        <c:axId val="-1255516176"/>
      </c:scatterChart>
      <c:valAx>
        <c:axId val="-125551726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crossAx val="-1255516176"/>
        <c:crosses val="autoZero"/>
        <c:crossBetween val="midCat"/>
      </c:valAx>
      <c:valAx>
        <c:axId val="-12555161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 Per Acre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crossAx val="-1255517264"/>
        <c:crosses val="autoZero"/>
        <c:crossBetween val="midCat"/>
      </c:valAx>
      <c:spPr>
        <a:noFill/>
        <a:ln>
          <a:noFill/>
        </a:ln>
        <a:effectLst/>
      </c:spPr>
    </c:plotArea>
    <c:legend>
      <c:legendPos val="r"/>
      <c:legendEntry>
        <c:idx val="0"/>
        <c:delete val="1"/>
      </c:legendEntry>
      <c:layout>
        <c:manualLayout>
          <c:xMode val="edge"/>
          <c:yMode val="edge"/>
          <c:x val="0"/>
          <c:y val="4.1644401752439213E-2"/>
          <c:w val="0.73878237095363075"/>
          <c:h val="5.249256524847076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
    <tabColor theme="9" tint="0.59999389629810485"/>
  </sheetPr>
  <sheetViews>
    <sheetView zoomScale="12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4">
    <tabColor theme="9" tint="0.59999389629810485"/>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8</xdr:col>
      <xdr:colOff>171450</xdr:colOff>
      <xdr:row>10</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9525"/>
          <a:ext cx="37147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9</xdr:col>
      <xdr:colOff>104775</xdr:colOff>
      <xdr:row>22</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4486275"/>
          <a:ext cx="423862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0</xdr:rowOff>
    </xdr:from>
    <xdr:to>
      <xdr:col>10</xdr:col>
      <xdr:colOff>200025</xdr:colOff>
      <xdr:row>13</xdr:row>
      <xdr:rowOff>95250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25075" y="3257550"/>
          <a:ext cx="49244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3</xdr:row>
      <xdr:rowOff>38100</xdr:rowOff>
    </xdr:from>
    <xdr:to>
      <xdr:col>2</xdr:col>
      <xdr:colOff>457200</xdr:colOff>
      <xdr:row>3</xdr:row>
      <xdr:rowOff>149732</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1104900" y="4657725"/>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17</xdr:row>
      <xdr:rowOff>119061</xdr:rowOff>
    </xdr:from>
    <xdr:to>
      <xdr:col>5</xdr:col>
      <xdr:colOff>369093</xdr:colOff>
      <xdr:row>18</xdr:row>
      <xdr:rowOff>142875</xdr:rowOff>
    </xdr:to>
    <xdr:sp macro="" textlink="">
      <xdr:nvSpPr>
        <xdr:cNvPr id="8" name="Bent-Up Arrow 7">
          <a:extLst>
            <a:ext uri="{FF2B5EF4-FFF2-40B4-BE49-F238E27FC236}">
              <a16:creationId xmlns:a16="http://schemas.microsoft.com/office/drawing/2014/main" id="{00000000-0008-0000-0200-000008000000}"/>
            </a:ext>
          </a:extLst>
        </xdr:cNvPr>
        <xdr:cNvSpPr/>
      </xdr:nvSpPr>
      <xdr:spPr>
        <a:xfrm>
          <a:off x="3810000" y="3809999"/>
          <a:ext cx="1750218" cy="238126"/>
        </a:xfrm>
        <a:prstGeom prst="bentUpArrow">
          <a:avLst/>
        </a:prstGeom>
        <a:ln>
          <a:solidFill>
            <a:schemeClr val="tx1">
              <a:lumMod val="75000"/>
              <a:lumOff val="2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14</xdr:row>
      <xdr:rowOff>47625</xdr:rowOff>
    </xdr:from>
    <xdr:to>
      <xdr:col>0</xdr:col>
      <xdr:colOff>371475</xdr:colOff>
      <xdr:row>14</xdr:row>
      <xdr:rowOff>159257</xdr:rowOff>
    </xdr:to>
    <xdr:sp macro="" textlink="">
      <xdr:nvSpPr>
        <xdr:cNvPr id="2" name="Down Arrow 1">
          <a:extLst>
            <a:ext uri="{FF2B5EF4-FFF2-40B4-BE49-F238E27FC236}">
              <a16:creationId xmlns:a16="http://schemas.microsoft.com/office/drawing/2014/main" id="{00000000-0008-0000-0400-000002000000}"/>
            </a:ext>
          </a:extLst>
        </xdr:cNvPr>
        <xdr:cNvSpPr/>
      </xdr:nvSpPr>
      <xdr:spPr>
        <a:xfrm>
          <a:off x="209550" y="2943225"/>
          <a:ext cx="161925"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19</xdr:col>
      <xdr:colOff>0</xdr:colOff>
      <xdr:row>18</xdr:row>
      <xdr:rowOff>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8667750" cy="627856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7856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xdr:col>
      <xdr:colOff>266700</xdr:colOff>
      <xdr:row>25</xdr:row>
      <xdr:rowOff>38100</xdr:rowOff>
    </xdr:from>
    <xdr:to>
      <xdr:col>1</xdr:col>
      <xdr:colOff>457200</xdr:colOff>
      <xdr:row>25</xdr:row>
      <xdr:rowOff>149732</xdr:rowOff>
    </xdr:to>
    <xdr:sp macro="" textlink="">
      <xdr:nvSpPr>
        <xdr:cNvPr id="2" name="Down Arrow 1">
          <a:extLst>
            <a:ext uri="{FF2B5EF4-FFF2-40B4-BE49-F238E27FC236}">
              <a16:creationId xmlns:a16="http://schemas.microsoft.com/office/drawing/2014/main" id="{00000000-0008-0000-0900-000002000000}"/>
            </a:ext>
          </a:extLst>
        </xdr:cNvPr>
        <xdr:cNvSpPr/>
      </xdr:nvSpPr>
      <xdr:spPr>
        <a:xfrm>
          <a:off x="1104900" y="4657725"/>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285750</xdr:colOff>
      <xdr:row>6</xdr:row>
      <xdr:rowOff>47625</xdr:rowOff>
    </xdr:from>
    <xdr:to>
      <xdr:col>1</xdr:col>
      <xdr:colOff>476250</xdr:colOff>
      <xdr:row>6</xdr:row>
      <xdr:rowOff>159257</xdr:rowOff>
    </xdr:to>
    <xdr:sp macro="" textlink="">
      <xdr:nvSpPr>
        <xdr:cNvPr id="3" name="Down Arrow 2">
          <a:extLst>
            <a:ext uri="{FF2B5EF4-FFF2-40B4-BE49-F238E27FC236}">
              <a16:creationId xmlns:a16="http://schemas.microsoft.com/office/drawing/2014/main" id="{00000000-0008-0000-0900-000003000000}"/>
            </a:ext>
          </a:extLst>
        </xdr:cNvPr>
        <xdr:cNvSpPr/>
      </xdr:nvSpPr>
      <xdr:spPr>
        <a:xfrm rot="10800000">
          <a:off x="1104900" y="1028700"/>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_Table_1" backgroundRefresh="0" adjustColumnWidth="0" connectionId="3" xr16:uid="{00000000-0016-0000-0400-000000000000}" autoFormatId="16" applyNumberFormats="0" applyBorderFormats="0" applyFontFormats="0" applyPatternFormats="0" applyAlignmentFormats="0" applyWidthHeightFormats="0">
  <queryTableRefresh nextId="35" unboundColumnsLeft="1" unboundColumnsRight="13">
    <queryTableFields count="15">
      <queryTableField id="32" dataBound="0" tableColumnId="32"/>
      <queryTableField id="1" name="Item ID" tableColumnId="1"/>
      <queryTableField id="34" dataBound="0" tableColumnId="2"/>
      <queryTableField id="30" dataBound="0" tableColumnId="20"/>
      <queryTableField id="29" dataBound="0" tableColumnId="21"/>
      <queryTableField id="28" dataBound="0" tableColumnId="22"/>
      <queryTableField id="27" dataBound="0" tableColumnId="23"/>
      <queryTableField id="26" dataBound="0" tableColumnId="24"/>
      <queryTableField id="25" dataBound="0" tableColumnId="25"/>
      <queryTableField id="24" dataBound="0" tableColumnId="26"/>
      <queryTableField id="23" dataBound="0" tableColumnId="27"/>
      <queryTableField id="22" dataBound="0" tableColumnId="28"/>
      <queryTableField id="21" dataBound="0" tableColumnId="29"/>
      <queryTableField id="20" dataBound="0" tableColumnId="30"/>
      <queryTableField id="19" dataBound="0" tableColumnId="31"/>
    </queryTableFields>
    <queryTableDeletedFields count="17">
      <deletedField name="Valuation Method"/>
      <deletedField name="Parcel Number"/>
      <deletedField name="Address"/>
      <deletedField name="Sale Date"/>
      <deletedField name="Sale Price"/>
      <deletedField name="Conf."/>
      <deletedField name="Liber/ Page"/>
      <deletedField name="Total Acre"/>
      <deletedField name="Total Sq Ft"/>
      <deletedField name="Total Front Ft"/>
      <deletedField name="ROW (Sq Ft)"/>
      <deletedField name="Imprvmts Value"/>
      <deletedField name="Other Parcels in Sale"/>
      <deletedField name="Comments"/>
      <deletedField name="Use? 1=Yes, 0=No"/>
      <deletedField name="Exclusion Comment"/>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a_Table_1" backgroundRefresh="0" connectionId="1" xr16:uid="{00000000-0016-0000-0500-000001000000}" autoFormatId="16" applyNumberFormats="0" applyBorderFormats="0" applyFontFormats="0" applyPatternFormats="0" applyAlignmentFormats="0" applyWidthHeightFormats="0">
  <queryTableRefresh nextId="39" unboundColumnsRight="13">
    <queryTableFields count="20">
      <queryTableField id="1" name="Item ID" tableColumnId="1"/>
      <queryTableField id="2" name="Valuation Method" tableColumnId="2"/>
      <queryTableField id="18" dataBound="0" tableColumnId="18"/>
      <queryTableField id="3" name="Parcel Number" tableColumnId="3"/>
      <queryTableField id="5" name="Sale Date" tableColumnId="5"/>
      <queryTableField id="6" name="Sale Price" tableColumnId="6"/>
      <queryTableField id="35" name="Imprvmts Value" tableColumnId="8"/>
      <queryTableField id="32" dataBound="0" tableColumnId="32"/>
      <queryTableField id="31" dataBound="0" tableColumnId="31"/>
      <queryTableField id="30" dataBound="0" tableColumnId="30"/>
      <queryTableField id="29" dataBound="0" tableColumnId="29"/>
      <queryTableField id="28" dataBound="0" tableColumnId="28"/>
      <queryTableField id="27" dataBound="0" tableColumnId="27"/>
      <queryTableField id="26" dataBound="0" tableColumnId="26"/>
      <queryTableField id="25" dataBound="0" tableColumnId="25"/>
      <queryTableField id="24" dataBound="0" tableColumnId="24"/>
      <queryTableField id="23" dataBound="0" tableColumnId="23"/>
      <queryTableField id="22" dataBound="0" tableColumnId="22"/>
      <queryTableField id="21" dataBound="0" tableColumnId="21"/>
      <queryTableField id="20" dataBound="0" tableColumnId="20"/>
    </queryTableFields>
    <queryTableDeletedFields count="12">
      <deletedField name="Address"/>
      <deletedField name="Conf."/>
      <deletedField name="Liber/ Page"/>
      <deletedField name="Total Acre"/>
      <deletedField name="Total Sq Ft"/>
      <deletedField name="Total Front Ft"/>
      <deletedField name="ROW (Sq Ft)"/>
      <deletedField name="Exclusion Comment"/>
      <deletedField name="Other Parcels in Sale"/>
      <deletedField name="Comments"/>
      <deletedField name="Use? 1=Yes, 0=No"/>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a_Table_1" backgroundRefresh="0" adjustColumnWidth="0" connectionId="2" xr16:uid="{00000000-0016-0000-0A00-000002000000}" autoFormatId="16" applyNumberFormats="0" applyBorderFormats="0" applyFontFormats="0" applyPatternFormats="0" applyAlignmentFormats="0" applyWidthHeightFormats="0">
  <queryTableRefresh nextId="38">
    <queryTableFields count="28">
      <queryTableField id="1" name="Item ID" tableColumnId="1"/>
      <queryTableField id="2" name="Valuation Method" tableColumnId="2"/>
      <queryTableField id="3" name="Parcel Number" tableColumnId="3"/>
      <queryTableField id="4" name="Address" tableColumnId="4"/>
      <queryTableField id="5" name="Sale Date" tableColumnId="5"/>
      <queryTableField id="6" name="Sale Price" tableColumnId="6"/>
      <queryTableField id="7" name="Conf." tableColumnId="7"/>
      <queryTableField id="8" name="Liber/ Page" tableColumnId="8"/>
      <queryTableField id="9" name="Total Acre" tableColumnId="9"/>
      <queryTableField id="10" name="Total Sq Ft" tableColumnId="10"/>
      <queryTableField id="11" name="Total Front Ft" tableColumnId="11"/>
      <queryTableField id="12" name="ROW (Sq Ft)" tableColumnId="12"/>
      <queryTableField id="35" name="Imprvmts Value" tableColumnId="25"/>
      <queryTableField id="18" dataBound="0" tableColumnId="18"/>
      <queryTableField id="30" dataBound="0" tableColumnId="30"/>
      <queryTableField id="29" dataBound="0" tableColumnId="29"/>
      <queryTableField id="28" dataBound="0" tableColumnId="28"/>
      <queryTableField id="27" dataBound="0" tableColumnId="27"/>
      <queryTableField id="26" dataBound="0" tableColumnId="26"/>
      <queryTableField id="24" dataBound="0" tableColumnId="24"/>
      <queryTableField id="23" dataBound="0" tableColumnId="23"/>
      <queryTableField id="22" dataBound="0" tableColumnId="22"/>
      <queryTableField id="21" dataBound="0" tableColumnId="21"/>
      <queryTableField id="20" dataBound="0" tableColumnId="20"/>
      <queryTableField id="19" dataBound="0" tableColumnId="19"/>
      <queryTableField id="14" name="Other Parcels in Sale" tableColumnId="14"/>
      <queryTableField id="15" name="Comments" tableColumnId="15"/>
      <queryTableField id="16" name="Use? 1=Yes, 0=No" tableColumnId="16"/>
    </queryTableFields>
    <queryTableDeletedFields count="2">
      <deletedField name="Exclusion Comment"/>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ata_Table_1" backgroundRefresh="0" adjustColumnWidth="0" connectionId="4" xr16:uid="{00000000-0016-0000-0B00-000003000000}" autoFormatId="16" applyNumberFormats="0" applyBorderFormats="0" applyFontFormats="0" applyPatternFormats="0" applyAlignmentFormats="0" applyWidthHeightFormats="0">
  <queryTableRefresh nextId="39">
    <queryTableFields count="29">
      <queryTableField id="1" name="Item ID" tableColumnId="1"/>
      <queryTableField id="2" name="Valuation Method" tableColumnId="2"/>
      <queryTableField id="37" dataBound="0" tableColumnId="13"/>
      <queryTableField id="3" name="Parcel Number" tableColumnId="3"/>
      <queryTableField id="4" name="Address" tableColumnId="4"/>
      <queryTableField id="5" name="Sale Date" tableColumnId="5"/>
      <queryTableField id="6" name="Sale Price" tableColumnId="6"/>
      <queryTableField id="7" name="Conf." tableColumnId="7"/>
      <queryTableField id="8" name="Liber/ Page" tableColumnId="8"/>
      <queryTableField id="9" name="Total Acre" tableColumnId="9"/>
      <queryTableField id="10" name="Total Sq Ft" tableColumnId="10"/>
      <queryTableField id="11" name="Total Front Ft" tableColumnId="11"/>
      <queryTableField id="12" name="ROW (Sq Ft)" tableColumnId="12"/>
      <queryTableField id="35" name="Imprvmts Value" tableColumnId="25"/>
      <queryTableField id="18" dataBound="0" tableColumnId="18"/>
      <queryTableField id="30" dataBound="0" tableColumnId="30"/>
      <queryTableField id="29" dataBound="0" tableColumnId="29"/>
      <queryTableField id="28" dataBound="0" tableColumnId="28"/>
      <queryTableField id="27" dataBound="0" tableColumnId="27"/>
      <queryTableField id="26" dataBound="0" tableColumnId="26"/>
      <queryTableField id="24" dataBound="0" tableColumnId="24"/>
      <queryTableField id="23" dataBound="0" tableColumnId="23"/>
      <queryTableField id="22" dataBound="0" tableColumnId="22"/>
      <queryTableField id="21" dataBound="0" tableColumnId="21"/>
      <queryTableField id="20" dataBound="0" tableColumnId="20"/>
      <queryTableField id="19" dataBound="0" tableColumnId="19"/>
      <queryTableField id="14" name="Other Parcels in Sale" tableColumnId="14"/>
      <queryTableField id="15" name="Comments" tableColumnId="15"/>
      <queryTableField id="16" name="Use? 1=Yes, 0=No" tableColumnId="16"/>
    </queryTableFields>
    <queryTableDeletedFields count="2">
      <deletedField name="Exclusion Comment"/>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Data_Table" displayName="Data_Table" ref="A1:R501" totalsRowShown="0" headerRowDxfId="141" dataDxfId="140">
  <autoFilter ref="A1:R501" xr:uid="{00000000-0009-0000-0100-00000A000000}"/>
  <sortState xmlns:xlrd2="http://schemas.microsoft.com/office/spreadsheetml/2017/richdata2" ref="A2:Q501">
    <sortCondition ref="B1:B501"/>
  </sortState>
  <tableColumns count="18">
    <tableColumn id="1" xr3:uid="{00000000-0010-0000-0000-000001000000}" name="Item ID" dataDxfId="139">
      <calculatedColumnFormula>IF(B2="","",RIGHT(C2,4)&amp;LEFT(B2,3)&amp;E2-40000&amp;"-"&amp;LEFT(F2,3))</calculatedColumnFormula>
    </tableColumn>
    <tableColumn id="2" xr3:uid="{00000000-0010-0000-0000-000002000000}" name="Valuation_x000a_Method" dataDxfId="138"/>
    <tableColumn id="3" xr3:uid="{00000000-0010-0000-0000-000003000000}" name="Parcel_x000a_Number" dataDxfId="137"/>
    <tableColumn id="4" xr3:uid="{00000000-0010-0000-0000-000004000000}" name="Address" dataDxfId="136"/>
    <tableColumn id="5" xr3:uid="{00000000-0010-0000-0000-000005000000}" name="Sale_x000a_Date" dataDxfId="135"/>
    <tableColumn id="6" xr3:uid="{00000000-0010-0000-0000-000006000000}" name="Sale_x000a_Price" dataDxfId="134"/>
    <tableColumn id="7" xr3:uid="{00000000-0010-0000-0000-000007000000}" name="Conf." dataDxfId="133"/>
    <tableColumn id="8" xr3:uid="{00000000-0010-0000-0000-000008000000}" name="Liber/_x000a_Page" dataDxfId="132"/>
    <tableColumn id="9" xr3:uid="{00000000-0010-0000-0000-000009000000}" name="Total_x000a_Acre" dataDxfId="131"/>
    <tableColumn id="10" xr3:uid="{00000000-0010-0000-0000-00000A000000}" name="Total_x000a_Sq Ft" dataDxfId="130"/>
    <tableColumn id="11" xr3:uid="{00000000-0010-0000-0000-00000B000000}" name="Total_x000a_Front Ft" dataDxfId="129"/>
    <tableColumn id="12" xr3:uid="{00000000-0010-0000-0000-00000C000000}" name="ROW_x000a_(Sq Ft)" dataDxfId="128"/>
    <tableColumn id="13" xr3:uid="{00000000-0010-0000-0000-00000D000000}" name="Imprvmts_x000a_Value" dataDxfId="127"/>
    <tableColumn id="14" xr3:uid="{00000000-0010-0000-0000-00000E000000}" name="Other Parcels_x000a_in Sale" dataDxfId="126"/>
    <tableColumn id="15" xr3:uid="{00000000-0010-0000-0000-00000F000000}" name="Comments" dataDxfId="125"/>
    <tableColumn id="16" xr3:uid="{00000000-0010-0000-0000-000010000000}" name="Use?_x000a_1=Yes, 0=No" dataDxfId="124">
      <calculatedColumnFormula>IFERROR(IF(B2="Abstraction",IF(M2&gt;=F2,0,1),1),1)</calculatedColumnFormula>
    </tableColumn>
    <tableColumn id="17" xr3:uid="{00000000-0010-0000-0000-000011000000}" name="Exclusion_x000a_Comment" dataDxfId="123"/>
    <tableColumn id="18" xr3:uid="{00000000-0010-0000-0000-000012000000}" name="Pair_x000a_Group" dataDxfId="1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Data_Table_12" displayName="Table_Data_Table_12" ref="A16:O516" tableType="queryTable" totalsRowShown="0" headerRowDxfId="107" dataDxfId="105" headerRowBorderDxfId="106" tableBorderDxfId="104">
  <autoFilter ref="A16:O516" xr:uid="{00000000-0009-0000-0100-000001000000}">
    <filterColumn colId="1">
      <customFilters>
        <customFilter operator="notEqual" val=" "/>
      </customFilters>
    </filterColumn>
  </autoFilter>
  <sortState xmlns:xlrd2="http://schemas.microsoft.com/office/spreadsheetml/2017/richdata2" ref="A17:O516">
    <sortCondition ref="I16:I516"/>
  </sortState>
  <tableColumns count="15">
    <tableColumn id="32" xr3:uid="{00000000-0010-0000-0100-000020000000}" uniqueName="32" name="Pair_x000a_Group" queryTableFieldId="32" dataDxfId="103">
      <calculatedColumnFormula>VLOOKUP($B17,Data_Table[],18,FALSE)</calculatedColumnFormula>
    </tableColumn>
    <tableColumn id="1" xr3:uid="{00000000-0010-0000-0100-000001000000}" uniqueName="1" name="Item ID" queryTableFieldId="1" dataDxfId="102"/>
    <tableColumn id="2" xr3:uid="{00000000-0010-0000-0100-000002000000}" uniqueName="2" name="Helper" queryTableFieldId="34" dataDxfId="101">
      <calculatedColumnFormula>IF(Table_Data_Table_12[[#This Row],[Pair
Group]]&lt;&gt;0,Table_Data_Table_12[[#This Row],[Pair
Group]]+(COUNTIF($A$17:$A17,A17)*0.01),"")</calculatedColumnFormula>
    </tableColumn>
    <tableColumn id="20" xr3:uid="{00000000-0010-0000-0100-000014000000}" uniqueName="20" name="Valuation_x000a_Method" queryTableFieldId="30" dataDxfId="100">
      <calculatedColumnFormula>VLOOKUP($B17,DataTable,2,FALSE)</calculatedColumnFormula>
    </tableColumn>
    <tableColumn id="21" xr3:uid="{00000000-0010-0000-0100-000015000000}" uniqueName="21" name="Parcel_x000a_Number" queryTableFieldId="29" dataDxfId="99">
      <calculatedColumnFormula>VLOOKUP($B17,DataTable,3,FALSE)</calculatedColumnFormula>
    </tableColumn>
    <tableColumn id="22" xr3:uid="{00000000-0010-0000-0100-000016000000}" uniqueName="22" name="Address" queryTableFieldId="28" dataDxfId="98">
      <calculatedColumnFormula>VLOOKUP($B17,DataTable,4,FALSE)</calculatedColumnFormula>
    </tableColumn>
    <tableColumn id="23" xr3:uid="{00000000-0010-0000-0100-000017000000}" uniqueName="23" name="Sale_x000a_Date" queryTableFieldId="27" dataDxfId="97">
      <calculatedColumnFormula>VLOOKUP($B17,DataTable,5,FALSE)</calculatedColumnFormula>
    </tableColumn>
    <tableColumn id="24" xr3:uid="{00000000-0010-0000-0100-000018000000}" uniqueName="24" name="Sale_x000a_Price" queryTableFieldId="26" dataDxfId="96">
      <calculatedColumnFormula>VLOOKUP($B17,DataTable,6,FALSE)</calculatedColumnFormula>
    </tableColumn>
    <tableColumn id="25" xr3:uid="{00000000-0010-0000-0100-000019000000}" uniqueName="25" name="Residual_x000a_Acre" queryTableFieldId="25" dataDxfId="95">
      <calculatedColumnFormula>ROUND((VLOOKUP($B17,DataTable,10,FALSE)-VLOOKUP($B17,DataTable,12,FALSE))/43560,3)</calculatedColumnFormula>
    </tableColumn>
    <tableColumn id="26" xr3:uid="{00000000-0010-0000-0100-00001A000000}" uniqueName="26" name="Front_x000a_Ft" queryTableFieldId="24" dataDxfId="94">
      <calculatedColumnFormula>VLOOKUP($B17,DataTable,11,FALSE)</calculatedColumnFormula>
    </tableColumn>
    <tableColumn id="27" xr3:uid="{00000000-0010-0000-0100-00001B000000}" uniqueName="27" name="Imprvmts_x000a_Value" queryTableFieldId="23" dataDxfId="93">
      <calculatedColumnFormula>VLOOKUP($B17,DataTable,13,FALSE)</calculatedColumnFormula>
    </tableColumn>
    <tableColumn id="28" xr3:uid="{00000000-0010-0000-0100-00001C000000}" uniqueName="28" name="Land_x000a_Residual" queryTableFieldId="22" dataDxfId="92">
      <calculatedColumnFormula>VLOOKUP($B17,Analysis_Table,8,FALSE)</calculatedColumnFormula>
    </tableColumn>
    <tableColumn id="29" xr3:uid="{00000000-0010-0000-0100-00001D000000}" uniqueName="29" name="Indicated_x000a_LB Ratio" queryTableFieldId="21" dataDxfId="91">
      <calculatedColumnFormula>VLOOKUP($B17,Analysis_Table,9,FALSE)</calculatedColumnFormula>
    </tableColumn>
    <tableColumn id="30" xr3:uid="{00000000-0010-0000-0100-00001E000000}" uniqueName="30" name="Unadjusted_x000a_$ / acre" queryTableFieldId="20" dataDxfId="90">
      <calculatedColumnFormula>L17/I17</calculatedColumnFormula>
    </tableColumn>
    <tableColumn id="31" xr3:uid="{00000000-0010-0000-0100-00001F000000}" uniqueName="31" name="Unadjusted_x000a_$ / Sq Ft" queryTableFieldId="19" dataDxfId="89">
      <calculatedColumnFormula>ROUND(L17/(VLOOKUP($B17,DataTable,10,FALSE)-VLOOKUP($B17,DataTable,12,FALSE)),2)</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_Data_Table_1" displayName="Table_Data_Table_1" ref="A20:T520" tableType="queryTable" totalsRowShown="0" headerRowDxfId="76" dataDxfId="75">
  <autoFilter ref="A20:T520" xr:uid="{00000000-0009-0000-0100-00000B000000}"/>
  <sortState xmlns:xlrd2="http://schemas.microsoft.com/office/spreadsheetml/2017/richdata2" ref="A21:T520">
    <sortCondition ref="R20:R520"/>
  </sortState>
  <tableColumns count="20">
    <tableColumn id="1" xr3:uid="{00000000-0010-0000-0200-000001000000}" uniqueName="1" name="Item ID" queryTableFieldId="1" dataDxfId="74"/>
    <tableColumn id="2" xr3:uid="{00000000-0010-0000-0200-000002000000}" uniqueName="2" name="Valuation Method" queryTableFieldId="2" dataDxfId="73"/>
    <tableColumn id="18" xr3:uid="{00000000-0010-0000-0200-000012000000}" uniqueName="18" name="Use?_x000a_1=Yes, 0=No" queryTableFieldId="18" dataDxfId="72">
      <calculatedColumnFormula>IF(Table_Data_Table_1[[#This Row],[Item ID]]="","",IFERROR(VLOOKUP(Table_Data_Table_1[[#This Row],[Item ID]],DataTable,16,FALSE),""))</calculatedColumnFormula>
    </tableColumn>
    <tableColumn id="3" xr3:uid="{00000000-0010-0000-0200-000003000000}" uniqueName="3" name="Parcel Number" queryTableFieldId="3" dataDxfId="71"/>
    <tableColumn id="5" xr3:uid="{00000000-0010-0000-0200-000005000000}" uniqueName="5" name="Sale Date" queryTableFieldId="5" dataDxfId="70"/>
    <tableColumn id="6" xr3:uid="{00000000-0010-0000-0200-000006000000}" uniqueName="6" name="Sale Price" queryTableFieldId="6" dataDxfId="69"/>
    <tableColumn id="8" xr3:uid="{00000000-0010-0000-0200-000008000000}" uniqueName="8" name="Imprvmts Value" queryTableFieldId="35" dataDxfId="68"/>
    <tableColumn id="32" xr3:uid="{00000000-0010-0000-0200-000020000000}" uniqueName="32" name="Land_x000a_Residual" queryTableFieldId="32" dataDxfId="67">
      <calculatedColumnFormula>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calculatedColumnFormula>
    </tableColumn>
    <tableColumn id="31" xr3:uid="{00000000-0010-0000-0200-00001F000000}" uniqueName="31" name="Indicated_x000a_LB Ratio" queryTableFieldId="31" dataDxfId="66">
      <calculatedColumnFormula>IF(Table_Data_Table_1[[#This Row],[Valuation Method]]="Vacant","N/A",IF(Table_Data_Table_1[[#This Row],[Valuation Method]]="Abstraction",Table_Data_Table_1[[#This Row],[Land
Residual]]/VLOOKUP(Table_Data_Table_1[[#This Row],[Item ID]],DataTable,6,FALSE),IF(Table_Data_Table_1[[#This Row],[Valuation Method]]="Allocation",'Global Settings'!$H$20,"")))</calculatedColumnFormula>
    </tableColumn>
    <tableColumn id="30" xr3:uid="{00000000-0010-0000-0200-00001E000000}" uniqueName="30" name="Resid_x000a_Acre" queryTableFieldId="30" dataDxfId="65">
      <calculatedColumnFormula>IFERROR(ROUND(Table_Data_Table_1[[#This Row],[Resid
Sq Ft]]/43560,3),"")</calculatedColumnFormula>
    </tableColumn>
    <tableColumn id="29" xr3:uid="{00000000-0010-0000-0200-00001D000000}" uniqueName="29" name="Resid_x000a_Sq Ft" queryTableFieldId="29" dataDxfId="64">
      <calculatedColumnFormula>IF(Table_Data_Table_1[[#This Row],[Item ID]]="","",IFERROR(VLOOKUP(Table_Data_Table_1[[#This Row],[Item ID]],DataTable,10,FALSE)-VLOOKUP(Table_Data_Table_1[[#This Row],[Item ID]],DataTable,12,FALSE),""))</calculatedColumnFormula>
    </tableColumn>
    <tableColumn id="28" xr3:uid="{00000000-0010-0000-0200-00001C000000}" uniqueName="28" name="Unadjust_x000a_$ / acre" queryTableFieldId="28" dataDxfId="63">
      <calculatedColumnFormula>IFERROR(Table_Data_Table_1[[#This Row],[Land
Residual]]/Table_Data_Table_1[[#This Row],[Resid
Acre]],"")</calculatedColumnFormula>
    </tableColumn>
    <tableColumn id="27" xr3:uid="{00000000-0010-0000-0200-00001B000000}" uniqueName="27" name="Unadjust_x000a_$ / Sq Ft" queryTableFieldId="27" dataDxfId="62">
      <calculatedColumnFormula>IFERROR(ROUND(Table_Data_Table_1[[#This Row],[Land
Residual]]/Table_Data_Table_1[[#This Row],[Resid
Sq Ft]],2),"")</calculatedColumnFormula>
    </tableColumn>
    <tableColumn id="26" xr3:uid="{00000000-0010-0000-0200-00001A000000}" uniqueName="26" name="Months To_x000a_Mid-Point" queryTableFieldId="26" dataDxfId="61">
      <calculatedColumnFormula>IF(Table_Data_Table_1[[#This Row],[Item ID]]="","",ROUND(DAYS360(Table_Data_Table_1[[#This Row],[Sale Date]],'Global Settings'!$H$5)/30,0))</calculatedColumnFormula>
    </tableColumn>
    <tableColumn id="25" xr3:uid="{00000000-0010-0000-0200-000019000000}" uniqueName="25" name="Time_x000a_Adjust" queryTableFieldId="25" dataDxfId="60">
      <calculatedColumnFormula>IFERROR(IF(AND(Table_Data_Table_1[[#This Row],[Months To
Mid-Point]]&lt;12.01,Table_Data_Table_1[[#This Row],[Months To
Mid-Point]]&gt;-13),0,(Table_Data_Table_1[[#This Row],[Months To
Mid-Point]]*'Global Settings'!$H$6)),"")</calculatedColumnFormula>
    </tableColumn>
    <tableColumn id="24" xr3:uid="{00000000-0010-0000-0200-000018000000}" uniqueName="24" name="Adjusted_x000a_Sale Price" queryTableFieldId="24" dataDxfId="59">
      <calculatedColumnFormula>IFERROR(Table_Data_Table_1[[#This Row],[Land
Residual]]*(Table_Data_Table_1[[#This Row],[Time
Adjust]]+1),"")</calculatedColumnFormula>
    </tableColumn>
    <tableColumn id="23" xr3:uid="{00000000-0010-0000-0200-000017000000}" uniqueName="23" name="Adjust $_x000a_Per Acre" queryTableFieldId="23" dataDxfId="58">
      <calculatedColumnFormula>IFERROR(Table_Data_Table_1[[#This Row],[Adjusted
Sale Price]]/Table_Data_Table_1[[#This Row],[Resid
Acre]],"")</calculatedColumnFormula>
    </tableColumn>
    <tableColumn id="22" xr3:uid="{00000000-0010-0000-0200-000016000000}" uniqueName="22" name="Adjust $_x000a_Per Sq Ft" queryTableFieldId="22" dataDxfId="57">
      <calculatedColumnFormula>IFERROR(ROUND(Table_Data_Table_1[[#This Row],[Adjusted
Sale Price]]/Table_Data_Table_1[[#This Row],[Resid
Sq Ft]],2),"")</calculatedColumnFormula>
    </tableColumn>
    <tableColumn id="21" xr3:uid="{00000000-0010-0000-0200-000015000000}" uniqueName="21" name="Adjust $_x000a_Per Front Ft" queryTableFieldId="21" dataDxfId="56">
      <calculatedColumnFormula>IFERROR(IF(VLOOKUP(Table_Data_Table_1[[#This Row],[Item ID]],DataTable,11,FALSE)=0,"N/A",Table_Data_Table_1[[#This Row],[Adjusted
Sale Price]]/VLOOKUP(Table_Data_Table_1[[#This Row],[Item ID]],DataTable,11,FALSE)),"")</calculatedColumnFormula>
    </tableColumn>
    <tableColumn id="20" xr3:uid="{00000000-0010-0000-0200-000014000000}" uniqueName="20" name="Exclusion_x000a_Comment" queryTableFieldId="20" dataDxfId="55">
      <calculatedColumnFormula>IF(IFERROR(VLOOKUP(Table_Data_Table_1[[#This Row],[Item ID]],DataTable,17,FALSE),"")=0,"",IFERROR(VLOOKUP(Table_Data_Table_1[[#This Row],[Item ID]],DataTable,17,FALSE),""))</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_Data_Table_13" displayName="Table_Data_Table_13" ref="A1:AB501" tableType="queryTable" totalsRowShown="0" headerRowDxfId="48">
  <autoFilter ref="A1:AB501" xr:uid="{00000000-0009-0000-0100-000002000000}">
    <filterColumn colId="1">
      <customFilters>
        <customFilter operator="notEqual" val=" "/>
      </customFilters>
    </filterColumn>
    <filterColumn colId="27">
      <filters>
        <filter val="1"/>
      </filters>
    </filterColumn>
  </autoFilter>
  <sortState xmlns:xlrd2="http://schemas.microsoft.com/office/spreadsheetml/2017/richdata2" ref="A2:AB501">
    <sortCondition ref="E2:E501"/>
    <sortCondition ref="C2:C501"/>
  </sortState>
  <tableColumns count="28">
    <tableColumn id="1" xr3:uid="{00000000-0010-0000-0300-000001000000}" uniqueName="1" name="Item ID" queryTableFieldId="1"/>
    <tableColumn id="2" xr3:uid="{00000000-0010-0000-0300-000002000000}" uniqueName="2" name="Valuation Method" queryTableFieldId="2"/>
    <tableColumn id="3" xr3:uid="{00000000-0010-0000-0300-000003000000}" uniqueName="3" name="Parcel Number" queryTableFieldId="3"/>
    <tableColumn id="4" xr3:uid="{00000000-0010-0000-0300-000004000000}" uniqueName="4" name="Address" queryTableFieldId="4"/>
    <tableColumn id="5" xr3:uid="{00000000-0010-0000-0300-000005000000}" uniqueName="5" name="Sale Date" queryTableFieldId="5" dataDxfId="47"/>
    <tableColumn id="6" xr3:uid="{00000000-0010-0000-0300-000006000000}" uniqueName="6" name="Sale Price" queryTableFieldId="6" dataDxfId="46"/>
    <tableColumn id="7" xr3:uid="{00000000-0010-0000-0300-000007000000}" uniqueName="7" name="Conf." queryTableFieldId="7" dataDxfId="45"/>
    <tableColumn id="8" xr3:uid="{00000000-0010-0000-0300-000008000000}" uniqueName="8" name="Liber/ Page" queryTableFieldId="8"/>
    <tableColumn id="9" xr3:uid="{00000000-0010-0000-0300-000009000000}" uniqueName="9" name="Total Acre" queryTableFieldId="9" dataDxfId="44"/>
    <tableColumn id="10" xr3:uid="{00000000-0010-0000-0300-00000A000000}" uniqueName="10" name="Total Sq Ft" queryTableFieldId="10" dataDxfId="43"/>
    <tableColumn id="11" xr3:uid="{00000000-0010-0000-0300-00000B000000}" uniqueName="11" name="Total Front Ft" queryTableFieldId="11" dataDxfId="42"/>
    <tableColumn id="12" xr3:uid="{00000000-0010-0000-0300-00000C000000}" uniqueName="12" name="ROW (Sq Ft)" queryTableFieldId="12" dataDxfId="41"/>
    <tableColumn id="25" xr3:uid="{00000000-0010-0000-0300-000019000000}" uniqueName="25" name="Imprvmts Value" queryTableFieldId="35" dataDxfId="40"/>
    <tableColumn id="18" xr3:uid="{00000000-0010-0000-0300-000012000000}" uniqueName="18" name="Land_x000a_Residual" queryTableFieldId="18" dataDxfId="39">
      <calculatedColumnFormula>VLOOKUP(Table_Data_Table_13[[#This Row],[Item ID]],Analysis_Table,8,FALSE)</calculatedColumnFormula>
    </tableColumn>
    <tableColumn id="30" xr3:uid="{00000000-0010-0000-0300-00001E000000}" uniqueName="30" name="Indicated_x000a_LB Ratio" queryTableFieldId="30" dataDxfId="38">
      <calculatedColumnFormula>VLOOKUP(Table_Data_Table_13[[#This Row],[Item ID]],Analysis_Table,9,FALSE)</calculatedColumnFormula>
    </tableColumn>
    <tableColumn id="29" xr3:uid="{00000000-0010-0000-0300-00001D000000}" uniqueName="29" name="Resid_x000a_Acre" queryTableFieldId="29" dataDxfId="37">
      <calculatedColumnFormula>VLOOKUP(Table_Data_Table_13[[#This Row],[Item ID]],Analysis_Table,10,FALSE)</calculatedColumnFormula>
    </tableColumn>
    <tableColumn id="28" xr3:uid="{00000000-0010-0000-0300-00001C000000}" uniqueName="28" name="Resid_x000a_Sq Ft" queryTableFieldId="28" dataDxfId="36">
      <calculatedColumnFormula>VLOOKUP(Table_Data_Table_13[[#This Row],[Item ID]],Analysis_Table,11,FALSE)</calculatedColumnFormula>
    </tableColumn>
    <tableColumn id="27" xr3:uid="{00000000-0010-0000-0300-00001B000000}" uniqueName="27" name="Unadjust_x000a_$ / acre" queryTableFieldId="27" dataDxfId="35">
      <calculatedColumnFormula>VLOOKUP(Table_Data_Table_13[[#This Row],[Item ID]],Analysis_Table,12,FALSE)</calculatedColumnFormula>
    </tableColumn>
    <tableColumn id="26" xr3:uid="{00000000-0010-0000-0300-00001A000000}" uniqueName="26" name="Unadjust_x000a_$ / Sq Ft" queryTableFieldId="26" dataDxfId="34">
      <calculatedColumnFormula>VLOOKUP(Table_Data_Table_13[[#This Row],[Item ID]],Analysis_Table,13,FALSE)</calculatedColumnFormula>
    </tableColumn>
    <tableColumn id="24" xr3:uid="{00000000-0010-0000-0300-000018000000}" uniqueName="24" name="Months To_x000a_Mid-Point" queryTableFieldId="24" dataDxfId="33">
      <calculatedColumnFormula>VLOOKUP(Table_Data_Table_13[[#This Row],[Item ID]],Analysis_Table,14,FALSE)</calculatedColumnFormula>
    </tableColumn>
    <tableColumn id="23" xr3:uid="{00000000-0010-0000-0300-000017000000}" uniqueName="23" name="Time_x000a_Adjust" queryTableFieldId="23" dataDxfId="32">
      <calculatedColumnFormula>VLOOKUP(Table_Data_Table_13[[#This Row],[Item ID]],Analysis_Table,15,FALSE)</calculatedColumnFormula>
    </tableColumn>
    <tableColumn id="22" xr3:uid="{00000000-0010-0000-0300-000016000000}" uniqueName="22" name="Adjusted_x000a_Sale Price" queryTableFieldId="22" dataDxfId="31">
      <calculatedColumnFormula>VLOOKUP(Table_Data_Table_13[[#This Row],[Item ID]],Analysis_Table,16,FALSE)</calculatedColumnFormula>
    </tableColumn>
    <tableColumn id="21" xr3:uid="{00000000-0010-0000-0300-000015000000}" uniqueName="21" name="Adjust $_x000a_Per Acre" queryTableFieldId="21" dataDxfId="30">
      <calculatedColumnFormula>VLOOKUP(Table_Data_Table_13[[#This Row],[Item ID]],Analysis_Table,17,FALSE)</calculatedColumnFormula>
    </tableColumn>
    <tableColumn id="20" xr3:uid="{00000000-0010-0000-0300-000014000000}" uniqueName="20" name="Adjust $_x000a_Per Sq Ft" queryTableFieldId="20" dataDxfId="29">
      <calculatedColumnFormula>VLOOKUP(Table_Data_Table_13[[#This Row],[Item ID]],Analysis_Table,18,FALSE)</calculatedColumnFormula>
    </tableColumn>
    <tableColumn id="19" xr3:uid="{00000000-0010-0000-0300-000013000000}" uniqueName="19" name="Adjust $_x000a_Per Front Ft" queryTableFieldId="19" dataDxfId="28">
      <calculatedColumnFormula>VLOOKUP(Table_Data_Table_13[[#This Row],[Item ID]],Analysis_Table,19,FALSE)</calculatedColumnFormula>
    </tableColumn>
    <tableColumn id="14" xr3:uid="{00000000-0010-0000-0300-00000E000000}" uniqueName="14" name="Other Parcels in Sale" queryTableFieldId="14"/>
    <tableColumn id="15" xr3:uid="{00000000-0010-0000-0300-00000F000000}" uniqueName="15" name="Comments" queryTableFieldId="15"/>
    <tableColumn id="16" xr3:uid="{00000000-0010-0000-0300-000010000000}" uniqueName="16" name="Use? 1=Yes, 0=No" queryTableFieldId="1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_Data_Table_135" displayName="Table_Data_Table_135" ref="A1:AC501" tableType="queryTable" totalsRowShown="0" headerRowDxfId="21">
  <autoFilter ref="A1:AC501" xr:uid="{00000000-0009-0000-0100-000004000000}">
    <filterColumn colId="1">
      <customFilters>
        <customFilter operator="notEqual" val=" "/>
      </customFilters>
    </filterColumn>
    <filterColumn colId="28">
      <filters>
        <filter val="0"/>
      </filters>
    </filterColumn>
  </autoFilter>
  <tableColumns count="29">
    <tableColumn id="1" xr3:uid="{00000000-0010-0000-0400-000001000000}" uniqueName="1" name="Item ID" queryTableFieldId="1"/>
    <tableColumn id="2" xr3:uid="{00000000-0010-0000-0400-000002000000}" uniqueName="2" name="Valuation Method" queryTableFieldId="2"/>
    <tableColumn id="13" xr3:uid="{00000000-0010-0000-0400-00000D000000}" uniqueName="13" name="Exclusion_x000a_Comment" queryTableFieldId="37" dataDxfId="20">
      <calculatedColumnFormula>VLOOKUP(Table_Data_Table_135[[#This Row],[Item ID]],Analysis_Table,20,FALSE)</calculatedColumnFormula>
    </tableColumn>
    <tableColumn id="3" xr3:uid="{00000000-0010-0000-0400-000003000000}" uniqueName="3" name="Parcel Number" queryTableFieldId="3"/>
    <tableColumn id="4" xr3:uid="{00000000-0010-0000-0400-000004000000}" uniqueName="4" name="Address" queryTableFieldId="4"/>
    <tableColumn id="5" xr3:uid="{00000000-0010-0000-0400-000005000000}" uniqueName="5" name="Sale Date" queryTableFieldId="5" dataDxfId="19"/>
    <tableColumn id="6" xr3:uid="{00000000-0010-0000-0400-000006000000}" uniqueName="6" name="Sale Price" queryTableFieldId="6" dataDxfId="18"/>
    <tableColumn id="7" xr3:uid="{00000000-0010-0000-0400-000007000000}" uniqueName="7" name="Conf." queryTableFieldId="7" dataDxfId="17"/>
    <tableColumn id="8" xr3:uid="{00000000-0010-0000-0400-000008000000}" uniqueName="8" name="Liber/ Page" queryTableFieldId="8"/>
    <tableColumn id="9" xr3:uid="{00000000-0010-0000-0400-000009000000}" uniqueName="9" name="Total Acre" queryTableFieldId="9" dataDxfId="16"/>
    <tableColumn id="10" xr3:uid="{00000000-0010-0000-0400-00000A000000}" uniqueName="10" name="Total Sq Ft" queryTableFieldId="10" dataDxfId="15"/>
    <tableColumn id="11" xr3:uid="{00000000-0010-0000-0400-00000B000000}" uniqueName="11" name="Total Front Ft" queryTableFieldId="11" dataDxfId="14"/>
    <tableColumn id="12" xr3:uid="{00000000-0010-0000-0400-00000C000000}" uniqueName="12" name="ROW (Sq Ft)" queryTableFieldId="12" dataDxfId="13"/>
    <tableColumn id="25" xr3:uid="{00000000-0010-0000-0400-000019000000}" uniqueName="25" name="Imprvmts Value" queryTableFieldId="35" dataDxfId="12"/>
    <tableColumn id="18" xr3:uid="{00000000-0010-0000-0400-000012000000}" uniqueName="18" name="Land_x000a_Residual" queryTableFieldId="18" dataDxfId="11">
      <calculatedColumnFormula>VLOOKUP(Table_Data_Table_135[[#This Row],[Item ID]],Analysis_Table,8,FALSE)</calculatedColumnFormula>
    </tableColumn>
    <tableColumn id="30" xr3:uid="{00000000-0010-0000-0400-00001E000000}" uniqueName="30" name="Indicated_x000a_LB Ratio" queryTableFieldId="30" dataDxfId="10">
      <calculatedColumnFormula>VLOOKUP(Table_Data_Table_135[[#This Row],[Item ID]],Analysis_Table,9,FALSE)</calculatedColumnFormula>
    </tableColumn>
    <tableColumn id="29" xr3:uid="{00000000-0010-0000-0400-00001D000000}" uniqueName="29" name="Resid_x000a_Acre" queryTableFieldId="29" dataDxfId="9">
      <calculatedColumnFormula>VLOOKUP(Table_Data_Table_135[[#This Row],[Item ID]],Analysis_Table,10,FALSE)</calculatedColumnFormula>
    </tableColumn>
    <tableColumn id="28" xr3:uid="{00000000-0010-0000-0400-00001C000000}" uniqueName="28" name="Resid_x000a_Sq Ft" queryTableFieldId="28" dataDxfId="8">
      <calculatedColumnFormula>VLOOKUP(Table_Data_Table_135[[#This Row],[Item ID]],Analysis_Table,11,FALSE)</calculatedColumnFormula>
    </tableColumn>
    <tableColumn id="27" xr3:uid="{00000000-0010-0000-0400-00001B000000}" uniqueName="27" name="Unadjust_x000a_$ / acre" queryTableFieldId="27" dataDxfId="7">
      <calculatedColumnFormula>VLOOKUP(Table_Data_Table_135[[#This Row],[Item ID]],Analysis_Table,12,FALSE)</calculatedColumnFormula>
    </tableColumn>
    <tableColumn id="26" xr3:uid="{00000000-0010-0000-0400-00001A000000}" uniqueName="26" name="Unadjust_x000a_$ / Sq Ft" queryTableFieldId="26" dataDxfId="6">
      <calculatedColumnFormula>VLOOKUP(Table_Data_Table_135[[#This Row],[Item ID]],Analysis_Table,13,FALSE)</calculatedColumnFormula>
    </tableColumn>
    <tableColumn id="24" xr3:uid="{00000000-0010-0000-0400-000018000000}" uniqueName="24" name="Months To_x000a_Mid-Point" queryTableFieldId="24" dataDxfId="5">
      <calculatedColumnFormula>VLOOKUP(Table_Data_Table_135[[#This Row],[Item ID]],Analysis_Table,14,FALSE)</calculatedColumnFormula>
    </tableColumn>
    <tableColumn id="23" xr3:uid="{00000000-0010-0000-0400-000017000000}" uniqueName="23" name="Time_x000a_Adjust" queryTableFieldId="23" dataDxfId="4">
      <calculatedColumnFormula>VLOOKUP(Table_Data_Table_135[[#This Row],[Item ID]],Analysis_Table,15,FALSE)</calculatedColumnFormula>
    </tableColumn>
    <tableColumn id="22" xr3:uid="{00000000-0010-0000-0400-000016000000}" uniqueName="22" name="Adjusted_x000a_Sale Price" queryTableFieldId="22" dataDxfId="3">
      <calculatedColumnFormula>VLOOKUP(Table_Data_Table_135[[#This Row],[Item ID]],Analysis_Table,16,FALSE)</calculatedColumnFormula>
    </tableColumn>
    <tableColumn id="21" xr3:uid="{00000000-0010-0000-0400-000015000000}" uniqueName="21" name="Adjust $_x000a_Per Acre" queryTableFieldId="21" dataDxfId="2">
      <calculatedColumnFormula>VLOOKUP(Table_Data_Table_135[[#This Row],[Item ID]],Analysis_Table,17,FALSE)</calculatedColumnFormula>
    </tableColumn>
    <tableColumn id="20" xr3:uid="{00000000-0010-0000-0400-000014000000}" uniqueName="20" name="Adjust $_x000a_Per Sq Ft" queryTableFieldId="20" dataDxfId="1">
      <calculatedColumnFormula>VLOOKUP(Table_Data_Table_135[[#This Row],[Item ID]],Analysis_Table,18,FALSE)</calculatedColumnFormula>
    </tableColumn>
    <tableColumn id="19" xr3:uid="{00000000-0010-0000-0400-000013000000}" uniqueName="19" name="Adjust $_x000a_Per Front Ft" queryTableFieldId="19" dataDxfId="0">
      <calculatedColumnFormula>VLOOKUP(Table_Data_Table_135[[#This Row],[Item ID]],Analysis_Table,19,FALSE)</calculatedColumnFormula>
    </tableColumn>
    <tableColumn id="14" xr3:uid="{00000000-0010-0000-0400-00000E000000}" uniqueName="14" name="Other Parcels in Sale" queryTableFieldId="14"/>
    <tableColumn id="15" xr3:uid="{00000000-0010-0000-0400-00000F000000}" uniqueName="15" name="Comments" queryTableFieldId="15"/>
    <tableColumn id="16" xr3:uid="{00000000-0010-0000-0400-000010000000}" uniqueName="16" name="Use? 1=Yes, 0=No" queryTableField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erriencounty.org/DocumentCenter/View/10692/Land_Value_Grid_Templat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berriencounty.org/DocumentCenter/View/10692/Land_Value_Grid_Template" TargetMode="Externa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79"/>
  <sheetViews>
    <sheetView tabSelected="1" workbookViewId="0"/>
  </sheetViews>
  <sheetFormatPr defaultColWidth="8.85546875" defaultRowHeight="15" x14ac:dyDescent="0.25"/>
  <cols>
    <col min="1" max="1" width="139" style="12" customWidth="1"/>
  </cols>
  <sheetData>
    <row r="1" spans="1:1" ht="34.5" x14ac:dyDescent="0.25">
      <c r="A1" s="265" t="s">
        <v>0</v>
      </c>
    </row>
    <row r="2" spans="1:1" x14ac:dyDescent="0.25">
      <c r="A2" s="272" t="s">
        <v>206</v>
      </c>
    </row>
    <row r="3" spans="1:1" x14ac:dyDescent="0.25">
      <c r="A3" s="274" t="s">
        <v>1</v>
      </c>
    </row>
    <row r="4" spans="1:1" ht="20.25" x14ac:dyDescent="0.25">
      <c r="A4" s="267" t="s">
        <v>2</v>
      </c>
    </row>
    <row r="5" spans="1:1" ht="42.75" x14ac:dyDescent="0.25">
      <c r="A5" s="266" t="s">
        <v>222</v>
      </c>
    </row>
    <row r="6" spans="1:1" x14ac:dyDescent="0.25">
      <c r="A6" s="266"/>
    </row>
    <row r="7" spans="1:1" ht="28.5" x14ac:dyDescent="0.25">
      <c r="A7" s="266" t="s">
        <v>3</v>
      </c>
    </row>
    <row r="8" spans="1:1" x14ac:dyDescent="0.25">
      <c r="A8" s="266"/>
    </row>
    <row r="9" spans="1:1" ht="20.25" x14ac:dyDescent="0.25">
      <c r="A9" s="267" t="s">
        <v>4</v>
      </c>
    </row>
    <row r="10" spans="1:1" x14ac:dyDescent="0.25">
      <c r="A10" s="268" t="s">
        <v>5</v>
      </c>
    </row>
    <row r="11" spans="1:1" x14ac:dyDescent="0.25">
      <c r="A11" s="268" t="s">
        <v>6</v>
      </c>
    </row>
    <row r="12" spans="1:1" ht="29.25" x14ac:dyDescent="0.25">
      <c r="A12" s="268" t="s">
        <v>203</v>
      </c>
    </row>
    <row r="13" spans="1:1" ht="29.25" x14ac:dyDescent="0.25">
      <c r="A13" s="268" t="s">
        <v>7</v>
      </c>
    </row>
    <row r="14" spans="1:1" ht="29.25" x14ac:dyDescent="0.25">
      <c r="A14" s="268" t="s">
        <v>8</v>
      </c>
    </row>
    <row r="15" spans="1:1" x14ac:dyDescent="0.25">
      <c r="A15" s="266"/>
    </row>
    <row r="16" spans="1:1" ht="20.25" x14ac:dyDescent="0.25">
      <c r="A16" s="267" t="s">
        <v>9</v>
      </c>
    </row>
    <row r="17" spans="1:1" x14ac:dyDescent="0.25">
      <c r="A17" s="269" t="s">
        <v>10</v>
      </c>
    </row>
    <row r="18" spans="1:1" x14ac:dyDescent="0.25">
      <c r="A18" s="269" t="s">
        <v>11</v>
      </c>
    </row>
    <row r="19" spans="1:1" x14ac:dyDescent="0.25">
      <c r="A19" s="269" t="s">
        <v>12</v>
      </c>
    </row>
    <row r="20" spans="1:1" x14ac:dyDescent="0.25">
      <c r="A20" s="269" t="s">
        <v>13</v>
      </c>
    </row>
    <row r="21" spans="1:1" x14ac:dyDescent="0.25">
      <c r="A21" s="269" t="s">
        <v>14</v>
      </c>
    </row>
    <row r="22" spans="1:1" x14ac:dyDescent="0.25">
      <c r="A22" s="266"/>
    </row>
    <row r="23" spans="1:1" ht="20.25" x14ac:dyDescent="0.25">
      <c r="A23" s="267" t="s">
        <v>15</v>
      </c>
    </row>
    <row r="24" spans="1:1" x14ac:dyDescent="0.25">
      <c r="A24" s="269" t="s">
        <v>16</v>
      </c>
    </row>
    <row r="25" spans="1:1" x14ac:dyDescent="0.25">
      <c r="A25" s="269" t="s">
        <v>17</v>
      </c>
    </row>
    <row r="26" spans="1:1" ht="28.5" x14ac:dyDescent="0.25">
      <c r="A26" s="270" t="s">
        <v>18</v>
      </c>
    </row>
    <row r="27" spans="1:1" x14ac:dyDescent="0.25">
      <c r="A27" s="269" t="s">
        <v>19</v>
      </c>
    </row>
    <row r="28" spans="1:1" ht="42.75" x14ac:dyDescent="0.25">
      <c r="A28" s="270" t="s">
        <v>196</v>
      </c>
    </row>
    <row r="29" spans="1:1" x14ac:dyDescent="0.25">
      <c r="A29" s="269"/>
    </row>
    <row r="30" spans="1:1" x14ac:dyDescent="0.25">
      <c r="A30" s="269" t="s">
        <v>20</v>
      </c>
    </row>
    <row r="31" spans="1:1" x14ac:dyDescent="0.25">
      <c r="A31" s="269" t="s">
        <v>21</v>
      </c>
    </row>
    <row r="32" spans="1:1" x14ac:dyDescent="0.25">
      <c r="A32" s="269" t="s">
        <v>22</v>
      </c>
    </row>
    <row r="33" spans="1:1" x14ac:dyDescent="0.25">
      <c r="A33" s="269" t="s">
        <v>23</v>
      </c>
    </row>
    <row r="34" spans="1:1" x14ac:dyDescent="0.25">
      <c r="A34" s="270" t="s">
        <v>24</v>
      </c>
    </row>
    <row r="35" spans="1:1" x14ac:dyDescent="0.25">
      <c r="A35" s="273" t="s">
        <v>25</v>
      </c>
    </row>
    <row r="36" spans="1:1" ht="28.5" x14ac:dyDescent="0.25">
      <c r="A36" s="269" t="s">
        <v>26</v>
      </c>
    </row>
    <row r="37" spans="1:1" x14ac:dyDescent="0.25">
      <c r="A37" s="269" t="s">
        <v>27</v>
      </c>
    </row>
    <row r="38" spans="1:1" ht="28.5" x14ac:dyDescent="0.25">
      <c r="A38" s="269" t="s">
        <v>28</v>
      </c>
    </row>
    <row r="39" spans="1:1" x14ac:dyDescent="0.25">
      <c r="A39" s="266"/>
    </row>
    <row r="40" spans="1:1" x14ac:dyDescent="0.25">
      <c r="A40" s="269" t="s">
        <v>29</v>
      </c>
    </row>
    <row r="41" spans="1:1" x14ac:dyDescent="0.25">
      <c r="A41" s="269" t="s">
        <v>30</v>
      </c>
    </row>
    <row r="42" spans="1:1" ht="28.5" x14ac:dyDescent="0.25">
      <c r="A42" s="269" t="s">
        <v>31</v>
      </c>
    </row>
    <row r="43" spans="1:1" x14ac:dyDescent="0.25">
      <c r="A43" s="269" t="s">
        <v>32</v>
      </c>
    </row>
    <row r="44" spans="1:1" x14ac:dyDescent="0.25">
      <c r="A44" s="270" t="s">
        <v>33</v>
      </c>
    </row>
    <row r="45" spans="1:1" x14ac:dyDescent="0.25">
      <c r="A45" s="270" t="s">
        <v>34</v>
      </c>
    </row>
    <row r="46" spans="1:1" x14ac:dyDescent="0.25">
      <c r="A46" s="270" t="s">
        <v>35</v>
      </c>
    </row>
    <row r="47" spans="1:1" x14ac:dyDescent="0.25">
      <c r="A47" s="270" t="s">
        <v>36</v>
      </c>
    </row>
    <row r="48" spans="1:1" x14ac:dyDescent="0.25">
      <c r="A48" s="270" t="s">
        <v>221</v>
      </c>
    </row>
    <row r="49" spans="1:1" x14ac:dyDescent="0.25">
      <c r="A49" s="266"/>
    </row>
    <row r="50" spans="1:1" x14ac:dyDescent="0.25">
      <c r="A50" s="269" t="s">
        <v>37</v>
      </c>
    </row>
    <row r="51" spans="1:1" x14ac:dyDescent="0.25">
      <c r="A51" s="269" t="s">
        <v>38</v>
      </c>
    </row>
    <row r="52" spans="1:1" x14ac:dyDescent="0.25">
      <c r="A52" s="269" t="s">
        <v>39</v>
      </c>
    </row>
    <row r="53" spans="1:1" x14ac:dyDescent="0.25">
      <c r="A53" s="270" t="s">
        <v>40</v>
      </c>
    </row>
    <row r="54" spans="1:1" x14ac:dyDescent="0.25">
      <c r="A54" s="270" t="s">
        <v>41</v>
      </c>
    </row>
    <row r="55" spans="1:1" x14ac:dyDescent="0.25">
      <c r="A55" s="269" t="s">
        <v>42</v>
      </c>
    </row>
    <row r="56" spans="1:1" ht="28.5" x14ac:dyDescent="0.25">
      <c r="A56" s="270" t="s">
        <v>43</v>
      </c>
    </row>
    <row r="57" spans="1:1" ht="28.5" x14ac:dyDescent="0.25">
      <c r="A57" s="270" t="s">
        <v>44</v>
      </c>
    </row>
    <row r="58" spans="1:1" x14ac:dyDescent="0.25">
      <c r="A58" s="270" t="s">
        <v>45</v>
      </c>
    </row>
    <row r="59" spans="1:1" x14ac:dyDescent="0.25">
      <c r="A59" s="271"/>
    </row>
    <row r="60" spans="1:1" x14ac:dyDescent="0.25">
      <c r="A60" s="269" t="s">
        <v>46</v>
      </c>
    </row>
    <row r="61" spans="1:1" ht="42.75" x14ac:dyDescent="0.25">
      <c r="A61" s="270" t="s">
        <v>47</v>
      </c>
    </row>
    <row r="62" spans="1:1" ht="28.5" x14ac:dyDescent="0.25">
      <c r="A62" s="269" t="s">
        <v>48</v>
      </c>
    </row>
    <row r="63" spans="1:1" ht="28.5" x14ac:dyDescent="0.25">
      <c r="A63" s="270" t="s">
        <v>49</v>
      </c>
    </row>
    <row r="64" spans="1:1" ht="28.5" x14ac:dyDescent="0.25">
      <c r="A64" s="270" t="s">
        <v>50</v>
      </c>
    </row>
    <row r="65" spans="1:1" x14ac:dyDescent="0.25">
      <c r="A65" s="271"/>
    </row>
    <row r="66" spans="1:1" x14ac:dyDescent="0.25">
      <c r="A66" s="269" t="s">
        <v>51</v>
      </c>
    </row>
    <row r="67" spans="1:1" ht="28.5" x14ac:dyDescent="0.25">
      <c r="A67" s="269" t="s">
        <v>52</v>
      </c>
    </row>
    <row r="68" spans="1:1" ht="28.5" x14ac:dyDescent="0.25">
      <c r="A68" s="270" t="s">
        <v>53</v>
      </c>
    </row>
    <row r="69" spans="1:1" ht="28.5" x14ac:dyDescent="0.25">
      <c r="A69" s="270" t="s">
        <v>54</v>
      </c>
    </row>
    <row r="70" spans="1:1" ht="28.5" x14ac:dyDescent="0.25">
      <c r="A70" s="269" t="s">
        <v>55</v>
      </c>
    </row>
    <row r="71" spans="1:1" x14ac:dyDescent="0.25">
      <c r="A71" s="266"/>
    </row>
    <row r="72" spans="1:1" x14ac:dyDescent="0.25">
      <c r="A72" s="269" t="s">
        <v>200</v>
      </c>
    </row>
    <row r="73" spans="1:1" x14ac:dyDescent="0.25">
      <c r="A73" s="269" t="s">
        <v>56</v>
      </c>
    </row>
    <row r="74" spans="1:1" x14ac:dyDescent="0.25">
      <c r="A74" s="269" t="s">
        <v>57</v>
      </c>
    </row>
    <row r="75" spans="1:1" x14ac:dyDescent="0.25">
      <c r="A75" s="269" t="s">
        <v>58</v>
      </c>
    </row>
    <row r="76" spans="1:1" x14ac:dyDescent="0.25">
      <c r="A76" s="269"/>
    </row>
    <row r="77" spans="1:1" ht="28.5" x14ac:dyDescent="0.25">
      <c r="A77" s="269" t="s">
        <v>201</v>
      </c>
    </row>
    <row r="79" spans="1:1" ht="63" x14ac:dyDescent="0.25">
      <c r="A79" s="299" t="s">
        <v>202</v>
      </c>
    </row>
  </sheetData>
  <sheetProtection password="D1D6" sheet="1" objects="1" scenarios="1" selectLockedCells="1"/>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7B2699A-0193-49F0-9C3F-079DDBF8055F}">
            <xm:f>Timeout!$B$5="Yes"</xm:f>
            <x14:dxf>
              <font>
                <color theme="0"/>
              </font>
            </x14:dxf>
          </x14:cfRule>
          <xm:sqref>A80:A1048576 A1:A78</xm:sqref>
        </x14:conditionalFormatting>
        <x14:conditionalFormatting xmlns:xm="http://schemas.microsoft.com/office/excel/2006/main">
          <x14:cfRule type="expression" priority="2" id="{AD170D10-C5E4-4CB3-828F-42BE84BB92BD}">
            <xm:f>Timeout!$B$5="Yes"</xm:f>
            <x14:dxf>
              <font>
                <b/>
                <i val="0"/>
                <color rgb="FFFF0000"/>
              </font>
            </x14:dxf>
          </x14:cfRule>
          <xm:sqref>A3</xm:sqref>
        </x14:conditionalFormatting>
        <x14:conditionalFormatting xmlns:xm="http://schemas.microsoft.com/office/excel/2006/main">
          <x14:cfRule type="expression" priority="1" id="{34562730-3A49-4EDC-92A2-BD23A9676628}">
            <xm:f>Timeout!$B$5="Yes"</xm:f>
            <x14:dxf>
              <font>
                <color theme="0"/>
              </font>
            </x14:dxf>
          </x14:cfRule>
          <xm:sqref>A79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25"/>
  <sheetViews>
    <sheetView workbookViewId="0">
      <selection activeCell="A26" sqref="A26"/>
    </sheetView>
  </sheetViews>
  <sheetFormatPr defaultRowHeight="15" x14ac:dyDescent="0.25"/>
  <cols>
    <col min="1" max="1" width="8.7109375" style="3" bestFit="1" customWidth="1"/>
  </cols>
  <sheetData>
    <row r="1" spans="1:2" x14ac:dyDescent="0.25">
      <c r="A1" s="226" t="s">
        <v>214</v>
      </c>
    </row>
    <row r="2" spans="1:2" x14ac:dyDescent="0.25">
      <c r="A2" s="315" t="s">
        <v>218</v>
      </c>
      <c r="B2" t="s">
        <v>225</v>
      </c>
    </row>
    <row r="3" spans="1:2" x14ac:dyDescent="0.25">
      <c r="A3" s="315" t="s">
        <v>218</v>
      </c>
      <c r="B3" t="s">
        <v>226</v>
      </c>
    </row>
    <row r="5" spans="1:2" x14ac:dyDescent="0.25">
      <c r="A5" s="226" t="s">
        <v>210</v>
      </c>
    </row>
    <row r="6" spans="1:2" x14ac:dyDescent="0.25">
      <c r="A6" s="315" t="s">
        <v>218</v>
      </c>
      <c r="B6" t="s">
        <v>216</v>
      </c>
    </row>
    <row r="7" spans="1:2" x14ac:dyDescent="0.25">
      <c r="A7" s="315" t="s">
        <v>218</v>
      </c>
      <c r="B7" t="s">
        <v>211</v>
      </c>
    </row>
    <row r="8" spans="1:2" x14ac:dyDescent="0.25">
      <c r="A8" s="315"/>
      <c r="B8" s="316" t="s">
        <v>229</v>
      </c>
    </row>
    <row r="9" spans="1:2" x14ac:dyDescent="0.25">
      <c r="A9" s="315" t="s">
        <v>218</v>
      </c>
      <c r="B9" t="s">
        <v>212</v>
      </c>
    </row>
    <row r="10" spans="1:2" x14ac:dyDescent="0.25">
      <c r="A10" s="315" t="s">
        <v>218</v>
      </c>
      <c r="B10" t="s">
        <v>213</v>
      </c>
    </row>
    <row r="11" spans="1:2" x14ac:dyDescent="0.25">
      <c r="A11" s="315" t="s">
        <v>218</v>
      </c>
      <c r="B11" t="s">
        <v>223</v>
      </c>
    </row>
    <row r="12" spans="1:2" x14ac:dyDescent="0.25">
      <c r="A12" s="315" t="s">
        <v>218</v>
      </c>
      <c r="B12" t="s">
        <v>215</v>
      </c>
    </row>
    <row r="13" spans="1:2" x14ac:dyDescent="0.25">
      <c r="A13" s="315" t="s">
        <v>218</v>
      </c>
      <c r="B13" t="s">
        <v>227</v>
      </c>
    </row>
    <row r="14" spans="1:2" x14ac:dyDescent="0.25">
      <c r="A14" s="315" t="s">
        <v>218</v>
      </c>
      <c r="B14" t="s">
        <v>217</v>
      </c>
    </row>
    <row r="15" spans="1:2" x14ac:dyDescent="0.25">
      <c r="B15" s="314" t="s">
        <v>219</v>
      </c>
    </row>
    <row r="16" spans="1:2" x14ac:dyDescent="0.25">
      <c r="A16" s="315" t="s">
        <v>218</v>
      </c>
      <c r="B16" t="s">
        <v>220</v>
      </c>
    </row>
    <row r="17" spans="1:2" x14ac:dyDescent="0.25">
      <c r="A17" s="315" t="s">
        <v>218</v>
      </c>
      <c r="B17" t="s">
        <v>224</v>
      </c>
    </row>
    <row r="18" spans="1:2" x14ac:dyDescent="0.25">
      <c r="A18" s="315" t="s">
        <v>218</v>
      </c>
      <c r="B18" t="s">
        <v>228</v>
      </c>
    </row>
    <row r="19" spans="1:2" x14ac:dyDescent="0.25">
      <c r="A19" s="315" t="s">
        <v>218</v>
      </c>
      <c r="B19" t="s">
        <v>230</v>
      </c>
    </row>
    <row r="21" spans="1:2" x14ac:dyDescent="0.25">
      <c r="A21" s="226" t="s">
        <v>234</v>
      </c>
    </row>
    <row r="22" spans="1:2" x14ac:dyDescent="0.25">
      <c r="A22" s="315" t="s">
        <v>218</v>
      </c>
      <c r="B22" t="s">
        <v>235</v>
      </c>
    </row>
    <row r="23" spans="1:2" x14ac:dyDescent="0.25">
      <c r="A23" s="226" t="s">
        <v>236</v>
      </c>
    </row>
    <row r="24" spans="1:2" x14ac:dyDescent="0.25">
      <c r="A24" s="1">
        <v>44049</v>
      </c>
      <c r="B24" t="s">
        <v>237</v>
      </c>
    </row>
    <row r="25" spans="1:2" x14ac:dyDescent="0.25">
      <c r="A25" s="1">
        <v>44050</v>
      </c>
      <c r="B25" t="s">
        <v>243</v>
      </c>
    </row>
  </sheetData>
  <sheetProtection password="D1D6"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P43"/>
  <sheetViews>
    <sheetView showGridLines="0" zoomScale="80" zoomScaleNormal="80" workbookViewId="0">
      <selection activeCell="C6" sqref="C6"/>
    </sheetView>
  </sheetViews>
  <sheetFormatPr defaultColWidth="9.140625" defaultRowHeight="15" customHeight="1" x14ac:dyDescent="0.25"/>
  <cols>
    <col min="2" max="2" width="37" style="67" bestFit="1" customWidth="1"/>
    <col min="3" max="3" width="10.28515625" bestFit="1" customWidth="1"/>
    <col min="4" max="4" width="12.28515625" style="1" bestFit="1" customWidth="1"/>
    <col min="5" max="5" width="9.140625" style="1" customWidth="1"/>
    <col min="7" max="7" width="29.28515625" bestFit="1" customWidth="1"/>
    <col min="8" max="8" width="29.85546875" bestFit="1" customWidth="1"/>
    <col min="9" max="9" width="96.7109375" customWidth="1"/>
  </cols>
  <sheetData>
    <row r="1" spans="1:15" ht="24" thickBot="1" x14ac:dyDescent="0.4">
      <c r="A1" s="339" t="s">
        <v>59</v>
      </c>
      <c r="B1" s="340"/>
      <c r="C1" s="340"/>
      <c r="D1" s="340"/>
      <c r="E1" s="24"/>
      <c r="F1" s="354" t="s">
        <v>60</v>
      </c>
      <c r="G1" s="340"/>
      <c r="H1" s="340"/>
      <c r="I1" s="340"/>
      <c r="J1" s="340"/>
    </row>
    <row r="2" spans="1:15" ht="16.5" thickTop="1" thickBot="1" x14ac:dyDescent="0.3">
      <c r="A2" s="25"/>
      <c r="B2" s="25"/>
      <c r="C2" s="25"/>
      <c r="D2" s="25"/>
      <c r="E2" s="25"/>
      <c r="F2" s="26"/>
      <c r="G2" s="25"/>
      <c r="H2" s="26"/>
      <c r="I2" s="25"/>
      <c r="J2" s="25"/>
    </row>
    <row r="3" spans="1:15" ht="20.25" thickTop="1" thickBot="1" x14ac:dyDescent="0.35">
      <c r="A3" s="25"/>
      <c r="B3" s="333" t="s">
        <v>195</v>
      </c>
      <c r="C3" s="355"/>
      <c r="D3" s="25"/>
      <c r="E3" s="25"/>
      <c r="F3" s="26"/>
      <c r="G3" s="356" t="s">
        <v>195</v>
      </c>
      <c r="H3" s="357"/>
      <c r="I3" s="358"/>
      <c r="J3" s="25"/>
    </row>
    <row r="4" spans="1:15" ht="15.75" thickBot="1" x14ac:dyDescent="0.3">
      <c r="A4" s="25"/>
      <c r="B4" s="296" t="s">
        <v>61</v>
      </c>
      <c r="C4" s="59"/>
      <c r="D4" s="25"/>
      <c r="E4" s="25"/>
      <c r="F4" s="26"/>
      <c r="G4" s="28" t="s">
        <v>62</v>
      </c>
      <c r="H4" s="29" t="s">
        <v>63</v>
      </c>
      <c r="I4" s="30" t="s">
        <v>64</v>
      </c>
      <c r="J4" s="25"/>
      <c r="L4" s="1"/>
    </row>
    <row r="5" spans="1:15" x14ac:dyDescent="0.25">
      <c r="A5" s="25"/>
      <c r="B5" s="31" t="s">
        <v>65</v>
      </c>
      <c r="C5" s="14">
        <v>44652</v>
      </c>
      <c r="D5" s="25"/>
      <c r="E5" s="25"/>
      <c r="F5" s="26"/>
      <c r="G5" s="32" t="s">
        <v>66</v>
      </c>
      <c r="H5" s="33">
        <f>ROUND(C5+(C8-C5)/2,0)</f>
        <v>45017</v>
      </c>
      <c r="I5" s="34" t="s">
        <v>67</v>
      </c>
      <c r="J5" s="26"/>
      <c r="K5" s="1"/>
      <c r="L5" s="1"/>
    </row>
    <row r="6" spans="1:15" ht="15.75" thickBot="1" x14ac:dyDescent="0.3">
      <c r="A6" s="25"/>
      <c r="B6" s="31" t="s">
        <v>68</v>
      </c>
      <c r="C6" s="14">
        <f>C5+364</f>
        <v>45016</v>
      </c>
      <c r="D6" s="25"/>
      <c r="E6" s="25"/>
      <c r="F6" s="26"/>
      <c r="G6" s="35" t="s">
        <v>69</v>
      </c>
      <c r="H6" s="17">
        <f ca="1">'Time Adjustment'!$S$14</f>
        <v>7.6430950451600683E-3</v>
      </c>
      <c r="I6" s="36" t="s">
        <v>70</v>
      </c>
      <c r="J6" s="26"/>
      <c r="K6" s="1"/>
      <c r="L6" s="1"/>
    </row>
    <row r="7" spans="1:15" ht="15.75" thickTop="1" x14ac:dyDescent="0.25">
      <c r="A7" s="25"/>
      <c r="B7" s="37" t="s">
        <v>71</v>
      </c>
      <c r="C7" s="15">
        <f>C6+1</f>
        <v>45017</v>
      </c>
      <c r="D7" s="25"/>
      <c r="E7" s="25"/>
      <c r="F7" s="26"/>
      <c r="G7" s="25"/>
      <c r="H7" s="25"/>
      <c r="I7" s="25"/>
      <c r="J7" s="26"/>
      <c r="K7" s="1"/>
      <c r="L7" s="1"/>
    </row>
    <row r="8" spans="1:15" ht="15.75" thickBot="1" x14ac:dyDescent="0.3">
      <c r="A8" s="25"/>
      <c r="B8" s="38" t="s">
        <v>72</v>
      </c>
      <c r="C8" s="16">
        <f>C7+364</f>
        <v>45381</v>
      </c>
      <c r="D8" s="25"/>
      <c r="E8" s="25"/>
      <c r="F8" s="26"/>
      <c r="G8" s="25"/>
      <c r="H8" s="25"/>
      <c r="I8" s="25"/>
      <c r="J8" s="26"/>
      <c r="K8" s="1"/>
      <c r="L8" s="1"/>
    </row>
    <row r="9" spans="1:15" ht="15.75" thickTop="1" x14ac:dyDescent="0.25">
      <c r="A9" s="25"/>
      <c r="B9" s="39"/>
      <c r="C9" s="25"/>
      <c r="D9" s="25"/>
      <c r="E9" s="25"/>
      <c r="F9" s="26"/>
      <c r="G9" s="25"/>
      <c r="H9" s="25"/>
      <c r="I9" s="25"/>
      <c r="J9" s="26"/>
    </row>
    <row r="10" spans="1:15" ht="15.75" thickBot="1" x14ac:dyDescent="0.3">
      <c r="A10" s="40"/>
      <c r="B10" s="40"/>
      <c r="C10" s="40"/>
      <c r="D10" s="40"/>
      <c r="E10" s="40"/>
      <c r="F10" s="41"/>
      <c r="G10" s="42"/>
      <c r="H10" s="42"/>
      <c r="I10" s="42"/>
      <c r="J10" s="43"/>
    </row>
    <row r="11" spans="1:15" ht="19.5" thickTop="1" x14ac:dyDescent="0.3">
      <c r="A11" s="40"/>
      <c r="B11" s="40"/>
      <c r="C11" s="40"/>
      <c r="D11" s="40"/>
      <c r="E11" s="40"/>
      <c r="F11" s="41"/>
      <c r="G11" s="368" t="s">
        <v>73</v>
      </c>
      <c r="H11" s="369"/>
      <c r="I11" s="370"/>
      <c r="J11" s="43"/>
    </row>
    <row r="12" spans="1:15" x14ac:dyDescent="0.25">
      <c r="A12" s="40"/>
      <c r="B12" s="40"/>
      <c r="C12" s="40"/>
      <c r="D12" s="40"/>
      <c r="E12" s="40"/>
      <c r="F12" s="40"/>
      <c r="G12" s="371" t="s">
        <v>74</v>
      </c>
      <c r="H12" s="363"/>
      <c r="I12" s="364"/>
      <c r="J12" s="43"/>
      <c r="N12" s="1"/>
      <c r="O12" s="44"/>
    </row>
    <row r="13" spans="1:15" ht="15.75" thickBot="1" x14ac:dyDescent="0.3">
      <c r="A13" s="40"/>
      <c r="B13" s="40"/>
      <c r="C13" s="40"/>
      <c r="D13" s="40"/>
      <c r="E13" s="40"/>
      <c r="F13" s="40"/>
      <c r="G13" s="371" t="s">
        <v>75</v>
      </c>
      <c r="H13" s="363"/>
      <c r="I13" s="364"/>
      <c r="J13" s="43"/>
      <c r="N13" s="1"/>
      <c r="O13" s="44"/>
    </row>
    <row r="14" spans="1:15" ht="19.5" customHeight="1" thickTop="1" thickBot="1" x14ac:dyDescent="0.35">
      <c r="A14" s="42"/>
      <c r="B14" s="333" t="s">
        <v>73</v>
      </c>
      <c r="C14" s="355"/>
      <c r="D14" s="42"/>
      <c r="E14" s="42"/>
      <c r="F14" s="42"/>
      <c r="G14" s="371" t="s">
        <v>76</v>
      </c>
      <c r="H14" s="363"/>
      <c r="I14" s="364"/>
      <c r="J14" s="43"/>
      <c r="N14" s="1"/>
      <c r="O14" s="44"/>
    </row>
    <row r="15" spans="1:15" ht="15" customHeight="1" thickTop="1" x14ac:dyDescent="0.25">
      <c r="A15" s="42"/>
      <c r="B15" s="296" t="s">
        <v>77</v>
      </c>
      <c r="C15" s="59"/>
      <c r="D15" s="342" t="s">
        <v>239</v>
      </c>
      <c r="E15" s="343"/>
      <c r="F15" s="348">
        <v>1</v>
      </c>
      <c r="G15" s="362" t="s">
        <v>78</v>
      </c>
      <c r="H15" s="363"/>
      <c r="I15" s="364"/>
      <c r="J15" s="43"/>
      <c r="N15" s="1"/>
      <c r="O15" s="44"/>
    </row>
    <row r="16" spans="1:15" ht="15.75" thickBot="1" x14ac:dyDescent="0.3">
      <c r="A16" s="42"/>
      <c r="B16" s="321" t="s">
        <v>79</v>
      </c>
      <c r="C16" s="323" t="e">
        <f t="array" aca="1" ref="C16" ca="1">AVERAGEIFS(LB_Ratio,Use,1,Valuation_Method_Analysis,"Abstraction")-STDEV(IF(Use=1,IF(Valuation_Method_Analysis="Abstraction",LB_Ratio)))*F15</f>
        <v>#DIV/0!</v>
      </c>
      <c r="D16" s="344"/>
      <c r="E16" s="344"/>
      <c r="F16" s="349"/>
      <c r="G16" s="365" t="s">
        <v>80</v>
      </c>
      <c r="H16" s="366"/>
      <c r="I16" s="367"/>
      <c r="J16" s="43"/>
      <c r="N16" s="1"/>
      <c r="O16" s="44"/>
    </row>
    <row r="17" spans="1:16" ht="16.5" thickTop="1" thickBot="1" x14ac:dyDescent="0.3">
      <c r="A17" s="42"/>
      <c r="B17" s="322" t="s">
        <v>81</v>
      </c>
      <c r="C17" s="324" t="e">
        <f t="array" aca="1" ref="C17" ca="1">AVERAGEIFS(LB_Ratio,Use,1,Valuation_Method_Analysis,"Abstraction")+STDEV(IF(Use=1,IF(Valuation_Method_Analysis="Abstraction",LB_Ratio)))*F17</f>
        <v>#DIV/0!</v>
      </c>
      <c r="D17" s="345" t="s">
        <v>240</v>
      </c>
      <c r="E17" s="345"/>
      <c r="F17" s="350">
        <v>1</v>
      </c>
      <c r="G17" s="319" t="s">
        <v>62</v>
      </c>
      <c r="H17" s="45" t="s">
        <v>63</v>
      </c>
      <c r="I17" s="46" t="s">
        <v>64</v>
      </c>
      <c r="J17" s="43"/>
      <c r="N17" s="1"/>
      <c r="P17" s="44"/>
    </row>
    <row r="18" spans="1:16" ht="16.5" thickTop="1" thickBot="1" x14ac:dyDescent="0.3">
      <c r="A18" s="42"/>
      <c r="B18" s="47"/>
      <c r="C18" s="42"/>
      <c r="D18" s="346"/>
      <c r="E18" s="347"/>
      <c r="F18" s="351"/>
      <c r="G18" s="320" t="s">
        <v>82</v>
      </c>
      <c r="H18" s="48">
        <f ca="1">SUMIFS(Land_Residual,Valuation_Method_Analysis,"Abstraction",LB_Ratio,"&gt;="&amp;$C$16,LB_Ratio,"&lt;="&amp;$C$17,Use,1)</f>
        <v>0</v>
      </c>
      <c r="I18" s="49" t="s">
        <v>83</v>
      </c>
      <c r="J18" s="43"/>
      <c r="N18" s="1"/>
    </row>
    <row r="19" spans="1:16" ht="15.75" thickTop="1" x14ac:dyDescent="0.25">
      <c r="A19" s="353" t="s">
        <v>241</v>
      </c>
      <c r="B19" s="353"/>
      <c r="C19" s="353"/>
      <c r="D19" s="42"/>
      <c r="E19" s="42"/>
      <c r="F19" s="43"/>
      <c r="G19" s="50" t="s">
        <v>84</v>
      </c>
      <c r="H19" s="48">
        <f ca="1">SUMIFS(Sale_Price_Analysis,Valuation_Method_Analysis,"Abstraction",LB_Ratio,"&gt;="&amp;$C$16,LB_Ratio,"&lt;="&amp;$C$17,Use,1)</f>
        <v>0</v>
      </c>
      <c r="I19" s="27" t="s">
        <v>85</v>
      </c>
      <c r="J19" s="43"/>
    </row>
    <row r="20" spans="1:16" ht="15.75" thickBot="1" x14ac:dyDescent="0.3">
      <c r="A20" s="352" t="s">
        <v>242</v>
      </c>
      <c r="B20" s="352"/>
      <c r="C20" s="352"/>
      <c r="D20" s="352"/>
      <c r="E20" s="352"/>
      <c r="F20" s="352"/>
      <c r="G20" s="51" t="s">
        <v>86</v>
      </c>
      <c r="H20" s="280" t="e">
        <f ca="1">ROUND(H18/H19,4)</f>
        <v>#DIV/0!</v>
      </c>
      <c r="I20" s="52" t="s">
        <v>87</v>
      </c>
      <c r="J20" s="42"/>
    </row>
    <row r="21" spans="1:16" ht="20.25" customHeight="1" thickTop="1" x14ac:dyDescent="0.25">
      <c r="A21" s="352"/>
      <c r="B21" s="352"/>
      <c r="C21" s="352"/>
      <c r="D21" s="352"/>
      <c r="E21" s="352"/>
      <c r="F21" s="352"/>
      <c r="G21" s="47"/>
      <c r="H21" s="42"/>
      <c r="I21" s="293"/>
      <c r="J21" s="42"/>
      <c r="L21" s="1"/>
      <c r="P21" s="1"/>
    </row>
    <row r="22" spans="1:16" ht="15.75" thickBot="1" x14ac:dyDescent="0.3">
      <c r="A22" s="25"/>
      <c r="B22" s="53"/>
      <c r="C22" s="25"/>
      <c r="D22" s="25"/>
      <c r="E22" s="25"/>
      <c r="F22" s="25"/>
      <c r="G22" s="53"/>
      <c r="H22" s="25"/>
      <c r="I22" s="26"/>
      <c r="J22" s="25"/>
      <c r="L22" s="1"/>
      <c r="P22" s="1"/>
    </row>
    <row r="23" spans="1:16" ht="18.75" customHeight="1" thickTop="1" thickBot="1" x14ac:dyDescent="0.35">
      <c r="A23" s="25"/>
      <c r="B23" s="25"/>
      <c r="C23" s="25"/>
      <c r="D23" s="25"/>
      <c r="E23" s="25"/>
      <c r="F23" s="25"/>
      <c r="G23" s="359" t="s">
        <v>88</v>
      </c>
      <c r="H23" s="360"/>
      <c r="I23" s="361"/>
      <c r="J23" s="25"/>
      <c r="L23" s="1"/>
      <c r="P23" s="1"/>
    </row>
    <row r="24" spans="1:16" ht="20.25" thickTop="1" thickBot="1" x14ac:dyDescent="0.35">
      <c r="A24" s="25"/>
      <c r="B24" s="333" t="s">
        <v>207</v>
      </c>
      <c r="C24" s="334"/>
      <c r="D24" s="334"/>
      <c r="E24" s="335"/>
      <c r="F24" s="25"/>
      <c r="G24" s="54" t="s">
        <v>89</v>
      </c>
      <c r="H24" s="55" t="s">
        <v>90</v>
      </c>
      <c r="I24" s="56" t="s">
        <v>64</v>
      </c>
      <c r="J24" s="25"/>
      <c r="L24" s="1"/>
      <c r="P24" s="1"/>
    </row>
    <row r="25" spans="1:16" x14ac:dyDescent="0.25">
      <c r="A25" s="25"/>
      <c r="B25" s="297" t="s">
        <v>198</v>
      </c>
      <c r="C25" s="336"/>
      <c r="D25" s="337"/>
      <c r="E25" s="338"/>
      <c r="F25" s="25"/>
      <c r="G25" s="57" t="s">
        <v>91</v>
      </c>
      <c r="H25" s="58" t="s">
        <v>92</v>
      </c>
      <c r="I25" s="59" t="s">
        <v>93</v>
      </c>
      <c r="J25" s="25"/>
      <c r="L25" s="1"/>
      <c r="P25" s="1"/>
    </row>
    <row r="26" spans="1:16" ht="15.75" thickBot="1" x14ac:dyDescent="0.3">
      <c r="A26" s="25"/>
      <c r="B26" s="298" t="s">
        <v>199</v>
      </c>
      <c r="C26" s="330"/>
      <c r="D26" s="331"/>
      <c r="E26" s="332"/>
      <c r="F26" s="25"/>
      <c r="G26" s="60" t="s">
        <v>94</v>
      </c>
      <c r="H26" s="61" t="s">
        <v>95</v>
      </c>
      <c r="I26" s="62" t="s">
        <v>96</v>
      </c>
      <c r="J26" s="25"/>
      <c r="L26" s="1"/>
      <c r="P26" s="1"/>
    </row>
    <row r="27" spans="1:16" ht="16.5" thickTop="1" thickBot="1" x14ac:dyDescent="0.3">
      <c r="A27" s="25"/>
      <c r="B27" s="53"/>
      <c r="C27" s="25"/>
      <c r="D27" s="25"/>
      <c r="E27" s="25"/>
      <c r="F27" s="25"/>
      <c r="G27" s="63" t="s">
        <v>97</v>
      </c>
      <c r="H27" s="64" t="s">
        <v>98</v>
      </c>
      <c r="I27" s="62" t="s">
        <v>99</v>
      </c>
      <c r="J27" s="26"/>
      <c r="L27" s="1"/>
      <c r="P27" s="1"/>
    </row>
    <row r="28" spans="1:16" ht="17.25" thickTop="1" thickBot="1" x14ac:dyDescent="0.3">
      <c r="A28" s="25"/>
      <c r="B28" s="53"/>
      <c r="C28" s="25"/>
      <c r="D28" s="25"/>
      <c r="E28" s="25"/>
      <c r="F28" s="26"/>
      <c r="G28" s="25"/>
      <c r="H28" s="25"/>
      <c r="I28" s="65" t="s">
        <v>100</v>
      </c>
      <c r="J28" s="26"/>
    </row>
    <row r="29" spans="1:16" ht="19.5" thickTop="1" x14ac:dyDescent="0.3">
      <c r="A29" s="25"/>
      <c r="B29" s="53"/>
      <c r="C29" s="25"/>
      <c r="D29" s="25"/>
      <c r="E29" s="25"/>
      <c r="F29" s="26"/>
      <c r="G29" s="25"/>
      <c r="H29" s="25"/>
      <c r="I29" s="66"/>
      <c r="J29" s="26"/>
    </row>
    <row r="30" spans="1:16" ht="15" customHeight="1" x14ac:dyDescent="0.25">
      <c r="A30" t="s">
        <v>238</v>
      </c>
    </row>
    <row r="31" spans="1:16" x14ac:dyDescent="0.25">
      <c r="A31" t="str">
        <f ca="1">IFERROR(MID(CELL("filename",A1),FIND("[",CELL("filename",A1))+1,FIND("]", CELL("filename",A1))-FIND("[",CELL("filename",A1))-1),"")</f>
        <v>RRN.xlsx</v>
      </c>
    </row>
    <row r="32" spans="1:16" ht="23.25" x14ac:dyDescent="0.35">
      <c r="A32" s="329" t="s">
        <v>232</v>
      </c>
      <c r="B32" s="329"/>
      <c r="C32" s="341" t="s">
        <v>233</v>
      </c>
      <c r="D32" s="341"/>
      <c r="E32" s="341"/>
      <c r="F32" s="341"/>
      <c r="G32" s="341"/>
      <c r="H32" s="341"/>
    </row>
    <row r="33" spans="1:10" ht="15" customHeight="1" x14ac:dyDescent="0.3">
      <c r="A33" s="312" t="s">
        <v>231</v>
      </c>
    </row>
    <row r="34" spans="1:10" ht="15" customHeight="1" x14ac:dyDescent="0.3">
      <c r="A34" s="312" t="s">
        <v>209</v>
      </c>
      <c r="B34"/>
    </row>
    <row r="35" spans="1:10" ht="15" customHeight="1" x14ac:dyDescent="0.3">
      <c r="A35" s="312" t="s">
        <v>208</v>
      </c>
      <c r="B35"/>
    </row>
    <row r="36" spans="1:10" ht="15" customHeight="1" x14ac:dyDescent="0.25">
      <c r="A36" s="264" t="str">
        <f>C25&amp;" 
"&amp;C26</f>
        <v xml:space="preserve"> 
</v>
      </c>
      <c r="B36"/>
    </row>
    <row r="37" spans="1:10" ht="15" customHeight="1" x14ac:dyDescent="0.25">
      <c r="B37"/>
    </row>
    <row r="38" spans="1:10" ht="15" customHeight="1" x14ac:dyDescent="0.25">
      <c r="B38"/>
    </row>
    <row r="39" spans="1:10" ht="15" customHeight="1" x14ac:dyDescent="0.25">
      <c r="J39" s="2"/>
    </row>
    <row r="40" spans="1:10" ht="15" customHeight="1" x14ac:dyDescent="0.25">
      <c r="J40" s="2"/>
    </row>
    <row r="43" spans="1:10" ht="15" customHeight="1" x14ac:dyDescent="0.25">
      <c r="F43" s="1"/>
    </row>
  </sheetData>
  <sheetProtection password="D1D6" sheet="1" selectLockedCells="1"/>
  <protectedRanges>
    <protectedRange sqref="A1:E32 F1:J29" name="Global_Settings_Editable"/>
  </protectedRanges>
  <mergeCells count="23">
    <mergeCell ref="G15:I15"/>
    <mergeCell ref="G16:I16"/>
    <mergeCell ref="B14:C14"/>
    <mergeCell ref="G11:I11"/>
    <mergeCell ref="G12:I12"/>
    <mergeCell ref="G13:I13"/>
    <mergeCell ref="G14:I14"/>
    <mergeCell ref="A32:B32"/>
    <mergeCell ref="C26:E26"/>
    <mergeCell ref="B24:E24"/>
    <mergeCell ref="C25:E25"/>
    <mergeCell ref="A1:D1"/>
    <mergeCell ref="C32:H32"/>
    <mergeCell ref="D15:E16"/>
    <mergeCell ref="D17:E18"/>
    <mergeCell ref="F15:F16"/>
    <mergeCell ref="F17:F18"/>
    <mergeCell ref="A20:F21"/>
    <mergeCell ref="A19:C19"/>
    <mergeCell ref="F1:J1"/>
    <mergeCell ref="B3:C3"/>
    <mergeCell ref="G3:I3"/>
    <mergeCell ref="G23:I23"/>
  </mergeCells>
  <hyperlinks>
    <hyperlink ref="C32" r:id="rId1" xr:uid="{00000000-0004-0000-02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5" id="{D6B06EA6-62B3-4B23-8C21-594784DB3182}">
            <xm:f>Timeout!$B$5="Yes"</xm:f>
            <x14:dxf>
              <font>
                <b/>
                <i val="0"/>
                <color rgb="FFFF0000"/>
              </font>
            </x14:dxf>
          </x14:cfRule>
          <xm:sqref>A33</xm:sqref>
        </x14:conditionalFormatting>
        <x14:conditionalFormatting xmlns:xm="http://schemas.microsoft.com/office/excel/2006/main">
          <x14:cfRule type="expression" priority="7" id="{D9B7A550-A3C5-447C-9F13-86D39007DDD0}">
            <xm:f>Timeout!$B$5="Yes"</xm:f>
            <x14:dxf>
              <font>
                <color theme="0"/>
              </font>
              <fill>
                <patternFill>
                  <bgColor theme="0"/>
                </patternFill>
              </fill>
              <border>
                <left/>
                <right/>
                <top/>
                <bottom/>
              </border>
            </x14:dxf>
          </x14:cfRule>
          <xm:sqref>A1:A20 B1:J14 A33:J1048576 I32:J32 D19:J19 B15:D15 G16:J18 F15:J15 B16:C18 B22:J31 G20:J21 A22:A29</xm:sqref>
        </x14:conditionalFormatting>
        <x14:conditionalFormatting xmlns:xm="http://schemas.microsoft.com/office/excel/2006/main">
          <x14:cfRule type="expression" priority="4" id="{AAE99657-2578-44A1-84C4-75EC2E1DC4D9}">
            <xm:f>Timeout!$B$5="Yes"</xm:f>
            <x14:dxf>
              <font>
                <b/>
                <i val="0"/>
                <color rgb="FFFF0000"/>
              </font>
            </x14:dxf>
          </x14:cfRule>
          <xm:sqref>A34</xm:sqref>
        </x14:conditionalFormatting>
        <x14:conditionalFormatting xmlns:xm="http://schemas.microsoft.com/office/excel/2006/main">
          <x14:cfRule type="expression" priority="3" id="{145E2C28-F1D9-4871-A44D-E7281BC641C4}">
            <xm:f>Timeout!$B$5="Yes"</xm:f>
            <x14:dxf>
              <font>
                <b/>
                <i val="0"/>
                <color rgb="FFFF0000"/>
              </font>
            </x14:dxf>
          </x14:cfRule>
          <xm:sqref>A35</xm:sqref>
        </x14:conditionalFormatting>
        <x14:conditionalFormatting xmlns:xm="http://schemas.microsoft.com/office/excel/2006/main">
          <x14:cfRule type="expression" priority="2" id="{B66F8DC0-B754-4066-B845-A7207D69FA34}">
            <xm:f>Timeout!$B$5="Yes"</xm:f>
            <x14:dxf>
              <font>
                <color theme="0"/>
              </font>
              <fill>
                <patternFill>
                  <bgColor theme="0"/>
                </patternFill>
              </fill>
              <border>
                <left/>
                <right/>
                <top/>
                <bottom/>
              </border>
            </x14:dxf>
          </x14:cfRule>
          <xm:sqref>D17</xm:sqref>
        </x14:conditionalFormatting>
        <x14:conditionalFormatting xmlns:xm="http://schemas.microsoft.com/office/excel/2006/main">
          <x14:cfRule type="expression" priority="1" id="{2896FF56-E2E4-419D-BFF8-C61E70633388}">
            <xm:f>Timeout!$B$5="Yes"</xm:f>
            <x14:dxf>
              <font>
                <color theme="0"/>
              </font>
              <fill>
                <patternFill>
                  <bgColor theme="0"/>
                </patternFill>
              </fill>
              <border>
                <left/>
                <right/>
                <top/>
                <bottom/>
              </border>
            </x14:dxf>
          </x14:cfRule>
          <xm:sqref>F17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8" tint="0.59999389629810485"/>
  </sheetPr>
  <dimension ref="A1:R501"/>
  <sheetViews>
    <sheetView topLeftCell="B1" zoomScale="80" zoomScaleNormal="80" workbookViewId="0">
      <pane xSplit="2" ySplit="1" topLeftCell="D2" activePane="bottomRight" state="frozen"/>
      <selection activeCell="C5" sqref="C5"/>
      <selection pane="topRight" activeCell="C5" sqref="C5"/>
      <selection pane="bottomLeft" activeCell="C5" sqref="C5"/>
      <selection pane="bottomRight" activeCell="B16" sqref="B16:B21"/>
    </sheetView>
  </sheetViews>
  <sheetFormatPr defaultColWidth="9.140625" defaultRowHeight="15" x14ac:dyDescent="0.25"/>
  <cols>
    <col min="1" max="1" width="42" style="8" hidden="1" customWidth="1"/>
    <col min="2" max="2" width="12.28515625" style="97" customWidth="1"/>
    <col min="3" max="3" width="30" style="95" customWidth="1"/>
    <col min="4" max="4" width="21" style="80" bestFit="1" customWidth="1"/>
    <col min="5" max="5" width="11.28515625" style="7" bestFit="1" customWidth="1"/>
    <col min="6" max="6" width="13" style="79" customWidth="1"/>
    <col min="7" max="7" width="8.28515625" style="78" bestFit="1" customWidth="1"/>
    <col min="8" max="8" width="10.7109375" style="78" bestFit="1" customWidth="1"/>
    <col min="9" max="9" width="9" style="78" customWidth="1"/>
    <col min="10" max="10" width="11.85546875" style="276" customWidth="1"/>
    <col min="11" max="11" width="11" style="78" bestFit="1" customWidth="1"/>
    <col min="12" max="12" width="10" style="78" bestFit="1" customWidth="1"/>
    <col min="13" max="13" width="12.7109375" style="79" bestFit="1" customWidth="1"/>
    <col min="14" max="14" width="15.85546875" style="8" bestFit="1" customWidth="1"/>
    <col min="15" max="15" width="44.28515625" style="80" customWidth="1"/>
    <col min="16" max="16" width="15" style="78" bestFit="1" customWidth="1"/>
    <col min="17" max="17" width="12.7109375" style="8" hidden="1" customWidth="1"/>
    <col min="18" max="18" width="12.7109375" style="301" hidden="1" customWidth="1"/>
    <col min="19" max="16384" width="9.140625" style="8"/>
  </cols>
  <sheetData>
    <row r="1" spans="1:18" s="74" customFormat="1" ht="30.75" thickBot="1" x14ac:dyDescent="0.3">
      <c r="A1" s="68" t="s">
        <v>101</v>
      </c>
      <c r="B1" s="90" t="s">
        <v>102</v>
      </c>
      <c r="C1" s="90" t="s">
        <v>103</v>
      </c>
      <c r="D1" s="89" t="s">
        <v>104</v>
      </c>
      <c r="E1" s="98" t="s">
        <v>105</v>
      </c>
      <c r="F1" s="100" t="s">
        <v>106</v>
      </c>
      <c r="G1" s="101" t="s">
        <v>107</v>
      </c>
      <c r="H1" s="71" t="s">
        <v>108</v>
      </c>
      <c r="I1" s="71" t="s">
        <v>109</v>
      </c>
      <c r="J1" s="71" t="s">
        <v>110</v>
      </c>
      <c r="K1" s="71" t="s">
        <v>111</v>
      </c>
      <c r="L1" s="71" t="s">
        <v>112</v>
      </c>
      <c r="M1" s="69" t="s">
        <v>113</v>
      </c>
      <c r="N1" s="71" t="s">
        <v>114</v>
      </c>
      <c r="O1" s="70" t="s">
        <v>115</v>
      </c>
      <c r="P1" s="72" t="s">
        <v>116</v>
      </c>
      <c r="Q1" s="73" t="s">
        <v>117</v>
      </c>
      <c r="R1" s="300" t="s">
        <v>118</v>
      </c>
    </row>
    <row r="2" spans="1:18" ht="15.75" thickTop="1" x14ac:dyDescent="0.25">
      <c r="A2" s="75" t="str">
        <f t="shared" ref="A2:A65" si="0">IF(B2="","",RIGHT(C2,4)&amp;LEFT(B2,3)&amp;E2-40000&amp;"-"&amp;LEFT(F2,3))</f>
        <v>0-01Vac4438-830</v>
      </c>
      <c r="B2" s="86" t="s">
        <v>91</v>
      </c>
      <c r="C2" t="s">
        <v>244</v>
      </c>
      <c r="D2" t="s">
        <v>256</v>
      </c>
      <c r="E2" s="327">
        <v>44438</v>
      </c>
      <c r="F2" s="326">
        <v>83000</v>
      </c>
      <c r="G2" s="9"/>
      <c r="H2" t="s">
        <v>265</v>
      </c>
      <c r="I2" s="328">
        <v>3.6819999999999999</v>
      </c>
      <c r="J2" s="279">
        <f t="shared" ref="J2:J56" si="1">I2*43560</f>
        <v>160387.91999999998</v>
      </c>
      <c r="K2" s="9"/>
      <c r="L2" s="9"/>
      <c r="M2" s="6">
        <v>0</v>
      </c>
      <c r="N2" s="10"/>
      <c r="O2" s="13"/>
      <c r="P2" s="9">
        <v>1</v>
      </c>
      <c r="Q2" s="99"/>
    </row>
    <row r="3" spans="1:18" x14ac:dyDescent="0.25">
      <c r="A3" s="77" t="str">
        <f t="shared" si="0"/>
        <v>0-01Vac4839-119</v>
      </c>
      <c r="B3" s="86" t="s">
        <v>91</v>
      </c>
      <c r="C3" t="s">
        <v>244</v>
      </c>
      <c r="D3" t="s">
        <v>256</v>
      </c>
      <c r="E3" s="327">
        <v>44839</v>
      </c>
      <c r="F3" s="326">
        <v>119900</v>
      </c>
      <c r="G3" s="83"/>
      <c r="H3" t="s">
        <v>266</v>
      </c>
      <c r="I3" s="328">
        <v>3.6819999999999999</v>
      </c>
      <c r="J3" s="279">
        <f t="shared" si="1"/>
        <v>160387.91999999998</v>
      </c>
      <c r="K3" s="83"/>
      <c r="L3" s="83"/>
      <c r="M3" s="85">
        <v>0</v>
      </c>
      <c r="N3" s="86"/>
      <c r="O3" s="87"/>
      <c r="P3" s="9">
        <f t="shared" ref="P3:P65" si="2">IFERROR(IF(B3="Abstraction",IF(M3&gt;=F3,0,1),1),1)</f>
        <v>1</v>
      </c>
      <c r="Q3" s="88"/>
      <c r="R3" s="301">
        <v>2</v>
      </c>
    </row>
    <row r="4" spans="1:18" x14ac:dyDescent="0.25">
      <c r="A4" s="77" t="str">
        <f t="shared" si="0"/>
        <v>0-02Vac4421-850</v>
      </c>
      <c r="B4" s="86" t="s">
        <v>91</v>
      </c>
      <c r="C4" t="s">
        <v>245</v>
      </c>
      <c r="D4" t="s">
        <v>257</v>
      </c>
      <c r="E4" s="327">
        <v>44421</v>
      </c>
      <c r="F4" s="326">
        <v>85000</v>
      </c>
      <c r="G4" s="83"/>
      <c r="H4" t="s">
        <v>267</v>
      </c>
      <c r="I4" s="328">
        <v>2.98</v>
      </c>
      <c r="J4" s="279">
        <f t="shared" si="1"/>
        <v>129808.8</v>
      </c>
      <c r="K4" s="83"/>
      <c r="L4" s="83"/>
      <c r="M4" s="85">
        <v>0</v>
      </c>
      <c r="N4" s="86"/>
      <c r="O4" s="87"/>
      <c r="P4" s="9">
        <f t="shared" si="2"/>
        <v>1</v>
      </c>
      <c r="Q4" s="88"/>
    </row>
    <row r="5" spans="1:18" x14ac:dyDescent="0.25">
      <c r="A5" s="77" t="str">
        <f t="shared" si="0"/>
        <v>0-03Vac4428-140</v>
      </c>
      <c r="B5" s="86" t="s">
        <v>91</v>
      </c>
      <c r="C5" t="s">
        <v>246</v>
      </c>
      <c r="D5" t="s">
        <v>258</v>
      </c>
      <c r="E5" s="327">
        <v>44428</v>
      </c>
      <c r="F5" s="326">
        <v>140000</v>
      </c>
      <c r="G5" s="83"/>
      <c r="H5" t="s">
        <v>268</v>
      </c>
      <c r="I5" s="328">
        <v>4.5</v>
      </c>
      <c r="J5" s="279">
        <f t="shared" si="1"/>
        <v>196020</v>
      </c>
      <c r="K5" s="83"/>
      <c r="L5" s="83"/>
      <c r="M5" s="85">
        <v>0</v>
      </c>
      <c r="N5" s="86"/>
      <c r="O5" s="87"/>
      <c r="P5" s="9">
        <f t="shared" si="2"/>
        <v>1</v>
      </c>
      <c r="Q5" s="88"/>
      <c r="R5" s="301">
        <v>1</v>
      </c>
    </row>
    <row r="6" spans="1:18" x14ac:dyDescent="0.25">
      <c r="A6" s="77" t="str">
        <f t="shared" si="0"/>
        <v>0-03Vac4853-160</v>
      </c>
      <c r="B6" s="86" t="s">
        <v>91</v>
      </c>
      <c r="C6" t="s">
        <v>246</v>
      </c>
      <c r="D6" t="s">
        <v>258</v>
      </c>
      <c r="E6" s="327">
        <v>44853</v>
      </c>
      <c r="F6" s="326">
        <v>160000</v>
      </c>
      <c r="G6" s="83"/>
      <c r="H6" t="s">
        <v>269</v>
      </c>
      <c r="I6" s="328">
        <v>4.5</v>
      </c>
      <c r="J6" s="279">
        <f t="shared" si="1"/>
        <v>196020</v>
      </c>
      <c r="K6" s="83"/>
      <c r="L6" s="83"/>
      <c r="M6" s="85">
        <v>0</v>
      </c>
      <c r="N6" s="86"/>
      <c r="O6" s="87"/>
      <c r="P6" s="9">
        <v>1</v>
      </c>
      <c r="Q6" s="88"/>
      <c r="R6" s="301">
        <v>1</v>
      </c>
    </row>
    <row r="7" spans="1:18" x14ac:dyDescent="0.25">
      <c r="A7" s="77" t="str">
        <f t="shared" si="0"/>
        <v>0-04Vac4512-135</v>
      </c>
      <c r="B7" s="86" t="s">
        <v>91</v>
      </c>
      <c r="C7" t="s">
        <v>247</v>
      </c>
      <c r="D7" t="s">
        <v>259</v>
      </c>
      <c r="E7" s="327">
        <v>44512</v>
      </c>
      <c r="F7" s="326">
        <v>135000</v>
      </c>
      <c r="G7" s="83"/>
      <c r="H7" t="s">
        <v>270</v>
      </c>
      <c r="I7" s="328">
        <v>2.7</v>
      </c>
      <c r="J7" s="279">
        <f t="shared" si="1"/>
        <v>117612.00000000001</v>
      </c>
      <c r="K7" s="83"/>
      <c r="L7" s="83"/>
      <c r="M7" s="85">
        <v>0</v>
      </c>
      <c r="N7" s="86"/>
      <c r="O7" s="87"/>
      <c r="P7" s="9">
        <v>1</v>
      </c>
      <c r="Q7" s="88"/>
    </row>
    <row r="8" spans="1:18" x14ac:dyDescent="0.25">
      <c r="A8" s="77" t="str">
        <f t="shared" si="0"/>
        <v>3-00Vac4718-255</v>
      </c>
      <c r="B8" s="86" t="s">
        <v>91</v>
      </c>
      <c r="C8" t="s">
        <v>248</v>
      </c>
      <c r="D8" t="s">
        <v>260</v>
      </c>
      <c r="E8" s="327">
        <v>44718</v>
      </c>
      <c r="F8" s="326">
        <v>255000</v>
      </c>
      <c r="G8" s="83"/>
      <c r="H8" t="s">
        <v>271</v>
      </c>
      <c r="I8" s="328">
        <v>19.170000000000002</v>
      </c>
      <c r="J8" s="279">
        <f t="shared" si="1"/>
        <v>835045.20000000007</v>
      </c>
      <c r="K8" s="83"/>
      <c r="L8" s="83"/>
      <c r="M8" s="85">
        <v>0</v>
      </c>
      <c r="N8" s="86"/>
      <c r="O8" s="87"/>
      <c r="P8" s="9">
        <v>1</v>
      </c>
      <c r="Q8" s="88"/>
    </row>
    <row r="9" spans="1:18" x14ac:dyDescent="0.25">
      <c r="A9" s="77" t="str">
        <f t="shared" si="0"/>
        <v>6-00Vac4343-620</v>
      </c>
      <c r="B9" s="86" t="s">
        <v>91</v>
      </c>
      <c r="C9" t="s">
        <v>249</v>
      </c>
      <c r="D9" t="s">
        <v>261</v>
      </c>
      <c r="E9" s="327">
        <v>44343</v>
      </c>
      <c r="F9" s="326">
        <v>62000</v>
      </c>
      <c r="G9" s="83"/>
      <c r="H9" t="s">
        <v>272</v>
      </c>
      <c r="I9" s="328">
        <v>1.36</v>
      </c>
      <c r="J9" s="279">
        <f t="shared" si="1"/>
        <v>59241.600000000006</v>
      </c>
      <c r="K9" s="83"/>
      <c r="L9" s="83"/>
      <c r="M9" s="85">
        <v>0</v>
      </c>
      <c r="N9" s="83"/>
      <c r="O9" s="87"/>
      <c r="P9" s="9">
        <v>1</v>
      </c>
      <c r="Q9" s="88"/>
    </row>
    <row r="10" spans="1:18" x14ac:dyDescent="0.25">
      <c r="A10" s="77" t="str">
        <f t="shared" si="0"/>
        <v>4-05Vac4641-159</v>
      </c>
      <c r="B10" s="86" t="s">
        <v>91</v>
      </c>
      <c r="C10" t="s">
        <v>250</v>
      </c>
      <c r="D10" t="s">
        <v>262</v>
      </c>
      <c r="E10" s="327">
        <v>44641</v>
      </c>
      <c r="F10" s="326">
        <v>159900</v>
      </c>
      <c r="G10" s="83"/>
      <c r="H10" t="s">
        <v>273</v>
      </c>
      <c r="I10" s="328">
        <v>2.82</v>
      </c>
      <c r="J10" s="279">
        <f t="shared" si="1"/>
        <v>122839.2</v>
      </c>
      <c r="K10" s="83"/>
      <c r="L10" s="83"/>
      <c r="M10" s="85">
        <v>0</v>
      </c>
      <c r="N10" s="86"/>
      <c r="O10" s="87"/>
      <c r="P10" s="9">
        <v>1</v>
      </c>
      <c r="Q10" s="88"/>
    </row>
    <row r="11" spans="1:18" x14ac:dyDescent="0.25">
      <c r="A11" s="77" t="str">
        <f t="shared" si="0"/>
        <v>4-06Vac4631-156</v>
      </c>
      <c r="B11" s="86" t="s">
        <v>91</v>
      </c>
      <c r="C11" t="s">
        <v>251</v>
      </c>
      <c r="D11" t="s">
        <v>263</v>
      </c>
      <c r="E11" s="327">
        <v>44631</v>
      </c>
      <c r="F11" s="326">
        <v>156000</v>
      </c>
      <c r="G11" s="83"/>
      <c r="H11" t="s">
        <v>274</v>
      </c>
      <c r="I11" s="328">
        <v>2.99</v>
      </c>
      <c r="J11" s="279">
        <f t="shared" si="1"/>
        <v>130244.40000000001</v>
      </c>
      <c r="K11" s="83"/>
      <c r="L11" s="83"/>
      <c r="M11" s="85">
        <v>0</v>
      </c>
      <c r="N11" s="87"/>
      <c r="O11" s="86"/>
      <c r="P11" s="9">
        <v>1</v>
      </c>
      <c r="Q11" s="88"/>
    </row>
    <row r="12" spans="1:18" x14ac:dyDescent="0.25">
      <c r="A12" s="77" t="str">
        <f t="shared" si="0"/>
        <v>4-07Vac4631-145</v>
      </c>
      <c r="B12" s="86" t="s">
        <v>91</v>
      </c>
      <c r="C12" t="s">
        <v>252</v>
      </c>
      <c r="D12" t="s">
        <v>262</v>
      </c>
      <c r="E12" s="327">
        <v>44631</v>
      </c>
      <c r="F12" s="326">
        <v>145000</v>
      </c>
      <c r="G12" s="83"/>
      <c r="H12" t="s">
        <v>275</v>
      </c>
      <c r="I12" s="328">
        <v>2.68</v>
      </c>
      <c r="J12" s="279">
        <f t="shared" si="1"/>
        <v>116740.8</v>
      </c>
      <c r="K12" s="83"/>
      <c r="L12" s="83"/>
      <c r="M12" s="85">
        <v>0</v>
      </c>
      <c r="N12" s="87"/>
      <c r="O12" s="86"/>
      <c r="P12" s="9">
        <v>1</v>
      </c>
      <c r="Q12" s="88"/>
    </row>
    <row r="13" spans="1:18" x14ac:dyDescent="0.25">
      <c r="A13" s="77" t="str">
        <f t="shared" si="0"/>
        <v>4-08Vac4638-144</v>
      </c>
      <c r="B13" s="86" t="s">
        <v>91</v>
      </c>
      <c r="C13" t="s">
        <v>253</v>
      </c>
      <c r="D13" t="s">
        <v>262</v>
      </c>
      <c r="E13" s="327">
        <v>44638</v>
      </c>
      <c r="F13" s="326">
        <v>144000</v>
      </c>
      <c r="G13" s="83"/>
      <c r="H13" t="s">
        <v>276</v>
      </c>
      <c r="I13" s="328">
        <v>3.05</v>
      </c>
      <c r="J13" s="279">
        <f t="shared" si="1"/>
        <v>132858</v>
      </c>
      <c r="K13" s="83"/>
      <c r="L13" s="83"/>
      <c r="M13" s="85">
        <v>0</v>
      </c>
      <c r="N13" s="86"/>
      <c r="O13" s="87"/>
      <c r="P13" s="9">
        <v>1</v>
      </c>
      <c r="Q13" s="88"/>
      <c r="R13" s="301">
        <v>3</v>
      </c>
    </row>
    <row r="14" spans="1:18" x14ac:dyDescent="0.25">
      <c r="A14" s="77" t="str">
        <f t="shared" si="0"/>
        <v>5-05Vac4530-950</v>
      </c>
      <c r="B14" s="86" t="s">
        <v>91</v>
      </c>
      <c r="C14" t="s">
        <v>254</v>
      </c>
      <c r="D14" t="s">
        <v>264</v>
      </c>
      <c r="E14" s="327">
        <v>44530</v>
      </c>
      <c r="F14" s="326">
        <v>95000</v>
      </c>
      <c r="G14" s="83"/>
      <c r="H14" t="s">
        <v>277</v>
      </c>
      <c r="I14" s="328">
        <v>3.09</v>
      </c>
      <c r="J14" s="279">
        <f t="shared" si="1"/>
        <v>134600.4</v>
      </c>
      <c r="K14" s="83"/>
      <c r="L14" s="83"/>
      <c r="M14" s="85">
        <v>0</v>
      </c>
      <c r="N14" s="87"/>
      <c r="O14" s="86"/>
      <c r="P14" s="9">
        <f t="shared" si="2"/>
        <v>1</v>
      </c>
      <c r="Q14" s="88"/>
      <c r="R14" s="301">
        <v>2</v>
      </c>
    </row>
    <row r="15" spans="1:18" x14ac:dyDescent="0.25">
      <c r="A15" s="77" t="str">
        <f t="shared" si="0"/>
        <v>9-20Vac4992-860</v>
      </c>
      <c r="B15" s="86" t="s">
        <v>91</v>
      </c>
      <c r="C15" t="s">
        <v>255</v>
      </c>
      <c r="D15" t="s">
        <v>260</v>
      </c>
      <c r="E15" s="327">
        <v>44992</v>
      </c>
      <c r="F15" s="326">
        <v>86000</v>
      </c>
      <c r="G15" s="83"/>
      <c r="H15" t="s">
        <v>278</v>
      </c>
      <c r="I15" s="328">
        <v>12.944000000000001</v>
      </c>
      <c r="J15" s="279">
        <f t="shared" si="1"/>
        <v>563840.64</v>
      </c>
      <c r="K15" s="83"/>
      <c r="L15" s="83"/>
      <c r="M15" s="85">
        <v>0</v>
      </c>
      <c r="N15" s="86"/>
      <c r="O15" s="87"/>
      <c r="P15" s="9">
        <v>0</v>
      </c>
      <c r="Q15" s="88"/>
    </row>
    <row r="16" spans="1:18" x14ac:dyDescent="0.25">
      <c r="A16" s="77" t="str">
        <f t="shared" si="0"/>
        <v>1-05Vac5229-185</v>
      </c>
      <c r="B16" s="86" t="s">
        <v>91</v>
      </c>
      <c r="C16" t="s">
        <v>293</v>
      </c>
      <c r="D16" t="s">
        <v>298</v>
      </c>
      <c r="E16" s="327">
        <v>45229</v>
      </c>
      <c r="F16" s="326">
        <v>185000</v>
      </c>
      <c r="G16" s="83"/>
      <c r="H16" t="s">
        <v>303</v>
      </c>
      <c r="I16" s="328">
        <v>5.05</v>
      </c>
      <c r="J16" s="279">
        <f t="shared" si="1"/>
        <v>219978</v>
      </c>
      <c r="K16" s="83"/>
      <c r="L16" s="83"/>
      <c r="M16" s="85">
        <v>0</v>
      </c>
      <c r="N16" s="86"/>
      <c r="O16" s="87"/>
      <c r="P16" s="9">
        <f t="shared" si="2"/>
        <v>1</v>
      </c>
      <c r="Q16" s="88"/>
    </row>
    <row r="17" spans="1:18" x14ac:dyDescent="0.25">
      <c r="A17" s="77" t="str">
        <f t="shared" si="0"/>
        <v>5-20Vac5184-900</v>
      </c>
      <c r="B17" s="86" t="s">
        <v>91</v>
      </c>
      <c r="C17" t="s">
        <v>294</v>
      </c>
      <c r="D17" t="s">
        <v>299</v>
      </c>
      <c r="E17" s="327">
        <v>45184</v>
      </c>
      <c r="F17" s="326">
        <v>900000</v>
      </c>
      <c r="G17" s="83"/>
      <c r="H17" t="s">
        <v>304</v>
      </c>
      <c r="I17" s="328">
        <v>36.6</v>
      </c>
      <c r="J17" s="279">
        <f t="shared" si="1"/>
        <v>1594296</v>
      </c>
      <c r="K17" s="83"/>
      <c r="L17" s="83"/>
      <c r="M17" s="85">
        <v>0</v>
      </c>
      <c r="N17" s="86"/>
      <c r="O17" s="87"/>
      <c r="P17" s="9">
        <f t="shared" si="2"/>
        <v>1</v>
      </c>
      <c r="Q17" s="88"/>
    </row>
    <row r="18" spans="1:18" x14ac:dyDescent="0.25">
      <c r="A18" s="77" t="str">
        <f t="shared" si="0"/>
        <v>8-00Vac4665-650</v>
      </c>
      <c r="B18" s="86" t="s">
        <v>91</v>
      </c>
      <c r="C18" t="s">
        <v>295</v>
      </c>
      <c r="D18" t="s">
        <v>300</v>
      </c>
      <c r="E18" s="327">
        <v>44665</v>
      </c>
      <c r="F18" s="326">
        <v>650000</v>
      </c>
      <c r="G18" s="83"/>
      <c r="H18" t="s">
        <v>305</v>
      </c>
      <c r="I18" s="328">
        <v>21.46</v>
      </c>
      <c r="J18" s="279">
        <f t="shared" si="1"/>
        <v>934797.60000000009</v>
      </c>
      <c r="K18" s="83"/>
      <c r="L18" s="83"/>
      <c r="M18" s="85">
        <v>0</v>
      </c>
      <c r="N18" s="86"/>
      <c r="O18" s="87"/>
      <c r="P18" s="9">
        <f t="shared" si="2"/>
        <v>1</v>
      </c>
      <c r="Q18" s="88"/>
    </row>
    <row r="19" spans="1:18" x14ac:dyDescent="0.25">
      <c r="A19" s="77" t="str">
        <f t="shared" si="0"/>
        <v>5-06Vac5258-285</v>
      </c>
      <c r="B19" s="86" t="s">
        <v>91</v>
      </c>
      <c r="C19" t="s">
        <v>296</v>
      </c>
      <c r="D19" t="s">
        <v>301</v>
      </c>
      <c r="E19" s="327">
        <v>45258</v>
      </c>
      <c r="F19" s="326">
        <v>285000</v>
      </c>
      <c r="G19" s="83"/>
      <c r="H19" t="s">
        <v>306</v>
      </c>
      <c r="I19" s="328">
        <v>13.97</v>
      </c>
      <c r="J19" s="279">
        <f t="shared" si="1"/>
        <v>608533.20000000007</v>
      </c>
      <c r="K19" s="83"/>
      <c r="L19" s="83"/>
      <c r="M19" s="85">
        <v>0</v>
      </c>
      <c r="N19" s="86"/>
      <c r="O19" s="87"/>
      <c r="P19" s="9">
        <f t="shared" si="2"/>
        <v>1</v>
      </c>
      <c r="Q19" s="88"/>
    </row>
    <row r="20" spans="1:18" x14ac:dyDescent="0.25">
      <c r="A20" s="77" t="str">
        <f t="shared" si="0"/>
        <v>8-00Vac5021-175</v>
      </c>
      <c r="B20" s="86" t="s">
        <v>91</v>
      </c>
      <c r="C20" t="s">
        <v>297</v>
      </c>
      <c r="D20" t="s">
        <v>302</v>
      </c>
      <c r="E20" s="327">
        <v>45021</v>
      </c>
      <c r="F20" s="326">
        <v>175000</v>
      </c>
      <c r="G20" s="83"/>
      <c r="H20" t="s">
        <v>307</v>
      </c>
      <c r="I20" s="328">
        <v>10.4</v>
      </c>
      <c r="J20" s="279">
        <f t="shared" si="1"/>
        <v>453024</v>
      </c>
      <c r="K20" s="83"/>
      <c r="L20" s="83"/>
      <c r="M20" s="85">
        <v>0</v>
      </c>
      <c r="N20" s="86"/>
      <c r="O20" s="87"/>
      <c r="P20" s="9">
        <f t="shared" si="2"/>
        <v>1</v>
      </c>
      <c r="Q20" s="88"/>
    </row>
    <row r="21" spans="1:18" x14ac:dyDescent="0.25">
      <c r="A21" s="77" t="str">
        <f t="shared" si="0"/>
        <v>5-05Vac5083-159</v>
      </c>
      <c r="B21" s="86" t="s">
        <v>91</v>
      </c>
      <c r="C21" t="s">
        <v>254</v>
      </c>
      <c r="D21" t="s">
        <v>264</v>
      </c>
      <c r="E21" s="327">
        <v>45083</v>
      </c>
      <c r="F21" s="326">
        <v>159900</v>
      </c>
      <c r="G21" s="83"/>
      <c r="H21" t="s">
        <v>308</v>
      </c>
      <c r="I21" s="328">
        <v>3.09</v>
      </c>
      <c r="J21" s="279">
        <f t="shared" si="1"/>
        <v>134600.4</v>
      </c>
      <c r="K21" s="83"/>
      <c r="L21" s="83"/>
      <c r="M21" s="85">
        <v>0</v>
      </c>
      <c r="N21" s="86"/>
      <c r="O21" s="87"/>
      <c r="P21" s="9">
        <f t="shared" si="2"/>
        <v>1</v>
      </c>
      <c r="Q21" s="88"/>
      <c r="R21" s="301">
        <v>3</v>
      </c>
    </row>
    <row r="22" spans="1:18" x14ac:dyDescent="0.25">
      <c r="A22" s="77" t="str">
        <f t="shared" si="0"/>
        <v/>
      </c>
      <c r="B22" s="86"/>
      <c r="C22" s="91"/>
      <c r="D22" s="87"/>
      <c r="E22" s="84"/>
      <c r="F22" s="85"/>
      <c r="G22" s="83"/>
      <c r="H22" s="83"/>
      <c r="I22" s="83"/>
      <c r="J22" s="279">
        <f t="shared" si="1"/>
        <v>0</v>
      </c>
      <c r="K22" s="83"/>
      <c r="L22" s="83"/>
      <c r="M22" s="85"/>
      <c r="N22" s="86"/>
      <c r="O22" s="87"/>
      <c r="P22" s="9">
        <f t="shared" si="2"/>
        <v>1</v>
      </c>
      <c r="Q22" s="88"/>
    </row>
    <row r="23" spans="1:18" x14ac:dyDescent="0.25">
      <c r="A23" s="77" t="str">
        <f t="shared" si="0"/>
        <v/>
      </c>
      <c r="B23" s="86"/>
      <c r="C23" s="91"/>
      <c r="D23" s="87"/>
      <c r="E23" s="84"/>
      <c r="F23" s="85"/>
      <c r="G23" s="83"/>
      <c r="H23" s="83"/>
      <c r="I23" s="83"/>
      <c r="J23" s="279">
        <f t="shared" si="1"/>
        <v>0</v>
      </c>
      <c r="K23" s="83"/>
      <c r="L23" s="83"/>
      <c r="M23" s="85"/>
      <c r="N23" s="86"/>
      <c r="O23" s="87"/>
      <c r="P23" s="9">
        <f t="shared" si="2"/>
        <v>1</v>
      </c>
      <c r="Q23" s="88"/>
    </row>
    <row r="24" spans="1:18" x14ac:dyDescent="0.25">
      <c r="A24" s="77" t="str">
        <f t="shared" si="0"/>
        <v/>
      </c>
      <c r="B24" s="86"/>
      <c r="C24" s="91"/>
      <c r="D24" s="87"/>
      <c r="E24" s="84"/>
      <c r="F24" s="85"/>
      <c r="G24" s="83"/>
      <c r="H24" s="83"/>
      <c r="I24" s="83"/>
      <c r="J24" s="279">
        <f t="shared" si="1"/>
        <v>0</v>
      </c>
      <c r="K24" s="83"/>
      <c r="L24" s="83"/>
      <c r="M24" s="85"/>
      <c r="N24" s="86"/>
      <c r="O24" s="87"/>
      <c r="P24" s="9">
        <f t="shared" si="2"/>
        <v>1</v>
      </c>
      <c r="Q24" s="88"/>
    </row>
    <row r="25" spans="1:18" x14ac:dyDescent="0.25">
      <c r="A25" s="77" t="str">
        <f t="shared" si="0"/>
        <v/>
      </c>
      <c r="B25" s="86"/>
      <c r="C25" s="91"/>
      <c r="D25" s="87"/>
      <c r="E25" s="84"/>
      <c r="F25" s="85"/>
      <c r="G25" s="83"/>
      <c r="H25" s="83"/>
      <c r="I25" s="83"/>
      <c r="J25" s="279">
        <f t="shared" si="1"/>
        <v>0</v>
      </c>
      <c r="K25" s="83"/>
      <c r="L25" s="83"/>
      <c r="M25" s="85"/>
      <c r="N25" s="86"/>
      <c r="O25" s="87"/>
      <c r="P25" s="9">
        <f t="shared" si="2"/>
        <v>1</v>
      </c>
      <c r="Q25" s="88"/>
    </row>
    <row r="26" spans="1:18" x14ac:dyDescent="0.25">
      <c r="A26" s="77" t="str">
        <f t="shared" si="0"/>
        <v/>
      </c>
      <c r="B26" s="86"/>
      <c r="C26" s="93"/>
      <c r="D26" s="13"/>
      <c r="E26" s="11"/>
      <c r="F26" s="6"/>
      <c r="G26" s="9"/>
      <c r="H26" s="9"/>
      <c r="I26" s="9"/>
      <c r="J26" s="279">
        <f t="shared" si="1"/>
        <v>0</v>
      </c>
      <c r="K26" s="9"/>
      <c r="L26" s="9"/>
      <c r="M26" s="6"/>
      <c r="N26" s="10"/>
      <c r="O26" s="13"/>
      <c r="P26" s="9">
        <f t="shared" si="2"/>
        <v>1</v>
      </c>
      <c r="Q26" s="10"/>
    </row>
    <row r="27" spans="1:18" x14ac:dyDescent="0.25">
      <c r="A27" s="81" t="str">
        <f t="shared" si="0"/>
        <v/>
      </c>
      <c r="B27" s="86"/>
      <c r="C27" s="93"/>
      <c r="D27" s="13"/>
      <c r="E27" s="11"/>
      <c r="F27" s="6"/>
      <c r="G27" s="9"/>
      <c r="H27" s="9"/>
      <c r="I27" s="9"/>
      <c r="J27" s="279">
        <f t="shared" si="1"/>
        <v>0</v>
      </c>
      <c r="K27" s="9"/>
      <c r="L27" s="9"/>
      <c r="M27" s="6"/>
      <c r="N27" s="10"/>
      <c r="O27" s="13"/>
      <c r="P27" s="9">
        <f t="shared" si="2"/>
        <v>1</v>
      </c>
      <c r="Q27" s="10"/>
    </row>
    <row r="28" spans="1:18" x14ac:dyDescent="0.25">
      <c r="A28" s="82" t="str">
        <f t="shared" si="0"/>
        <v/>
      </c>
      <c r="B28" s="86"/>
      <c r="C28" s="93"/>
      <c r="D28" s="13"/>
      <c r="E28" s="11"/>
      <c r="F28" s="6"/>
      <c r="G28" s="9"/>
      <c r="H28" s="9"/>
      <c r="I28" s="9"/>
      <c r="J28" s="279">
        <f t="shared" si="1"/>
        <v>0</v>
      </c>
      <c r="K28" s="9"/>
      <c r="L28" s="9"/>
      <c r="M28" s="6"/>
      <c r="N28" s="10"/>
      <c r="O28" s="13"/>
      <c r="P28" s="9">
        <f t="shared" si="2"/>
        <v>1</v>
      </c>
      <c r="Q28" s="10"/>
    </row>
    <row r="29" spans="1:18" x14ac:dyDescent="0.25">
      <c r="A29" s="82" t="str">
        <f t="shared" si="0"/>
        <v/>
      </c>
      <c r="B29" s="86"/>
      <c r="C29" s="93"/>
      <c r="D29" s="13"/>
      <c r="E29" s="11"/>
      <c r="F29" s="6"/>
      <c r="G29" s="9"/>
      <c r="H29" s="9"/>
      <c r="I29" s="9"/>
      <c r="J29" s="279">
        <f t="shared" si="1"/>
        <v>0</v>
      </c>
      <c r="K29" s="9"/>
      <c r="L29" s="9"/>
      <c r="M29" s="6"/>
      <c r="N29" s="10"/>
      <c r="O29" s="13"/>
      <c r="P29" s="9">
        <f t="shared" si="2"/>
        <v>1</v>
      </c>
      <c r="Q29" s="10"/>
    </row>
    <row r="30" spans="1:18" x14ac:dyDescent="0.25">
      <c r="A30" s="82" t="str">
        <f t="shared" si="0"/>
        <v/>
      </c>
      <c r="B30" s="86"/>
      <c r="C30" s="93"/>
      <c r="D30" s="13"/>
      <c r="E30" s="11"/>
      <c r="F30" s="6"/>
      <c r="G30" s="9"/>
      <c r="H30" s="9"/>
      <c r="I30" s="9"/>
      <c r="J30" s="279">
        <f t="shared" si="1"/>
        <v>0</v>
      </c>
      <c r="K30" s="9"/>
      <c r="L30" s="9"/>
      <c r="M30" s="6"/>
      <c r="N30" s="10"/>
      <c r="O30" s="13"/>
      <c r="P30" s="9">
        <f t="shared" si="2"/>
        <v>1</v>
      </c>
      <c r="Q30" s="10"/>
    </row>
    <row r="31" spans="1:18" x14ac:dyDescent="0.25">
      <c r="A31" s="82" t="str">
        <f t="shared" si="0"/>
        <v/>
      </c>
      <c r="B31" s="86"/>
      <c r="C31" s="93"/>
      <c r="D31" s="13"/>
      <c r="E31" s="11"/>
      <c r="F31" s="6"/>
      <c r="G31" s="9"/>
      <c r="H31" s="9"/>
      <c r="I31" s="9"/>
      <c r="J31" s="279">
        <f t="shared" si="1"/>
        <v>0</v>
      </c>
      <c r="K31" s="9"/>
      <c r="L31" s="9"/>
      <c r="M31" s="6"/>
      <c r="N31" s="10"/>
      <c r="O31" s="10"/>
      <c r="P31" s="9">
        <f t="shared" si="2"/>
        <v>1</v>
      </c>
      <c r="Q31" s="10"/>
    </row>
    <row r="32" spans="1:18" x14ac:dyDescent="0.25">
      <c r="A32" s="82" t="str">
        <f t="shared" si="0"/>
        <v/>
      </c>
      <c r="B32" s="86"/>
      <c r="C32" s="93"/>
      <c r="D32" s="13"/>
      <c r="E32" s="11"/>
      <c r="F32" s="6"/>
      <c r="G32" s="9"/>
      <c r="H32" s="9"/>
      <c r="I32" s="9"/>
      <c r="J32" s="279">
        <f t="shared" si="1"/>
        <v>0</v>
      </c>
      <c r="K32" s="9"/>
      <c r="L32" s="9"/>
      <c r="M32" s="6"/>
      <c r="N32" s="10"/>
      <c r="O32" s="13"/>
      <c r="P32" s="9">
        <f t="shared" si="2"/>
        <v>1</v>
      </c>
      <c r="Q32" s="10"/>
    </row>
    <row r="33" spans="1:17" x14ac:dyDescent="0.25">
      <c r="A33" s="82" t="str">
        <f t="shared" si="0"/>
        <v/>
      </c>
      <c r="B33" s="86"/>
      <c r="C33" s="93"/>
      <c r="D33" s="13"/>
      <c r="E33" s="11"/>
      <c r="F33" s="6"/>
      <c r="G33" s="9"/>
      <c r="H33" s="9"/>
      <c r="I33" s="9"/>
      <c r="J33" s="279">
        <f t="shared" si="1"/>
        <v>0</v>
      </c>
      <c r="K33" s="9"/>
      <c r="L33" s="9"/>
      <c r="M33" s="6"/>
      <c r="N33" s="10"/>
      <c r="O33" s="13"/>
      <c r="P33" s="9">
        <f t="shared" si="2"/>
        <v>1</v>
      </c>
      <c r="Q33" s="10"/>
    </row>
    <row r="34" spans="1:17" x14ac:dyDescent="0.25">
      <c r="A34" s="82" t="str">
        <f t="shared" si="0"/>
        <v/>
      </c>
      <c r="B34" s="86"/>
      <c r="C34" s="93"/>
      <c r="D34" s="13"/>
      <c r="E34" s="11"/>
      <c r="F34" s="6"/>
      <c r="G34" s="9"/>
      <c r="H34" s="9"/>
      <c r="I34" s="9"/>
      <c r="J34" s="279">
        <f t="shared" si="1"/>
        <v>0</v>
      </c>
      <c r="K34" s="9"/>
      <c r="L34" s="9"/>
      <c r="M34" s="6"/>
      <c r="N34" s="10"/>
      <c r="O34" s="13"/>
      <c r="P34" s="9">
        <f t="shared" si="2"/>
        <v>1</v>
      </c>
      <c r="Q34" s="10"/>
    </row>
    <row r="35" spans="1:17" x14ac:dyDescent="0.25">
      <c r="A35" s="82" t="str">
        <f t="shared" si="0"/>
        <v/>
      </c>
      <c r="B35" s="86"/>
      <c r="C35" s="93"/>
      <c r="D35" s="13"/>
      <c r="E35" s="11"/>
      <c r="F35" s="6"/>
      <c r="G35" s="9"/>
      <c r="H35" s="9"/>
      <c r="I35" s="9"/>
      <c r="J35" s="279">
        <f t="shared" si="1"/>
        <v>0</v>
      </c>
      <c r="K35" s="9"/>
      <c r="L35" s="9"/>
      <c r="M35" s="6"/>
      <c r="N35" s="10"/>
      <c r="O35" s="13"/>
      <c r="P35" s="9">
        <f t="shared" si="2"/>
        <v>1</v>
      </c>
      <c r="Q35" s="10"/>
    </row>
    <row r="36" spans="1:17" x14ac:dyDescent="0.25">
      <c r="A36" s="82" t="str">
        <f t="shared" si="0"/>
        <v/>
      </c>
      <c r="B36" s="86"/>
      <c r="C36" s="93"/>
      <c r="D36" s="13"/>
      <c r="E36" s="11"/>
      <c r="F36" s="6"/>
      <c r="G36" s="9"/>
      <c r="H36" s="9"/>
      <c r="I36" s="9"/>
      <c r="J36" s="279">
        <f t="shared" si="1"/>
        <v>0</v>
      </c>
      <c r="K36" s="9"/>
      <c r="L36" s="9"/>
      <c r="M36" s="6"/>
      <c r="N36" s="10"/>
      <c r="O36" s="13"/>
      <c r="P36" s="9">
        <f t="shared" si="2"/>
        <v>1</v>
      </c>
      <c r="Q36" s="10"/>
    </row>
    <row r="37" spans="1:17" x14ac:dyDescent="0.25">
      <c r="A37" s="82" t="str">
        <f t="shared" si="0"/>
        <v/>
      </c>
      <c r="B37" s="86"/>
      <c r="C37" s="91"/>
      <c r="D37" s="87"/>
      <c r="E37" s="84"/>
      <c r="F37" s="85"/>
      <c r="G37" s="83"/>
      <c r="H37" s="83"/>
      <c r="I37" s="83"/>
      <c r="J37" s="279">
        <f t="shared" si="1"/>
        <v>0</v>
      </c>
      <c r="K37" s="83"/>
      <c r="L37" s="83"/>
      <c r="M37" s="85"/>
      <c r="N37" s="86"/>
      <c r="O37" s="87"/>
      <c r="P37" s="9">
        <f t="shared" si="2"/>
        <v>1</v>
      </c>
      <c r="Q37" s="88"/>
    </row>
    <row r="38" spans="1:17" x14ac:dyDescent="0.25">
      <c r="A38" s="82" t="str">
        <f t="shared" si="0"/>
        <v/>
      </c>
      <c r="B38" s="86"/>
      <c r="C38" s="91"/>
      <c r="D38" s="87"/>
      <c r="E38" s="84"/>
      <c r="F38" s="85"/>
      <c r="G38" s="83"/>
      <c r="H38" s="83"/>
      <c r="I38" s="83"/>
      <c r="J38" s="279">
        <f t="shared" si="1"/>
        <v>0</v>
      </c>
      <c r="K38" s="83"/>
      <c r="L38" s="83"/>
      <c r="M38" s="85"/>
      <c r="N38" s="86"/>
      <c r="O38" s="87"/>
      <c r="P38" s="9">
        <f t="shared" si="2"/>
        <v>1</v>
      </c>
      <c r="Q38" s="88"/>
    </row>
    <row r="39" spans="1:17" x14ac:dyDescent="0.25">
      <c r="A39" s="82" t="str">
        <f t="shared" si="0"/>
        <v/>
      </c>
      <c r="B39" s="86"/>
      <c r="C39" s="91"/>
      <c r="D39" s="87"/>
      <c r="E39" s="84"/>
      <c r="F39" s="85"/>
      <c r="G39" s="83"/>
      <c r="H39" s="83"/>
      <c r="I39" s="83"/>
      <c r="J39" s="279">
        <f t="shared" si="1"/>
        <v>0</v>
      </c>
      <c r="K39" s="83"/>
      <c r="L39" s="83"/>
      <c r="M39" s="85"/>
      <c r="N39" s="86"/>
      <c r="O39" s="87"/>
      <c r="P39" s="9">
        <f t="shared" si="2"/>
        <v>1</v>
      </c>
      <c r="Q39" s="88"/>
    </row>
    <row r="40" spans="1:17" x14ac:dyDescent="0.25">
      <c r="A40" s="82" t="str">
        <f t="shared" si="0"/>
        <v/>
      </c>
      <c r="B40" s="86"/>
      <c r="C40" s="91"/>
      <c r="D40" s="87"/>
      <c r="E40" s="84"/>
      <c r="F40" s="85"/>
      <c r="G40" s="83"/>
      <c r="H40" s="83"/>
      <c r="I40" s="83"/>
      <c r="J40" s="279">
        <f t="shared" si="1"/>
        <v>0</v>
      </c>
      <c r="K40" s="83"/>
      <c r="L40" s="83"/>
      <c r="M40" s="85"/>
      <c r="N40" s="86"/>
      <c r="O40" s="87"/>
      <c r="P40" s="9">
        <f t="shared" si="2"/>
        <v>1</v>
      </c>
      <c r="Q40" s="88"/>
    </row>
    <row r="41" spans="1:17" x14ac:dyDescent="0.25">
      <c r="A41" s="82" t="str">
        <f t="shared" si="0"/>
        <v/>
      </c>
      <c r="B41" s="86"/>
      <c r="C41" s="91"/>
      <c r="D41" s="87"/>
      <c r="E41" s="84"/>
      <c r="F41" s="85"/>
      <c r="G41" s="83"/>
      <c r="H41" s="83"/>
      <c r="I41" s="83"/>
      <c r="J41" s="279">
        <f t="shared" si="1"/>
        <v>0</v>
      </c>
      <c r="K41" s="83"/>
      <c r="L41" s="83"/>
      <c r="M41" s="85"/>
      <c r="N41" s="86"/>
      <c r="O41" s="87"/>
      <c r="P41" s="9">
        <f t="shared" si="2"/>
        <v>1</v>
      </c>
      <c r="Q41" s="88"/>
    </row>
    <row r="42" spans="1:17" x14ac:dyDescent="0.25">
      <c r="A42" s="82" t="str">
        <f t="shared" si="0"/>
        <v/>
      </c>
      <c r="B42" s="86"/>
      <c r="C42" s="91"/>
      <c r="D42" s="87"/>
      <c r="E42" s="84"/>
      <c r="F42" s="85"/>
      <c r="G42" s="83"/>
      <c r="H42" s="83"/>
      <c r="I42" s="83"/>
      <c r="J42" s="279">
        <f t="shared" si="1"/>
        <v>0</v>
      </c>
      <c r="K42" s="83"/>
      <c r="L42" s="83"/>
      <c r="M42" s="85"/>
      <c r="N42" s="86"/>
      <c r="O42" s="87"/>
      <c r="P42" s="9">
        <f t="shared" si="2"/>
        <v>1</v>
      </c>
      <c r="Q42" s="88"/>
    </row>
    <row r="43" spans="1:17" x14ac:dyDescent="0.25">
      <c r="A43" s="82" t="str">
        <f t="shared" si="0"/>
        <v/>
      </c>
      <c r="B43" s="86"/>
      <c r="C43" s="91"/>
      <c r="D43" s="87"/>
      <c r="E43" s="84"/>
      <c r="F43" s="85"/>
      <c r="G43" s="83"/>
      <c r="H43" s="83"/>
      <c r="I43" s="83"/>
      <c r="J43" s="279">
        <f t="shared" si="1"/>
        <v>0</v>
      </c>
      <c r="K43" s="83"/>
      <c r="L43" s="83"/>
      <c r="M43" s="85"/>
      <c r="N43" s="86"/>
      <c r="O43" s="87"/>
      <c r="P43" s="9">
        <f t="shared" si="2"/>
        <v>1</v>
      </c>
      <c r="Q43" s="88"/>
    </row>
    <row r="44" spans="1:17" x14ac:dyDescent="0.25">
      <c r="A44" s="82" t="str">
        <f t="shared" si="0"/>
        <v/>
      </c>
      <c r="B44" s="86"/>
      <c r="C44" s="91"/>
      <c r="D44" s="87"/>
      <c r="E44" s="84"/>
      <c r="F44" s="85"/>
      <c r="G44" s="83"/>
      <c r="H44" s="83"/>
      <c r="I44" s="83"/>
      <c r="J44" s="279">
        <f t="shared" si="1"/>
        <v>0</v>
      </c>
      <c r="K44" s="83"/>
      <c r="L44" s="83"/>
      <c r="M44" s="85"/>
      <c r="N44" s="86"/>
      <c r="O44" s="87"/>
      <c r="P44" s="9">
        <f t="shared" si="2"/>
        <v>1</v>
      </c>
      <c r="Q44" s="88"/>
    </row>
    <row r="45" spans="1:17" x14ac:dyDescent="0.25">
      <c r="A45" s="82" t="str">
        <f t="shared" si="0"/>
        <v/>
      </c>
      <c r="B45" s="86"/>
      <c r="C45" s="91"/>
      <c r="D45" s="87"/>
      <c r="E45" s="84"/>
      <c r="F45" s="85"/>
      <c r="G45" s="83"/>
      <c r="H45" s="83"/>
      <c r="I45" s="83"/>
      <c r="J45" s="279">
        <f t="shared" si="1"/>
        <v>0</v>
      </c>
      <c r="K45" s="83"/>
      <c r="L45" s="83"/>
      <c r="M45" s="85"/>
      <c r="N45" s="86"/>
      <c r="O45" s="87"/>
      <c r="P45" s="9">
        <f t="shared" si="2"/>
        <v>1</v>
      </c>
      <c r="Q45" s="88"/>
    </row>
    <row r="46" spans="1:17" x14ac:dyDescent="0.25">
      <c r="A46" s="82" t="str">
        <f t="shared" si="0"/>
        <v/>
      </c>
      <c r="B46" s="86"/>
      <c r="C46" s="91"/>
      <c r="D46" s="87"/>
      <c r="E46" s="84"/>
      <c r="F46" s="85"/>
      <c r="G46" s="83"/>
      <c r="H46" s="83"/>
      <c r="I46" s="83"/>
      <c r="J46" s="279">
        <f t="shared" si="1"/>
        <v>0</v>
      </c>
      <c r="K46" s="83"/>
      <c r="L46" s="83"/>
      <c r="M46" s="85"/>
      <c r="N46" s="86"/>
      <c r="O46" s="87"/>
      <c r="P46" s="9">
        <f t="shared" si="2"/>
        <v>1</v>
      </c>
      <c r="Q46" s="88"/>
    </row>
    <row r="47" spans="1:17" x14ac:dyDescent="0.25">
      <c r="A47" s="82" t="str">
        <f t="shared" si="0"/>
        <v/>
      </c>
      <c r="B47" s="86"/>
      <c r="C47" s="92"/>
      <c r="D47" s="87"/>
      <c r="E47" s="84"/>
      <c r="F47" s="85"/>
      <c r="G47" s="83"/>
      <c r="H47" s="83"/>
      <c r="I47" s="83"/>
      <c r="J47" s="279">
        <f t="shared" si="1"/>
        <v>0</v>
      </c>
      <c r="K47" s="83"/>
      <c r="L47" s="83"/>
      <c r="M47" s="85"/>
      <c r="N47" s="87"/>
      <c r="O47" s="86"/>
      <c r="P47" s="9">
        <f t="shared" si="2"/>
        <v>1</v>
      </c>
      <c r="Q47" s="88"/>
    </row>
    <row r="48" spans="1:17" x14ac:dyDescent="0.25">
      <c r="A48" s="82" t="str">
        <f t="shared" si="0"/>
        <v/>
      </c>
      <c r="B48" s="86"/>
      <c r="C48" s="91"/>
      <c r="D48" s="87"/>
      <c r="E48" s="84"/>
      <c r="F48" s="85"/>
      <c r="G48" s="83"/>
      <c r="H48" s="83"/>
      <c r="I48" s="83"/>
      <c r="J48" s="279">
        <f t="shared" si="1"/>
        <v>0</v>
      </c>
      <c r="K48" s="83"/>
      <c r="L48" s="83"/>
      <c r="M48" s="85"/>
      <c r="N48" s="86"/>
      <c r="O48" s="87"/>
      <c r="P48" s="9">
        <f t="shared" si="2"/>
        <v>1</v>
      </c>
      <c r="Q48" s="88"/>
    </row>
    <row r="49" spans="1:17" x14ac:dyDescent="0.25">
      <c r="A49" s="82" t="str">
        <f t="shared" si="0"/>
        <v/>
      </c>
      <c r="B49" s="86"/>
      <c r="C49" s="91"/>
      <c r="D49" s="87"/>
      <c r="E49" s="84"/>
      <c r="F49" s="85"/>
      <c r="G49" s="83"/>
      <c r="H49" s="83"/>
      <c r="I49" s="83"/>
      <c r="J49" s="279">
        <f t="shared" si="1"/>
        <v>0</v>
      </c>
      <c r="K49" s="83"/>
      <c r="L49" s="83"/>
      <c r="M49" s="85"/>
      <c r="N49" s="86"/>
      <c r="O49" s="87"/>
      <c r="P49" s="9">
        <f t="shared" si="2"/>
        <v>1</v>
      </c>
      <c r="Q49" s="88"/>
    </row>
    <row r="50" spans="1:17" x14ac:dyDescent="0.25">
      <c r="A50" s="82" t="str">
        <f t="shared" si="0"/>
        <v/>
      </c>
      <c r="B50" s="86"/>
      <c r="C50" s="92"/>
      <c r="D50" s="87"/>
      <c r="E50" s="84"/>
      <c r="F50" s="85"/>
      <c r="G50" s="83"/>
      <c r="H50" s="83"/>
      <c r="I50" s="83"/>
      <c r="J50" s="279">
        <f t="shared" si="1"/>
        <v>0</v>
      </c>
      <c r="K50" s="83"/>
      <c r="L50" s="83"/>
      <c r="M50" s="85"/>
      <c r="N50" s="87"/>
      <c r="O50" s="86"/>
      <c r="P50" s="9">
        <f t="shared" si="2"/>
        <v>1</v>
      </c>
      <c r="Q50" s="88"/>
    </row>
    <row r="51" spans="1:17" x14ac:dyDescent="0.25">
      <c r="A51" s="82" t="str">
        <f t="shared" si="0"/>
        <v/>
      </c>
      <c r="B51" s="86"/>
      <c r="C51" s="91"/>
      <c r="D51" s="87"/>
      <c r="E51" s="84"/>
      <c r="F51" s="85"/>
      <c r="G51" s="83"/>
      <c r="H51" s="83"/>
      <c r="I51" s="83"/>
      <c r="J51" s="279">
        <f t="shared" si="1"/>
        <v>0</v>
      </c>
      <c r="K51" s="83"/>
      <c r="L51" s="83"/>
      <c r="M51" s="85"/>
      <c r="N51" s="86"/>
      <c r="O51" s="87"/>
      <c r="P51" s="9">
        <f t="shared" si="2"/>
        <v>1</v>
      </c>
      <c r="Q51" s="88"/>
    </row>
    <row r="52" spans="1:17" x14ac:dyDescent="0.25">
      <c r="A52" s="82" t="str">
        <f t="shared" si="0"/>
        <v/>
      </c>
      <c r="B52" s="86"/>
      <c r="C52" s="91"/>
      <c r="D52" s="87"/>
      <c r="E52" s="84"/>
      <c r="F52" s="85"/>
      <c r="G52" s="83"/>
      <c r="H52" s="83"/>
      <c r="I52" s="83"/>
      <c r="J52" s="279">
        <f t="shared" si="1"/>
        <v>0</v>
      </c>
      <c r="K52" s="83"/>
      <c r="L52" s="83"/>
      <c r="M52" s="85"/>
      <c r="N52" s="86"/>
      <c r="O52" s="87"/>
      <c r="P52" s="9">
        <f t="shared" si="2"/>
        <v>1</v>
      </c>
      <c r="Q52" s="88"/>
    </row>
    <row r="53" spans="1:17" x14ac:dyDescent="0.25">
      <c r="A53" s="82" t="str">
        <f t="shared" si="0"/>
        <v/>
      </c>
      <c r="B53" s="86"/>
      <c r="C53" s="93"/>
      <c r="D53" s="13"/>
      <c r="E53" s="11"/>
      <c r="F53" s="6"/>
      <c r="G53" s="9"/>
      <c r="H53" s="9"/>
      <c r="I53" s="9"/>
      <c r="J53" s="279">
        <f t="shared" si="1"/>
        <v>0</v>
      </c>
      <c r="K53" s="9"/>
      <c r="L53" s="9"/>
      <c r="M53" s="6"/>
      <c r="N53" s="10"/>
      <c r="O53" s="13"/>
      <c r="P53" s="9">
        <f t="shared" si="2"/>
        <v>1</v>
      </c>
      <c r="Q53" s="10"/>
    </row>
    <row r="54" spans="1:17" x14ac:dyDescent="0.25">
      <c r="A54" s="82" t="str">
        <f t="shared" si="0"/>
        <v/>
      </c>
      <c r="B54" s="86"/>
      <c r="C54" s="93"/>
      <c r="D54" s="13"/>
      <c r="E54" s="11"/>
      <c r="F54" s="6"/>
      <c r="G54" s="9"/>
      <c r="H54" s="9"/>
      <c r="I54" s="9"/>
      <c r="J54" s="279">
        <f t="shared" si="1"/>
        <v>0</v>
      </c>
      <c r="K54" s="9"/>
      <c r="L54" s="9"/>
      <c r="M54" s="6"/>
      <c r="N54" s="10"/>
      <c r="O54" s="13"/>
      <c r="P54" s="9">
        <f t="shared" si="2"/>
        <v>1</v>
      </c>
      <c r="Q54" s="10"/>
    </row>
    <row r="55" spans="1:17" x14ac:dyDescent="0.25">
      <c r="A55" s="82" t="str">
        <f t="shared" si="0"/>
        <v/>
      </c>
      <c r="B55" s="86"/>
      <c r="C55" s="93"/>
      <c r="D55" s="13"/>
      <c r="E55" s="11"/>
      <c r="F55" s="6"/>
      <c r="G55" s="9"/>
      <c r="H55" s="9"/>
      <c r="I55" s="9"/>
      <c r="J55" s="279">
        <f t="shared" si="1"/>
        <v>0</v>
      </c>
      <c r="K55" s="9"/>
      <c r="L55" s="9"/>
      <c r="M55" s="6"/>
      <c r="N55" s="10"/>
      <c r="O55" s="13"/>
      <c r="P55" s="9">
        <f t="shared" si="2"/>
        <v>1</v>
      </c>
      <c r="Q55" s="10"/>
    </row>
    <row r="56" spans="1:17" x14ac:dyDescent="0.25">
      <c r="A56" s="82" t="str">
        <f t="shared" si="0"/>
        <v/>
      </c>
      <c r="B56" s="86"/>
      <c r="C56" s="93"/>
      <c r="D56" s="13"/>
      <c r="E56" s="11"/>
      <c r="F56" s="6"/>
      <c r="G56" s="9"/>
      <c r="H56" s="9"/>
      <c r="I56" s="9"/>
      <c r="J56" s="279">
        <f t="shared" si="1"/>
        <v>0</v>
      </c>
      <c r="K56" s="9"/>
      <c r="L56" s="9"/>
      <c r="M56" s="6"/>
      <c r="N56" s="10"/>
      <c r="O56" s="13"/>
      <c r="P56" s="9">
        <f t="shared" si="2"/>
        <v>1</v>
      </c>
      <c r="Q56" s="10"/>
    </row>
    <row r="57" spans="1:17" x14ac:dyDescent="0.25">
      <c r="A57" s="82" t="str">
        <f t="shared" si="0"/>
        <v/>
      </c>
      <c r="B57" s="86"/>
      <c r="C57" s="93"/>
      <c r="D57" s="13"/>
      <c r="E57" s="11"/>
      <c r="F57" s="6"/>
      <c r="G57" s="9"/>
      <c r="H57" s="9"/>
      <c r="I57" s="9"/>
      <c r="J57" s="279">
        <f t="shared" ref="J57:J65" si="3">I57*43560</f>
        <v>0</v>
      </c>
      <c r="K57" s="9"/>
      <c r="L57" s="9"/>
      <c r="M57" s="6"/>
      <c r="N57" s="10"/>
      <c r="O57" s="13"/>
      <c r="P57" s="9">
        <f t="shared" si="2"/>
        <v>1</v>
      </c>
      <c r="Q57" s="10"/>
    </row>
    <row r="58" spans="1:17" x14ac:dyDescent="0.25">
      <c r="A58" s="82" t="str">
        <f t="shared" si="0"/>
        <v/>
      </c>
      <c r="B58" s="86"/>
      <c r="C58" s="93"/>
      <c r="D58" s="13"/>
      <c r="E58" s="11"/>
      <c r="F58" s="6"/>
      <c r="G58" s="9"/>
      <c r="H58" s="9"/>
      <c r="I58" s="9"/>
      <c r="J58" s="279">
        <f t="shared" si="3"/>
        <v>0</v>
      </c>
      <c r="K58" s="9"/>
      <c r="L58" s="9"/>
      <c r="M58" s="6"/>
      <c r="N58" s="10"/>
      <c r="O58" s="13"/>
      <c r="P58" s="9">
        <f t="shared" si="2"/>
        <v>1</v>
      </c>
      <c r="Q58" s="10"/>
    </row>
    <row r="59" spans="1:17" x14ac:dyDescent="0.25">
      <c r="A59" s="82" t="str">
        <f t="shared" si="0"/>
        <v/>
      </c>
      <c r="B59" s="86"/>
      <c r="C59" s="93"/>
      <c r="D59" s="13"/>
      <c r="E59" s="11"/>
      <c r="F59" s="6"/>
      <c r="G59" s="9"/>
      <c r="H59" s="9"/>
      <c r="I59" s="9"/>
      <c r="J59" s="279">
        <f t="shared" si="3"/>
        <v>0</v>
      </c>
      <c r="K59" s="9"/>
      <c r="L59" s="9"/>
      <c r="M59" s="6"/>
      <c r="N59" s="10"/>
      <c r="O59" s="13"/>
      <c r="P59" s="9">
        <f t="shared" si="2"/>
        <v>1</v>
      </c>
      <c r="Q59" s="10"/>
    </row>
    <row r="60" spans="1:17" x14ac:dyDescent="0.25">
      <c r="A60" s="82" t="str">
        <f t="shared" si="0"/>
        <v/>
      </c>
      <c r="B60" s="86"/>
      <c r="C60" s="93"/>
      <c r="D60" s="13"/>
      <c r="E60" s="11"/>
      <c r="F60" s="6"/>
      <c r="G60" s="9"/>
      <c r="H60" s="9"/>
      <c r="I60" s="9"/>
      <c r="J60" s="279">
        <f t="shared" si="3"/>
        <v>0</v>
      </c>
      <c r="K60" s="9"/>
      <c r="L60" s="9"/>
      <c r="M60" s="6"/>
      <c r="N60" s="10"/>
      <c r="O60" s="13"/>
      <c r="P60" s="9">
        <f t="shared" si="2"/>
        <v>1</v>
      </c>
      <c r="Q60" s="10"/>
    </row>
    <row r="61" spans="1:17" x14ac:dyDescent="0.25">
      <c r="A61" s="82" t="str">
        <f t="shared" si="0"/>
        <v/>
      </c>
      <c r="B61" s="86"/>
      <c r="C61" s="93"/>
      <c r="D61" s="13"/>
      <c r="E61" s="11"/>
      <c r="F61" s="6"/>
      <c r="G61" s="9"/>
      <c r="H61" s="9"/>
      <c r="I61" s="9"/>
      <c r="J61" s="279">
        <f t="shared" si="3"/>
        <v>0</v>
      </c>
      <c r="K61" s="9"/>
      <c r="L61" s="9"/>
      <c r="M61" s="6"/>
      <c r="N61" s="10"/>
      <c r="O61" s="13"/>
      <c r="P61" s="9">
        <f t="shared" si="2"/>
        <v>1</v>
      </c>
      <c r="Q61" s="10"/>
    </row>
    <row r="62" spans="1:17" x14ac:dyDescent="0.25">
      <c r="A62" s="82" t="str">
        <f t="shared" si="0"/>
        <v/>
      </c>
      <c r="B62" s="86"/>
      <c r="C62" s="93"/>
      <c r="D62" s="13"/>
      <c r="E62" s="11"/>
      <c r="F62" s="6"/>
      <c r="G62" s="9"/>
      <c r="H62" s="9"/>
      <c r="I62" s="9"/>
      <c r="J62" s="279">
        <f t="shared" si="3"/>
        <v>0</v>
      </c>
      <c r="K62" s="9"/>
      <c r="L62" s="9"/>
      <c r="M62" s="6"/>
      <c r="N62" s="10"/>
      <c r="O62" s="13"/>
      <c r="P62" s="9">
        <f t="shared" si="2"/>
        <v>1</v>
      </c>
      <c r="Q62" s="10"/>
    </row>
    <row r="63" spans="1:17" x14ac:dyDescent="0.25">
      <c r="A63" s="82" t="str">
        <f t="shared" si="0"/>
        <v/>
      </c>
      <c r="B63" s="86"/>
      <c r="C63" s="93"/>
      <c r="D63" s="13"/>
      <c r="E63" s="11"/>
      <c r="F63" s="6"/>
      <c r="G63" s="9"/>
      <c r="H63" s="9"/>
      <c r="I63" s="9"/>
      <c r="J63" s="279">
        <f t="shared" si="3"/>
        <v>0</v>
      </c>
      <c r="K63" s="9"/>
      <c r="L63" s="9"/>
      <c r="M63" s="6"/>
      <c r="N63" s="10"/>
      <c r="O63" s="13"/>
      <c r="P63" s="9">
        <f t="shared" si="2"/>
        <v>1</v>
      </c>
      <c r="Q63" s="10"/>
    </row>
    <row r="64" spans="1:17" x14ac:dyDescent="0.25">
      <c r="A64" s="82" t="str">
        <f t="shared" si="0"/>
        <v/>
      </c>
      <c r="B64" s="86"/>
      <c r="C64" s="93"/>
      <c r="D64" s="13"/>
      <c r="E64" s="11"/>
      <c r="F64" s="6"/>
      <c r="G64" s="9"/>
      <c r="H64" s="9"/>
      <c r="I64" s="9"/>
      <c r="J64" s="279">
        <f t="shared" si="3"/>
        <v>0</v>
      </c>
      <c r="K64" s="9"/>
      <c r="L64" s="9"/>
      <c r="M64" s="6"/>
      <c r="N64" s="10"/>
      <c r="O64" s="13"/>
      <c r="P64" s="9">
        <f t="shared" si="2"/>
        <v>1</v>
      </c>
      <c r="Q64" s="10"/>
    </row>
    <row r="65" spans="1:17" x14ac:dyDescent="0.25">
      <c r="A65" s="82" t="str">
        <f t="shared" si="0"/>
        <v/>
      </c>
      <c r="B65" s="86"/>
      <c r="C65" s="93"/>
      <c r="D65" s="13"/>
      <c r="E65" s="11"/>
      <c r="F65" s="6"/>
      <c r="G65" s="9"/>
      <c r="H65" s="9"/>
      <c r="I65" s="9"/>
      <c r="J65" s="279">
        <f t="shared" si="3"/>
        <v>0</v>
      </c>
      <c r="K65" s="9"/>
      <c r="L65" s="9"/>
      <c r="M65" s="6"/>
      <c r="N65" s="10"/>
      <c r="O65" s="13"/>
      <c r="P65" s="9">
        <f t="shared" si="2"/>
        <v>1</v>
      </c>
      <c r="Q65" s="10"/>
    </row>
    <row r="66" spans="1:17" x14ac:dyDescent="0.25">
      <c r="A66" s="82" t="str">
        <f t="shared" ref="A66:A129" si="4">IF(B66="","",RIGHT(C66,4)&amp;LEFT(B66,3)&amp;E66-40000&amp;"-"&amp;LEFT(F66,3))</f>
        <v/>
      </c>
      <c r="B66" s="86"/>
      <c r="C66" s="93"/>
      <c r="D66" s="13"/>
      <c r="E66" s="11"/>
      <c r="F66" s="6"/>
      <c r="G66" s="9"/>
      <c r="H66" s="9"/>
      <c r="I66" s="9"/>
      <c r="J66" s="279">
        <f t="shared" ref="J66:J83" si="5">I66*43560</f>
        <v>0</v>
      </c>
      <c r="K66" s="9"/>
      <c r="L66" s="9"/>
      <c r="M66" s="6"/>
      <c r="N66" s="10"/>
      <c r="O66" s="13"/>
      <c r="P66" s="9">
        <f t="shared" ref="P66:P129" si="6">IFERROR(IF(B66="Abstraction",IF(M66&gt;=F66,0,1),1),1)</f>
        <v>1</v>
      </c>
      <c r="Q66" s="10"/>
    </row>
    <row r="67" spans="1:17" x14ac:dyDescent="0.25">
      <c r="A67" s="82" t="str">
        <f t="shared" si="4"/>
        <v/>
      </c>
      <c r="B67" s="86"/>
      <c r="C67" s="93"/>
      <c r="D67" s="13"/>
      <c r="E67" s="11"/>
      <c r="F67" s="6"/>
      <c r="G67" s="9"/>
      <c r="H67" s="9"/>
      <c r="I67" s="9"/>
      <c r="J67" s="279">
        <f t="shared" si="5"/>
        <v>0</v>
      </c>
      <c r="K67" s="9"/>
      <c r="L67" s="9"/>
      <c r="M67" s="6"/>
      <c r="N67" s="13"/>
      <c r="O67" s="13"/>
      <c r="P67" s="9">
        <f t="shared" si="6"/>
        <v>1</v>
      </c>
      <c r="Q67" s="10"/>
    </row>
    <row r="68" spans="1:17" x14ac:dyDescent="0.25">
      <c r="A68" s="82" t="str">
        <f t="shared" si="4"/>
        <v/>
      </c>
      <c r="B68" s="86"/>
      <c r="C68" s="93"/>
      <c r="D68" s="13"/>
      <c r="E68" s="11"/>
      <c r="F68" s="6"/>
      <c r="G68" s="9"/>
      <c r="H68" s="9"/>
      <c r="I68" s="9"/>
      <c r="J68" s="279">
        <f t="shared" si="5"/>
        <v>0</v>
      </c>
      <c r="K68" s="9"/>
      <c r="L68" s="9"/>
      <c r="M68" s="6"/>
      <c r="N68" s="13"/>
      <c r="O68" s="13"/>
      <c r="P68" s="9">
        <f t="shared" si="6"/>
        <v>1</v>
      </c>
      <c r="Q68" s="10"/>
    </row>
    <row r="69" spans="1:17" x14ac:dyDescent="0.25">
      <c r="A69" s="82" t="str">
        <f t="shared" si="4"/>
        <v/>
      </c>
      <c r="B69" s="86"/>
      <c r="C69" s="93"/>
      <c r="D69" s="13"/>
      <c r="E69" s="11"/>
      <c r="F69" s="6"/>
      <c r="G69" s="9"/>
      <c r="H69" s="9"/>
      <c r="I69" s="9"/>
      <c r="J69" s="279">
        <f t="shared" si="5"/>
        <v>0</v>
      </c>
      <c r="K69" s="9"/>
      <c r="L69" s="9"/>
      <c r="M69" s="6"/>
      <c r="N69" s="10"/>
      <c r="O69" s="13"/>
      <c r="P69" s="9">
        <f t="shared" si="6"/>
        <v>1</v>
      </c>
      <c r="Q69" s="10"/>
    </row>
    <row r="70" spans="1:17" x14ac:dyDescent="0.25">
      <c r="A70" s="82" t="str">
        <f t="shared" si="4"/>
        <v/>
      </c>
      <c r="B70" s="10"/>
      <c r="C70" s="93"/>
      <c r="D70" s="13"/>
      <c r="E70" s="11"/>
      <c r="F70" s="6"/>
      <c r="G70" s="9"/>
      <c r="H70" s="9"/>
      <c r="I70" s="9"/>
      <c r="J70" s="279">
        <f t="shared" si="5"/>
        <v>0</v>
      </c>
      <c r="K70" s="9"/>
      <c r="L70" s="9"/>
      <c r="M70" s="6"/>
      <c r="N70" s="13"/>
      <c r="O70" s="13"/>
      <c r="P70" s="9">
        <f t="shared" si="6"/>
        <v>1</v>
      </c>
      <c r="Q70" s="10"/>
    </row>
    <row r="71" spans="1:17" x14ac:dyDescent="0.25">
      <c r="A71" s="82" t="str">
        <f t="shared" si="4"/>
        <v/>
      </c>
      <c r="B71" s="10"/>
      <c r="C71" s="93"/>
      <c r="D71" s="13"/>
      <c r="E71" s="11"/>
      <c r="F71" s="6"/>
      <c r="G71" s="9"/>
      <c r="H71" s="9"/>
      <c r="I71" s="9"/>
      <c r="J71" s="279">
        <f t="shared" si="5"/>
        <v>0</v>
      </c>
      <c r="K71" s="9"/>
      <c r="L71" s="9"/>
      <c r="M71" s="6"/>
      <c r="N71" s="13"/>
      <c r="O71" s="13"/>
      <c r="P71" s="9">
        <f t="shared" si="6"/>
        <v>1</v>
      </c>
      <c r="Q71" s="10"/>
    </row>
    <row r="72" spans="1:17" x14ac:dyDescent="0.25">
      <c r="A72" s="82" t="str">
        <f t="shared" si="4"/>
        <v/>
      </c>
      <c r="B72" s="10"/>
      <c r="C72" s="93"/>
      <c r="D72" s="13"/>
      <c r="E72" s="11"/>
      <c r="F72" s="6"/>
      <c r="G72" s="9"/>
      <c r="H72" s="9"/>
      <c r="I72" s="9"/>
      <c r="J72" s="279">
        <f t="shared" si="5"/>
        <v>0</v>
      </c>
      <c r="K72" s="9"/>
      <c r="L72" s="9"/>
      <c r="M72" s="6"/>
      <c r="N72" s="10"/>
      <c r="O72" s="13"/>
      <c r="P72" s="9">
        <f t="shared" si="6"/>
        <v>1</v>
      </c>
      <c r="Q72" s="10"/>
    </row>
    <row r="73" spans="1:17" x14ac:dyDescent="0.25">
      <c r="A73" s="82" t="str">
        <f t="shared" si="4"/>
        <v/>
      </c>
      <c r="B73" s="10"/>
      <c r="C73" s="94"/>
      <c r="D73" s="13"/>
      <c r="E73" s="11"/>
      <c r="F73" s="6"/>
      <c r="G73" s="9"/>
      <c r="H73" s="9"/>
      <c r="I73" s="9"/>
      <c r="J73" s="279">
        <f t="shared" si="5"/>
        <v>0</v>
      </c>
      <c r="K73" s="9"/>
      <c r="L73" s="9"/>
      <c r="M73" s="6"/>
      <c r="N73" s="13"/>
      <c r="O73" s="10"/>
      <c r="P73" s="9">
        <f t="shared" si="6"/>
        <v>1</v>
      </c>
      <c r="Q73" s="10"/>
    </row>
    <row r="74" spans="1:17" x14ac:dyDescent="0.25">
      <c r="A74" s="82" t="str">
        <f t="shared" si="4"/>
        <v/>
      </c>
      <c r="B74" s="10"/>
      <c r="C74" s="93"/>
      <c r="D74" s="13"/>
      <c r="E74" s="11"/>
      <c r="F74" s="6"/>
      <c r="G74" s="9"/>
      <c r="H74" s="9"/>
      <c r="I74" s="9"/>
      <c r="J74" s="279">
        <f t="shared" si="5"/>
        <v>0</v>
      </c>
      <c r="K74" s="9"/>
      <c r="L74" s="9"/>
      <c r="M74" s="6"/>
      <c r="N74" s="10"/>
      <c r="O74" s="13"/>
      <c r="P74" s="9">
        <f t="shared" si="6"/>
        <v>1</v>
      </c>
      <c r="Q74" s="10"/>
    </row>
    <row r="75" spans="1:17" x14ac:dyDescent="0.25">
      <c r="A75" s="82" t="str">
        <f t="shared" si="4"/>
        <v/>
      </c>
      <c r="B75" s="10"/>
      <c r="C75" s="93"/>
      <c r="D75" s="13"/>
      <c r="E75" s="11"/>
      <c r="F75" s="6"/>
      <c r="G75" s="9"/>
      <c r="H75" s="9"/>
      <c r="I75" s="9"/>
      <c r="J75" s="279">
        <f t="shared" si="5"/>
        <v>0</v>
      </c>
      <c r="K75" s="9"/>
      <c r="L75" s="9"/>
      <c r="M75" s="6"/>
      <c r="N75" s="10"/>
      <c r="O75" s="13"/>
      <c r="P75" s="9">
        <f t="shared" si="6"/>
        <v>1</v>
      </c>
      <c r="Q75" s="10"/>
    </row>
    <row r="76" spans="1:17" x14ac:dyDescent="0.25">
      <c r="A76" s="82" t="str">
        <f t="shared" si="4"/>
        <v/>
      </c>
      <c r="B76" s="10"/>
      <c r="C76" s="93"/>
      <c r="D76" s="13"/>
      <c r="E76" s="11"/>
      <c r="F76" s="6"/>
      <c r="G76" s="9"/>
      <c r="H76" s="9"/>
      <c r="I76" s="9"/>
      <c r="J76" s="279">
        <f t="shared" si="5"/>
        <v>0</v>
      </c>
      <c r="K76" s="9"/>
      <c r="L76" s="9"/>
      <c r="M76" s="6"/>
      <c r="N76" s="10"/>
      <c r="O76" s="13"/>
      <c r="P76" s="9">
        <f t="shared" si="6"/>
        <v>1</v>
      </c>
      <c r="Q76" s="10"/>
    </row>
    <row r="77" spans="1:17" x14ac:dyDescent="0.25">
      <c r="A77" s="82" t="str">
        <f t="shared" si="4"/>
        <v/>
      </c>
      <c r="B77" s="10"/>
      <c r="C77" s="93"/>
      <c r="D77" s="13"/>
      <c r="E77" s="11"/>
      <c r="F77" s="6"/>
      <c r="G77" s="9"/>
      <c r="H77" s="9"/>
      <c r="I77" s="9"/>
      <c r="J77" s="279">
        <f t="shared" si="5"/>
        <v>0</v>
      </c>
      <c r="K77" s="9"/>
      <c r="L77" s="9"/>
      <c r="M77" s="6"/>
      <c r="N77" s="10"/>
      <c r="O77" s="13"/>
      <c r="P77" s="9">
        <f t="shared" si="6"/>
        <v>1</v>
      </c>
      <c r="Q77" s="10"/>
    </row>
    <row r="78" spans="1:17" x14ac:dyDescent="0.25">
      <c r="A78" s="82" t="str">
        <f t="shared" si="4"/>
        <v/>
      </c>
      <c r="B78" s="10"/>
      <c r="C78" s="93"/>
      <c r="D78" s="13"/>
      <c r="E78" s="11"/>
      <c r="F78" s="6"/>
      <c r="G78" s="9"/>
      <c r="H78" s="9"/>
      <c r="I78" s="9"/>
      <c r="J78" s="279">
        <f t="shared" si="5"/>
        <v>0</v>
      </c>
      <c r="K78" s="9"/>
      <c r="L78" s="9"/>
      <c r="M78" s="6"/>
      <c r="N78" s="10"/>
      <c r="O78" s="13"/>
      <c r="P78" s="9">
        <f t="shared" si="6"/>
        <v>1</v>
      </c>
      <c r="Q78" s="10"/>
    </row>
    <row r="79" spans="1:17" x14ac:dyDescent="0.25">
      <c r="A79" s="82" t="str">
        <f t="shared" si="4"/>
        <v/>
      </c>
      <c r="B79" s="10"/>
      <c r="C79" s="93"/>
      <c r="D79" s="13"/>
      <c r="E79" s="11"/>
      <c r="F79" s="6"/>
      <c r="G79" s="9"/>
      <c r="H79" s="9"/>
      <c r="I79" s="9"/>
      <c r="J79" s="279">
        <f t="shared" si="5"/>
        <v>0</v>
      </c>
      <c r="K79" s="9"/>
      <c r="L79" s="9"/>
      <c r="M79" s="6"/>
      <c r="N79" s="10"/>
      <c r="O79" s="13"/>
      <c r="P79" s="9">
        <f t="shared" si="6"/>
        <v>1</v>
      </c>
      <c r="Q79" s="10"/>
    </row>
    <row r="80" spans="1:17" x14ac:dyDescent="0.25">
      <c r="A80" s="82" t="str">
        <f t="shared" si="4"/>
        <v/>
      </c>
      <c r="B80" s="10"/>
      <c r="C80" s="93"/>
      <c r="D80" s="13"/>
      <c r="E80" s="11"/>
      <c r="F80" s="6"/>
      <c r="G80" s="9"/>
      <c r="H80" s="9"/>
      <c r="I80" s="9"/>
      <c r="J80" s="279">
        <f t="shared" si="5"/>
        <v>0</v>
      </c>
      <c r="K80" s="9"/>
      <c r="L80" s="9"/>
      <c r="M80" s="6"/>
      <c r="N80" s="13"/>
      <c r="O80" s="13"/>
      <c r="P80" s="9">
        <f t="shared" si="6"/>
        <v>1</v>
      </c>
      <c r="Q80" s="10"/>
    </row>
    <row r="81" spans="1:17" x14ac:dyDescent="0.25">
      <c r="A81" s="82" t="str">
        <f t="shared" si="4"/>
        <v/>
      </c>
      <c r="B81" s="10"/>
      <c r="C81" s="93"/>
      <c r="D81" s="13"/>
      <c r="E81" s="11"/>
      <c r="F81" s="6"/>
      <c r="G81" s="9"/>
      <c r="H81" s="9"/>
      <c r="I81" s="9"/>
      <c r="J81" s="279">
        <f t="shared" si="5"/>
        <v>0</v>
      </c>
      <c r="K81" s="9"/>
      <c r="L81" s="9"/>
      <c r="M81" s="6"/>
      <c r="N81" s="10"/>
      <c r="O81" s="13"/>
      <c r="P81" s="9">
        <f t="shared" si="6"/>
        <v>1</v>
      </c>
      <c r="Q81" s="10"/>
    </row>
    <row r="82" spans="1:17" x14ac:dyDescent="0.25">
      <c r="A82" s="82" t="str">
        <f t="shared" si="4"/>
        <v/>
      </c>
      <c r="B82" s="10"/>
      <c r="C82" s="93"/>
      <c r="D82" s="13"/>
      <c r="E82" s="11"/>
      <c r="F82" s="6"/>
      <c r="G82" s="9"/>
      <c r="H82" s="9"/>
      <c r="I82" s="9"/>
      <c r="J82" s="279">
        <f t="shared" si="5"/>
        <v>0</v>
      </c>
      <c r="K82" s="9"/>
      <c r="L82" s="9"/>
      <c r="M82" s="6"/>
      <c r="N82" s="10"/>
      <c r="O82" s="13"/>
      <c r="P82" s="9">
        <f t="shared" si="6"/>
        <v>1</v>
      </c>
      <c r="Q82" s="10"/>
    </row>
    <row r="83" spans="1:17" x14ac:dyDescent="0.25">
      <c r="A83" s="82" t="str">
        <f t="shared" si="4"/>
        <v/>
      </c>
      <c r="B83" s="10"/>
      <c r="C83" s="93"/>
      <c r="D83" s="13"/>
      <c r="E83" s="11"/>
      <c r="F83" s="6"/>
      <c r="G83" s="9"/>
      <c r="H83" s="9"/>
      <c r="I83" s="9"/>
      <c r="J83" s="279">
        <f t="shared" si="5"/>
        <v>0</v>
      </c>
      <c r="K83" s="9"/>
      <c r="L83" s="9"/>
      <c r="M83" s="6"/>
      <c r="N83" s="10"/>
      <c r="O83" s="13"/>
      <c r="P83" s="9">
        <f t="shared" si="6"/>
        <v>1</v>
      </c>
      <c r="Q83" s="10"/>
    </row>
    <row r="84" spans="1:17" x14ac:dyDescent="0.25">
      <c r="A84" s="82" t="str">
        <f t="shared" si="4"/>
        <v/>
      </c>
      <c r="B84" s="10"/>
      <c r="C84" s="94"/>
      <c r="D84" s="13"/>
      <c r="E84" s="11"/>
      <c r="F84" s="6"/>
      <c r="G84" s="9"/>
      <c r="H84" s="9"/>
      <c r="I84" s="9"/>
      <c r="J84" s="279">
        <f t="shared" ref="J84:J129" si="7">I84*43560</f>
        <v>0</v>
      </c>
      <c r="K84" s="9"/>
      <c r="L84" s="9"/>
      <c r="M84" s="6"/>
      <c r="N84" s="13"/>
      <c r="O84" s="10"/>
      <c r="P84" s="9">
        <f t="shared" si="6"/>
        <v>1</v>
      </c>
      <c r="Q84" s="10"/>
    </row>
    <row r="85" spans="1:17" x14ac:dyDescent="0.25">
      <c r="A85" s="82" t="str">
        <f t="shared" si="4"/>
        <v/>
      </c>
      <c r="B85" s="10"/>
      <c r="C85" s="93"/>
      <c r="D85" s="13"/>
      <c r="E85" s="11"/>
      <c r="F85" s="6"/>
      <c r="G85" s="9"/>
      <c r="H85" s="9"/>
      <c r="I85" s="9"/>
      <c r="J85" s="279">
        <f t="shared" si="7"/>
        <v>0</v>
      </c>
      <c r="K85" s="9"/>
      <c r="L85" s="9"/>
      <c r="M85" s="6"/>
      <c r="N85" s="10"/>
      <c r="O85" s="13"/>
      <c r="P85" s="9">
        <f t="shared" si="6"/>
        <v>1</v>
      </c>
      <c r="Q85" s="10"/>
    </row>
    <row r="86" spans="1:17" x14ac:dyDescent="0.25">
      <c r="A86" s="82" t="str">
        <f t="shared" si="4"/>
        <v/>
      </c>
      <c r="B86" s="10"/>
      <c r="C86" s="94"/>
      <c r="D86" s="13"/>
      <c r="E86" s="11"/>
      <c r="F86" s="6"/>
      <c r="G86" s="9"/>
      <c r="H86" s="9"/>
      <c r="I86" s="9"/>
      <c r="J86" s="279">
        <f t="shared" si="7"/>
        <v>0</v>
      </c>
      <c r="K86" s="9"/>
      <c r="L86" s="9"/>
      <c r="M86" s="6"/>
      <c r="N86" s="13"/>
      <c r="O86" s="10"/>
      <c r="P86" s="9">
        <f t="shared" si="6"/>
        <v>1</v>
      </c>
      <c r="Q86" s="10"/>
    </row>
    <row r="87" spans="1:17" x14ac:dyDescent="0.25">
      <c r="A87" s="82" t="str">
        <f t="shared" si="4"/>
        <v/>
      </c>
      <c r="B87" s="10"/>
      <c r="C87" s="94"/>
      <c r="D87" s="13"/>
      <c r="E87" s="11"/>
      <c r="F87" s="6"/>
      <c r="G87" s="9"/>
      <c r="H87" s="9"/>
      <c r="I87" s="9"/>
      <c r="J87" s="279">
        <f t="shared" si="7"/>
        <v>0</v>
      </c>
      <c r="K87" s="9"/>
      <c r="L87" s="9"/>
      <c r="M87" s="6"/>
      <c r="N87" s="13"/>
      <c r="O87" s="10"/>
      <c r="P87" s="9">
        <f t="shared" si="6"/>
        <v>1</v>
      </c>
      <c r="Q87" s="10"/>
    </row>
    <row r="88" spans="1:17" x14ac:dyDescent="0.25">
      <c r="A88" s="82" t="str">
        <f t="shared" si="4"/>
        <v/>
      </c>
      <c r="B88" s="10"/>
      <c r="C88" s="94"/>
      <c r="D88" s="13"/>
      <c r="E88" s="11"/>
      <c r="F88" s="6"/>
      <c r="G88" s="9"/>
      <c r="H88" s="9"/>
      <c r="I88" s="9"/>
      <c r="J88" s="279">
        <f t="shared" si="7"/>
        <v>0</v>
      </c>
      <c r="K88" s="9"/>
      <c r="L88" s="9"/>
      <c r="M88" s="6"/>
      <c r="N88" s="13"/>
      <c r="O88" s="10"/>
      <c r="P88" s="9">
        <f t="shared" si="6"/>
        <v>1</v>
      </c>
      <c r="Q88" s="10"/>
    </row>
    <row r="89" spans="1:17" x14ac:dyDescent="0.25">
      <c r="A89" s="82" t="str">
        <f t="shared" si="4"/>
        <v/>
      </c>
      <c r="B89" s="10"/>
      <c r="C89" s="93"/>
      <c r="D89" s="13"/>
      <c r="E89" s="11"/>
      <c r="F89" s="6"/>
      <c r="G89" s="9"/>
      <c r="H89" s="9"/>
      <c r="I89" s="9"/>
      <c r="J89" s="279">
        <f t="shared" si="7"/>
        <v>0</v>
      </c>
      <c r="K89" s="9"/>
      <c r="L89" s="9"/>
      <c r="M89" s="6"/>
      <c r="N89" s="10"/>
      <c r="O89" s="13"/>
      <c r="P89" s="9">
        <f t="shared" si="6"/>
        <v>1</v>
      </c>
      <c r="Q89" s="10"/>
    </row>
    <row r="90" spans="1:17" x14ac:dyDescent="0.25">
      <c r="A90" s="82" t="str">
        <f t="shared" si="4"/>
        <v/>
      </c>
      <c r="B90" s="10"/>
      <c r="C90" s="93"/>
      <c r="D90" s="13"/>
      <c r="E90" s="11"/>
      <c r="F90" s="6"/>
      <c r="G90" s="9"/>
      <c r="H90" s="9"/>
      <c r="I90" s="9"/>
      <c r="J90" s="279">
        <f t="shared" si="7"/>
        <v>0</v>
      </c>
      <c r="K90" s="9"/>
      <c r="L90" s="9"/>
      <c r="M90" s="6"/>
      <c r="N90" s="10"/>
      <c r="O90" s="13"/>
      <c r="P90" s="9">
        <f t="shared" si="6"/>
        <v>1</v>
      </c>
      <c r="Q90" s="10"/>
    </row>
    <row r="91" spans="1:17" x14ac:dyDescent="0.25">
      <c r="A91" s="82" t="str">
        <f t="shared" si="4"/>
        <v/>
      </c>
      <c r="B91" s="10"/>
      <c r="C91" s="94"/>
      <c r="D91" s="13"/>
      <c r="E91" s="11"/>
      <c r="F91" s="6"/>
      <c r="G91" s="9"/>
      <c r="H91" s="9"/>
      <c r="I91" s="9"/>
      <c r="J91" s="279">
        <f t="shared" si="7"/>
        <v>0</v>
      </c>
      <c r="K91" s="9"/>
      <c r="L91" s="9"/>
      <c r="M91" s="6"/>
      <c r="N91" s="13"/>
      <c r="O91" s="10"/>
      <c r="P91" s="9">
        <f t="shared" si="6"/>
        <v>1</v>
      </c>
      <c r="Q91" s="10"/>
    </row>
    <row r="92" spans="1:17" x14ac:dyDescent="0.25">
      <c r="A92" s="82" t="str">
        <f t="shared" si="4"/>
        <v/>
      </c>
      <c r="B92" s="10"/>
      <c r="C92" s="93"/>
      <c r="D92" s="13"/>
      <c r="E92" s="11"/>
      <c r="F92" s="6"/>
      <c r="G92" s="9"/>
      <c r="H92" s="9"/>
      <c r="I92" s="9"/>
      <c r="J92" s="279">
        <f t="shared" si="7"/>
        <v>0</v>
      </c>
      <c r="K92" s="9"/>
      <c r="L92" s="9"/>
      <c r="M92" s="6"/>
      <c r="N92" s="10"/>
      <c r="O92" s="13"/>
      <c r="P92" s="9">
        <f t="shared" si="6"/>
        <v>1</v>
      </c>
      <c r="Q92" s="10"/>
    </row>
    <row r="93" spans="1:17" x14ac:dyDescent="0.25">
      <c r="A93" s="82" t="str">
        <f t="shared" si="4"/>
        <v/>
      </c>
      <c r="B93" s="10"/>
      <c r="C93" s="93"/>
      <c r="D93" s="13"/>
      <c r="E93" s="11"/>
      <c r="F93" s="6"/>
      <c r="G93" s="9"/>
      <c r="H93" s="9"/>
      <c r="I93" s="9"/>
      <c r="J93" s="279">
        <f t="shared" si="7"/>
        <v>0</v>
      </c>
      <c r="K93" s="9"/>
      <c r="L93" s="9"/>
      <c r="M93" s="6"/>
      <c r="N93" s="10"/>
      <c r="O93" s="13"/>
      <c r="P93" s="9">
        <f t="shared" si="6"/>
        <v>1</v>
      </c>
      <c r="Q93" s="10"/>
    </row>
    <row r="94" spans="1:17" x14ac:dyDescent="0.25">
      <c r="A94" s="82" t="str">
        <f t="shared" si="4"/>
        <v/>
      </c>
      <c r="B94" s="10"/>
      <c r="C94" s="93"/>
      <c r="D94" s="13"/>
      <c r="E94" s="11"/>
      <c r="F94" s="6"/>
      <c r="G94" s="9"/>
      <c r="H94" s="9"/>
      <c r="I94" s="9"/>
      <c r="J94" s="279">
        <f t="shared" si="7"/>
        <v>0</v>
      </c>
      <c r="K94" s="9"/>
      <c r="L94" s="9"/>
      <c r="M94" s="6"/>
      <c r="N94" s="10"/>
      <c r="O94" s="13"/>
      <c r="P94" s="9">
        <f t="shared" si="6"/>
        <v>1</v>
      </c>
      <c r="Q94" s="10"/>
    </row>
    <row r="95" spans="1:17" x14ac:dyDescent="0.25">
      <c r="A95" s="82" t="str">
        <f t="shared" si="4"/>
        <v/>
      </c>
      <c r="B95" s="10"/>
      <c r="C95" s="93"/>
      <c r="D95" s="13"/>
      <c r="E95" s="11"/>
      <c r="F95" s="6"/>
      <c r="G95" s="9"/>
      <c r="H95" s="9"/>
      <c r="I95" s="9"/>
      <c r="J95" s="279">
        <f t="shared" si="7"/>
        <v>0</v>
      </c>
      <c r="K95" s="9"/>
      <c r="L95" s="9"/>
      <c r="M95" s="6"/>
      <c r="N95" s="10"/>
      <c r="O95" s="13"/>
      <c r="P95" s="9">
        <f t="shared" si="6"/>
        <v>1</v>
      </c>
      <c r="Q95" s="10"/>
    </row>
    <row r="96" spans="1:17" x14ac:dyDescent="0.25">
      <c r="A96" s="82" t="str">
        <f t="shared" si="4"/>
        <v/>
      </c>
      <c r="B96" s="10"/>
      <c r="C96" s="93"/>
      <c r="D96" s="13"/>
      <c r="E96" s="11"/>
      <c r="F96" s="6"/>
      <c r="G96" s="9"/>
      <c r="H96" s="9"/>
      <c r="I96" s="9"/>
      <c r="J96" s="279">
        <f t="shared" si="7"/>
        <v>0</v>
      </c>
      <c r="K96" s="9"/>
      <c r="L96" s="9"/>
      <c r="M96" s="6"/>
      <c r="N96" s="10"/>
      <c r="O96" s="13"/>
      <c r="P96" s="9">
        <f t="shared" si="6"/>
        <v>1</v>
      </c>
      <c r="Q96" s="10"/>
    </row>
    <row r="97" spans="1:17" x14ac:dyDescent="0.25">
      <c r="A97" s="82" t="str">
        <f t="shared" si="4"/>
        <v/>
      </c>
      <c r="B97" s="10"/>
      <c r="C97" s="93"/>
      <c r="D97" s="13"/>
      <c r="E97" s="11"/>
      <c r="F97" s="6"/>
      <c r="G97" s="9"/>
      <c r="H97" s="9"/>
      <c r="I97" s="9"/>
      <c r="J97" s="279">
        <f t="shared" si="7"/>
        <v>0</v>
      </c>
      <c r="K97" s="9"/>
      <c r="L97" s="9"/>
      <c r="M97" s="6"/>
      <c r="N97" s="10"/>
      <c r="O97" s="13"/>
      <c r="P97" s="9">
        <f t="shared" si="6"/>
        <v>1</v>
      </c>
      <c r="Q97" s="10"/>
    </row>
    <row r="98" spans="1:17" x14ac:dyDescent="0.25">
      <c r="A98" s="82" t="str">
        <f t="shared" si="4"/>
        <v/>
      </c>
      <c r="B98" s="10"/>
      <c r="C98" s="93"/>
      <c r="D98" s="13"/>
      <c r="E98" s="11"/>
      <c r="F98" s="6"/>
      <c r="G98" s="9"/>
      <c r="H98" s="9"/>
      <c r="I98" s="9"/>
      <c r="J98" s="279">
        <f t="shared" si="7"/>
        <v>0</v>
      </c>
      <c r="K98" s="9"/>
      <c r="L98" s="9"/>
      <c r="M98" s="6"/>
      <c r="N98" s="10"/>
      <c r="O98" s="13"/>
      <c r="P98" s="9">
        <f t="shared" si="6"/>
        <v>1</v>
      </c>
      <c r="Q98" s="10"/>
    </row>
    <row r="99" spans="1:17" x14ac:dyDescent="0.25">
      <c r="A99" s="82" t="str">
        <f t="shared" si="4"/>
        <v/>
      </c>
      <c r="B99" s="10"/>
      <c r="C99" s="93"/>
      <c r="D99" s="13"/>
      <c r="E99" s="11"/>
      <c r="F99" s="6"/>
      <c r="G99" s="9"/>
      <c r="H99" s="9"/>
      <c r="I99" s="9"/>
      <c r="J99" s="279">
        <f t="shared" si="7"/>
        <v>0</v>
      </c>
      <c r="K99" s="9"/>
      <c r="L99" s="9"/>
      <c r="M99" s="6"/>
      <c r="N99" s="10"/>
      <c r="O99" s="13"/>
      <c r="P99" s="9">
        <f t="shared" si="6"/>
        <v>1</v>
      </c>
      <c r="Q99" s="10"/>
    </row>
    <row r="100" spans="1:17" x14ac:dyDescent="0.25">
      <c r="A100" s="82" t="str">
        <f t="shared" si="4"/>
        <v/>
      </c>
      <c r="B100" s="10"/>
      <c r="C100" s="93"/>
      <c r="D100" s="13"/>
      <c r="E100" s="11"/>
      <c r="F100" s="6"/>
      <c r="G100" s="9"/>
      <c r="H100" s="9"/>
      <c r="I100" s="9"/>
      <c r="J100" s="279">
        <f t="shared" si="7"/>
        <v>0</v>
      </c>
      <c r="K100" s="9"/>
      <c r="L100" s="9"/>
      <c r="M100" s="6"/>
      <c r="N100" s="10"/>
      <c r="O100" s="13"/>
      <c r="P100" s="9">
        <f t="shared" si="6"/>
        <v>1</v>
      </c>
      <c r="Q100" s="10"/>
    </row>
    <row r="101" spans="1:17" x14ac:dyDescent="0.25">
      <c r="A101" s="82" t="str">
        <f t="shared" si="4"/>
        <v/>
      </c>
      <c r="B101" s="10"/>
      <c r="C101" s="93"/>
      <c r="D101" s="13"/>
      <c r="E101" s="11"/>
      <c r="F101" s="6"/>
      <c r="G101" s="9"/>
      <c r="H101" s="9"/>
      <c r="I101" s="9"/>
      <c r="J101" s="279">
        <f t="shared" si="7"/>
        <v>0</v>
      </c>
      <c r="K101" s="9"/>
      <c r="L101" s="9"/>
      <c r="M101" s="6"/>
      <c r="N101" s="10"/>
      <c r="O101" s="13"/>
      <c r="P101" s="9">
        <f t="shared" si="6"/>
        <v>1</v>
      </c>
      <c r="Q101" s="10"/>
    </row>
    <row r="102" spans="1:17" x14ac:dyDescent="0.25">
      <c r="A102" s="82" t="str">
        <f t="shared" si="4"/>
        <v/>
      </c>
      <c r="B102" s="10"/>
      <c r="C102" s="93"/>
      <c r="D102" s="13"/>
      <c r="E102" s="11"/>
      <c r="F102" s="6"/>
      <c r="G102" s="9"/>
      <c r="H102" s="9"/>
      <c r="I102" s="9"/>
      <c r="J102" s="279">
        <f t="shared" si="7"/>
        <v>0</v>
      </c>
      <c r="K102" s="9"/>
      <c r="L102" s="9"/>
      <c r="M102" s="6"/>
      <c r="N102" s="10"/>
      <c r="O102" s="13"/>
      <c r="P102" s="9">
        <f t="shared" si="6"/>
        <v>1</v>
      </c>
      <c r="Q102" s="10"/>
    </row>
    <row r="103" spans="1:17" x14ac:dyDescent="0.25">
      <c r="A103" s="82" t="str">
        <f t="shared" si="4"/>
        <v/>
      </c>
      <c r="B103" s="10"/>
      <c r="C103" s="93"/>
      <c r="D103" s="13"/>
      <c r="E103" s="11"/>
      <c r="F103" s="6"/>
      <c r="G103" s="9"/>
      <c r="H103" s="9"/>
      <c r="I103" s="9"/>
      <c r="J103" s="279">
        <f t="shared" si="7"/>
        <v>0</v>
      </c>
      <c r="K103" s="9"/>
      <c r="L103" s="9"/>
      <c r="M103" s="6"/>
      <c r="N103" s="10"/>
      <c r="O103" s="13"/>
      <c r="P103" s="9">
        <f t="shared" si="6"/>
        <v>1</v>
      </c>
      <c r="Q103" s="10"/>
    </row>
    <row r="104" spans="1:17" x14ac:dyDescent="0.25">
      <c r="A104" s="82" t="str">
        <f t="shared" si="4"/>
        <v/>
      </c>
      <c r="B104" s="10"/>
      <c r="C104" s="93"/>
      <c r="D104" s="13"/>
      <c r="E104" s="11"/>
      <c r="F104" s="6"/>
      <c r="G104" s="9"/>
      <c r="H104" s="9"/>
      <c r="I104" s="9"/>
      <c r="J104" s="279">
        <f t="shared" si="7"/>
        <v>0</v>
      </c>
      <c r="K104" s="9"/>
      <c r="L104" s="9"/>
      <c r="M104" s="6"/>
      <c r="N104" s="10"/>
      <c r="O104" s="13"/>
      <c r="P104" s="9">
        <f t="shared" si="6"/>
        <v>1</v>
      </c>
      <c r="Q104" s="10"/>
    </row>
    <row r="105" spans="1:17" x14ac:dyDescent="0.25">
      <c r="A105" s="82" t="str">
        <f t="shared" si="4"/>
        <v/>
      </c>
      <c r="B105" s="10"/>
      <c r="C105" s="93"/>
      <c r="D105" s="13"/>
      <c r="E105" s="11"/>
      <c r="F105" s="6"/>
      <c r="G105" s="9"/>
      <c r="H105" s="9"/>
      <c r="I105" s="9"/>
      <c r="J105" s="279">
        <f t="shared" si="7"/>
        <v>0</v>
      </c>
      <c r="K105" s="9"/>
      <c r="L105" s="9"/>
      <c r="M105" s="6"/>
      <c r="N105" s="10"/>
      <c r="O105" s="13"/>
      <c r="P105" s="9">
        <f t="shared" si="6"/>
        <v>1</v>
      </c>
      <c r="Q105" s="10"/>
    </row>
    <row r="106" spans="1:17" x14ac:dyDescent="0.25">
      <c r="A106" s="82" t="str">
        <f t="shared" si="4"/>
        <v/>
      </c>
      <c r="B106" s="10"/>
      <c r="C106" s="93"/>
      <c r="D106" s="13"/>
      <c r="E106" s="11"/>
      <c r="F106" s="6"/>
      <c r="G106" s="9"/>
      <c r="H106" s="9"/>
      <c r="I106" s="9"/>
      <c r="J106" s="279">
        <f t="shared" si="7"/>
        <v>0</v>
      </c>
      <c r="K106" s="9"/>
      <c r="L106" s="9"/>
      <c r="M106" s="6"/>
      <c r="N106" s="10"/>
      <c r="O106" s="13"/>
      <c r="P106" s="9">
        <f t="shared" si="6"/>
        <v>1</v>
      </c>
      <c r="Q106" s="10"/>
    </row>
    <row r="107" spans="1:17" x14ac:dyDescent="0.25">
      <c r="A107" s="82" t="str">
        <f t="shared" si="4"/>
        <v/>
      </c>
      <c r="B107" s="10"/>
      <c r="C107" s="93"/>
      <c r="D107" s="13"/>
      <c r="E107" s="11"/>
      <c r="F107" s="6"/>
      <c r="G107" s="9"/>
      <c r="H107" s="9"/>
      <c r="I107" s="9"/>
      <c r="J107" s="279">
        <f t="shared" si="7"/>
        <v>0</v>
      </c>
      <c r="K107" s="9"/>
      <c r="L107" s="9"/>
      <c r="M107" s="6"/>
      <c r="N107" s="10"/>
      <c r="O107" s="13"/>
      <c r="P107" s="9">
        <f t="shared" si="6"/>
        <v>1</v>
      </c>
      <c r="Q107" s="10"/>
    </row>
    <row r="108" spans="1:17" x14ac:dyDescent="0.25">
      <c r="A108" s="82" t="str">
        <f t="shared" si="4"/>
        <v/>
      </c>
      <c r="B108" s="10"/>
      <c r="C108" s="93"/>
      <c r="D108" s="13"/>
      <c r="E108" s="11"/>
      <c r="F108" s="6"/>
      <c r="G108" s="9"/>
      <c r="H108" s="9"/>
      <c r="I108" s="9"/>
      <c r="J108" s="279">
        <f t="shared" si="7"/>
        <v>0</v>
      </c>
      <c r="K108" s="9"/>
      <c r="L108" s="9"/>
      <c r="M108" s="6"/>
      <c r="N108" s="10"/>
      <c r="O108" s="13"/>
      <c r="P108" s="9">
        <f t="shared" si="6"/>
        <v>1</v>
      </c>
      <c r="Q108" s="10"/>
    </row>
    <row r="109" spans="1:17" x14ac:dyDescent="0.25">
      <c r="A109" s="82" t="str">
        <f t="shared" si="4"/>
        <v/>
      </c>
      <c r="B109" s="10"/>
      <c r="C109" s="93"/>
      <c r="D109" s="13"/>
      <c r="E109" s="11"/>
      <c r="F109" s="6"/>
      <c r="G109" s="9"/>
      <c r="H109" s="9"/>
      <c r="I109" s="9"/>
      <c r="J109" s="279">
        <f t="shared" si="7"/>
        <v>0</v>
      </c>
      <c r="K109" s="9"/>
      <c r="L109" s="9"/>
      <c r="M109" s="6"/>
      <c r="N109" s="10"/>
      <c r="O109" s="13"/>
      <c r="P109" s="9">
        <f t="shared" si="6"/>
        <v>1</v>
      </c>
      <c r="Q109" s="10"/>
    </row>
    <row r="110" spans="1:17" x14ac:dyDescent="0.25">
      <c r="A110" s="82" t="str">
        <f t="shared" si="4"/>
        <v/>
      </c>
      <c r="B110" s="10"/>
      <c r="C110" s="93"/>
      <c r="D110" s="13"/>
      <c r="E110" s="11"/>
      <c r="F110" s="6"/>
      <c r="G110" s="9"/>
      <c r="H110" s="9"/>
      <c r="I110" s="9"/>
      <c r="J110" s="279">
        <f t="shared" si="7"/>
        <v>0</v>
      </c>
      <c r="K110" s="9"/>
      <c r="L110" s="9"/>
      <c r="M110" s="6"/>
      <c r="N110" s="10"/>
      <c r="O110" s="13"/>
      <c r="P110" s="9">
        <f t="shared" si="6"/>
        <v>1</v>
      </c>
      <c r="Q110" s="10"/>
    </row>
    <row r="111" spans="1:17" x14ac:dyDescent="0.25">
      <c r="A111" s="82" t="str">
        <f t="shared" si="4"/>
        <v/>
      </c>
      <c r="B111" s="10"/>
      <c r="C111" s="93"/>
      <c r="D111" s="13"/>
      <c r="E111" s="11"/>
      <c r="F111" s="6"/>
      <c r="G111" s="9"/>
      <c r="H111" s="9"/>
      <c r="I111" s="9"/>
      <c r="J111" s="279">
        <f t="shared" si="7"/>
        <v>0</v>
      </c>
      <c r="K111" s="9"/>
      <c r="L111" s="9"/>
      <c r="M111" s="6"/>
      <c r="N111" s="10"/>
      <c r="O111" s="13"/>
      <c r="P111" s="9">
        <f t="shared" si="6"/>
        <v>1</v>
      </c>
      <c r="Q111" s="10"/>
    </row>
    <row r="112" spans="1:17" x14ac:dyDescent="0.25">
      <c r="A112" s="82" t="str">
        <f t="shared" si="4"/>
        <v/>
      </c>
      <c r="B112" s="10"/>
      <c r="C112" s="93"/>
      <c r="D112" s="13"/>
      <c r="E112" s="11"/>
      <c r="F112" s="6"/>
      <c r="G112" s="9"/>
      <c r="H112" s="9"/>
      <c r="I112" s="9"/>
      <c r="J112" s="279">
        <f t="shared" si="7"/>
        <v>0</v>
      </c>
      <c r="K112" s="9"/>
      <c r="L112" s="9"/>
      <c r="M112" s="6"/>
      <c r="N112" s="10"/>
      <c r="O112" s="13"/>
      <c r="P112" s="9">
        <f t="shared" si="6"/>
        <v>1</v>
      </c>
      <c r="Q112" s="10"/>
    </row>
    <row r="113" spans="1:17" x14ac:dyDescent="0.25">
      <c r="A113" s="82" t="str">
        <f t="shared" si="4"/>
        <v/>
      </c>
      <c r="B113" s="10"/>
      <c r="C113" s="93"/>
      <c r="D113" s="13"/>
      <c r="E113" s="11"/>
      <c r="F113" s="6"/>
      <c r="G113" s="9"/>
      <c r="H113" s="9"/>
      <c r="I113" s="9"/>
      <c r="J113" s="279">
        <f t="shared" si="7"/>
        <v>0</v>
      </c>
      <c r="K113" s="9"/>
      <c r="L113" s="9"/>
      <c r="M113" s="6"/>
      <c r="N113" s="10"/>
      <c r="O113" s="13"/>
      <c r="P113" s="9">
        <f t="shared" si="6"/>
        <v>1</v>
      </c>
      <c r="Q113" s="10"/>
    </row>
    <row r="114" spans="1:17" x14ac:dyDescent="0.25">
      <c r="A114" s="82" t="str">
        <f t="shared" si="4"/>
        <v/>
      </c>
      <c r="B114" s="10"/>
      <c r="C114" s="93"/>
      <c r="D114" s="13"/>
      <c r="E114" s="11"/>
      <c r="F114" s="6"/>
      <c r="G114" s="9"/>
      <c r="H114" s="9"/>
      <c r="I114" s="9"/>
      <c r="J114" s="279">
        <f t="shared" si="7"/>
        <v>0</v>
      </c>
      <c r="K114" s="9"/>
      <c r="L114" s="9"/>
      <c r="M114" s="6"/>
      <c r="N114" s="10"/>
      <c r="O114" s="13"/>
      <c r="P114" s="9">
        <f t="shared" si="6"/>
        <v>1</v>
      </c>
      <c r="Q114" s="10"/>
    </row>
    <row r="115" spans="1:17" x14ac:dyDescent="0.25">
      <c r="A115" s="82" t="str">
        <f t="shared" si="4"/>
        <v/>
      </c>
      <c r="B115" s="10"/>
      <c r="C115" s="93"/>
      <c r="D115" s="13"/>
      <c r="E115" s="11"/>
      <c r="F115" s="6"/>
      <c r="G115" s="9"/>
      <c r="H115" s="9"/>
      <c r="I115" s="9"/>
      <c r="J115" s="279">
        <f t="shared" si="7"/>
        <v>0</v>
      </c>
      <c r="K115" s="9"/>
      <c r="L115" s="9"/>
      <c r="M115" s="6"/>
      <c r="N115" s="10"/>
      <c r="O115" s="13"/>
      <c r="P115" s="9">
        <f t="shared" si="6"/>
        <v>1</v>
      </c>
      <c r="Q115" s="10"/>
    </row>
    <row r="116" spans="1:17" x14ac:dyDescent="0.25">
      <c r="A116" s="82" t="str">
        <f t="shared" si="4"/>
        <v/>
      </c>
      <c r="B116" s="10"/>
      <c r="C116" s="93"/>
      <c r="D116" s="13"/>
      <c r="E116" s="11"/>
      <c r="F116" s="6"/>
      <c r="G116" s="9"/>
      <c r="H116" s="9"/>
      <c r="I116" s="9"/>
      <c r="J116" s="279">
        <f t="shared" si="7"/>
        <v>0</v>
      </c>
      <c r="K116" s="9"/>
      <c r="L116" s="9"/>
      <c r="M116" s="6"/>
      <c r="N116" s="10"/>
      <c r="O116" s="13"/>
      <c r="P116" s="9">
        <f t="shared" si="6"/>
        <v>1</v>
      </c>
      <c r="Q116" s="10"/>
    </row>
    <row r="117" spans="1:17" x14ac:dyDescent="0.25">
      <c r="A117" s="82" t="str">
        <f t="shared" si="4"/>
        <v/>
      </c>
      <c r="B117" s="10"/>
      <c r="C117" s="93"/>
      <c r="D117" s="13"/>
      <c r="E117" s="11"/>
      <c r="F117" s="6"/>
      <c r="G117" s="9"/>
      <c r="H117" s="9"/>
      <c r="I117" s="9"/>
      <c r="J117" s="279">
        <f t="shared" si="7"/>
        <v>0</v>
      </c>
      <c r="K117" s="9"/>
      <c r="L117" s="9"/>
      <c r="M117" s="6"/>
      <c r="N117" s="10"/>
      <c r="O117" s="13"/>
      <c r="P117" s="9">
        <f t="shared" si="6"/>
        <v>1</v>
      </c>
      <c r="Q117" s="10"/>
    </row>
    <row r="118" spans="1:17" x14ac:dyDescent="0.25">
      <c r="A118" s="82" t="str">
        <f t="shared" si="4"/>
        <v/>
      </c>
      <c r="B118" s="10"/>
      <c r="C118" s="93"/>
      <c r="D118" s="13"/>
      <c r="E118" s="11"/>
      <c r="F118" s="6"/>
      <c r="G118" s="9"/>
      <c r="H118" s="9"/>
      <c r="I118" s="9"/>
      <c r="J118" s="279">
        <f t="shared" si="7"/>
        <v>0</v>
      </c>
      <c r="K118" s="9"/>
      <c r="L118" s="9"/>
      <c r="M118" s="6"/>
      <c r="N118" s="10"/>
      <c r="O118" s="13"/>
      <c r="P118" s="9">
        <f t="shared" si="6"/>
        <v>1</v>
      </c>
      <c r="Q118" s="10"/>
    </row>
    <row r="119" spans="1:17" x14ac:dyDescent="0.25">
      <c r="A119" s="82" t="str">
        <f t="shared" si="4"/>
        <v/>
      </c>
      <c r="B119" s="10"/>
      <c r="C119" s="93"/>
      <c r="D119" s="13"/>
      <c r="E119" s="11"/>
      <c r="F119" s="6"/>
      <c r="G119" s="9"/>
      <c r="H119" s="9"/>
      <c r="I119" s="9"/>
      <c r="J119" s="279">
        <f t="shared" si="7"/>
        <v>0</v>
      </c>
      <c r="K119" s="9"/>
      <c r="L119" s="9"/>
      <c r="M119" s="6"/>
      <c r="N119" s="10"/>
      <c r="O119" s="13"/>
      <c r="P119" s="9">
        <f t="shared" si="6"/>
        <v>1</v>
      </c>
      <c r="Q119" s="10"/>
    </row>
    <row r="120" spans="1:17" x14ac:dyDescent="0.25">
      <c r="A120" s="82" t="str">
        <f t="shared" si="4"/>
        <v/>
      </c>
      <c r="B120" s="10"/>
      <c r="C120" s="93"/>
      <c r="D120" s="13"/>
      <c r="E120" s="11"/>
      <c r="F120" s="6"/>
      <c r="G120" s="9"/>
      <c r="H120" s="9"/>
      <c r="I120" s="9"/>
      <c r="J120" s="279">
        <f t="shared" si="7"/>
        <v>0</v>
      </c>
      <c r="K120" s="9"/>
      <c r="L120" s="9"/>
      <c r="M120" s="6"/>
      <c r="N120" s="10"/>
      <c r="O120" s="13"/>
      <c r="P120" s="9">
        <f t="shared" si="6"/>
        <v>1</v>
      </c>
      <c r="Q120" s="10"/>
    </row>
    <row r="121" spans="1:17" x14ac:dyDescent="0.25">
      <c r="A121" s="82" t="str">
        <f t="shared" si="4"/>
        <v/>
      </c>
      <c r="B121" s="10"/>
      <c r="C121" s="93"/>
      <c r="D121" s="13"/>
      <c r="E121" s="11"/>
      <c r="F121" s="6"/>
      <c r="G121" s="9"/>
      <c r="H121" s="9"/>
      <c r="I121" s="9"/>
      <c r="J121" s="279">
        <f t="shared" si="7"/>
        <v>0</v>
      </c>
      <c r="K121" s="9"/>
      <c r="L121" s="9"/>
      <c r="M121" s="6"/>
      <c r="N121" s="10"/>
      <c r="O121" s="13"/>
      <c r="P121" s="9">
        <f t="shared" si="6"/>
        <v>1</v>
      </c>
      <c r="Q121" s="10"/>
    </row>
    <row r="122" spans="1:17" x14ac:dyDescent="0.25">
      <c r="A122" s="82" t="str">
        <f t="shared" si="4"/>
        <v/>
      </c>
      <c r="B122" s="10"/>
      <c r="C122" s="93"/>
      <c r="D122" s="13"/>
      <c r="E122" s="11"/>
      <c r="F122" s="6"/>
      <c r="G122" s="9"/>
      <c r="H122" s="9"/>
      <c r="I122" s="9"/>
      <c r="J122" s="279">
        <f t="shared" si="7"/>
        <v>0</v>
      </c>
      <c r="K122" s="9"/>
      <c r="L122" s="9"/>
      <c r="M122" s="6"/>
      <c r="N122" s="10"/>
      <c r="O122" s="13"/>
      <c r="P122" s="9">
        <f t="shared" si="6"/>
        <v>1</v>
      </c>
      <c r="Q122" s="10"/>
    </row>
    <row r="123" spans="1:17" x14ac:dyDescent="0.25">
      <c r="A123" s="82" t="str">
        <f t="shared" si="4"/>
        <v/>
      </c>
      <c r="B123" s="10"/>
      <c r="C123" s="93"/>
      <c r="D123" s="13"/>
      <c r="E123" s="11"/>
      <c r="F123" s="6"/>
      <c r="G123" s="9"/>
      <c r="H123" s="9"/>
      <c r="I123" s="9"/>
      <c r="J123" s="279">
        <f t="shared" si="7"/>
        <v>0</v>
      </c>
      <c r="K123" s="9"/>
      <c r="L123" s="9"/>
      <c r="M123" s="6"/>
      <c r="N123" s="10"/>
      <c r="O123" s="13"/>
      <c r="P123" s="9">
        <f t="shared" si="6"/>
        <v>1</v>
      </c>
      <c r="Q123" s="10"/>
    </row>
    <row r="124" spans="1:17" x14ac:dyDescent="0.25">
      <c r="A124" s="82" t="str">
        <f t="shared" si="4"/>
        <v/>
      </c>
      <c r="B124" s="10"/>
      <c r="C124" s="93"/>
      <c r="D124" s="13"/>
      <c r="E124" s="11"/>
      <c r="F124" s="6"/>
      <c r="G124" s="9"/>
      <c r="H124" s="9"/>
      <c r="I124" s="9"/>
      <c r="J124" s="279">
        <f t="shared" si="7"/>
        <v>0</v>
      </c>
      <c r="K124" s="9"/>
      <c r="L124" s="9"/>
      <c r="M124" s="6"/>
      <c r="N124" s="10"/>
      <c r="O124" s="13"/>
      <c r="P124" s="9">
        <f t="shared" si="6"/>
        <v>1</v>
      </c>
      <c r="Q124" s="10"/>
    </row>
    <row r="125" spans="1:17" x14ac:dyDescent="0.25">
      <c r="A125" s="82" t="str">
        <f t="shared" si="4"/>
        <v/>
      </c>
      <c r="B125" s="10"/>
      <c r="C125" s="93"/>
      <c r="D125" s="13"/>
      <c r="E125" s="11"/>
      <c r="F125" s="6"/>
      <c r="G125" s="9"/>
      <c r="H125" s="9"/>
      <c r="I125" s="9"/>
      <c r="J125" s="279">
        <f t="shared" si="7"/>
        <v>0</v>
      </c>
      <c r="K125" s="9"/>
      <c r="L125" s="9"/>
      <c r="M125" s="6"/>
      <c r="N125" s="10"/>
      <c r="O125" s="13"/>
      <c r="P125" s="9">
        <f t="shared" si="6"/>
        <v>1</v>
      </c>
      <c r="Q125" s="10"/>
    </row>
    <row r="126" spans="1:17" x14ac:dyDescent="0.25">
      <c r="A126" s="82" t="str">
        <f t="shared" si="4"/>
        <v/>
      </c>
      <c r="B126" s="10"/>
      <c r="C126" s="93"/>
      <c r="D126" s="13"/>
      <c r="E126" s="11"/>
      <c r="F126" s="6"/>
      <c r="G126" s="9"/>
      <c r="H126" s="9"/>
      <c r="I126" s="9"/>
      <c r="J126" s="279">
        <f t="shared" si="7"/>
        <v>0</v>
      </c>
      <c r="K126" s="9"/>
      <c r="L126" s="9"/>
      <c r="M126" s="6"/>
      <c r="N126" s="10"/>
      <c r="O126" s="13"/>
      <c r="P126" s="9">
        <f t="shared" si="6"/>
        <v>1</v>
      </c>
      <c r="Q126" s="10"/>
    </row>
    <row r="127" spans="1:17" x14ac:dyDescent="0.25">
      <c r="A127" s="82" t="str">
        <f t="shared" si="4"/>
        <v/>
      </c>
      <c r="B127" s="10"/>
      <c r="C127" s="93"/>
      <c r="D127" s="13"/>
      <c r="E127" s="11"/>
      <c r="F127" s="6"/>
      <c r="G127" s="9"/>
      <c r="H127" s="9"/>
      <c r="I127" s="9"/>
      <c r="J127" s="279">
        <f t="shared" si="7"/>
        <v>0</v>
      </c>
      <c r="K127" s="9"/>
      <c r="L127" s="9"/>
      <c r="M127" s="6"/>
      <c r="N127" s="10"/>
      <c r="O127" s="13"/>
      <c r="P127" s="9">
        <f t="shared" si="6"/>
        <v>1</v>
      </c>
      <c r="Q127" s="10"/>
    </row>
    <row r="128" spans="1:17" x14ac:dyDescent="0.25">
      <c r="A128" s="82" t="str">
        <f t="shared" si="4"/>
        <v/>
      </c>
      <c r="B128" s="10"/>
      <c r="C128" s="93"/>
      <c r="D128" s="13"/>
      <c r="E128" s="11"/>
      <c r="F128" s="6"/>
      <c r="G128" s="9"/>
      <c r="H128" s="9"/>
      <c r="I128" s="9"/>
      <c r="J128" s="279">
        <f t="shared" si="7"/>
        <v>0</v>
      </c>
      <c r="K128" s="9"/>
      <c r="L128" s="9"/>
      <c r="M128" s="6"/>
      <c r="N128" s="10"/>
      <c r="O128" s="13"/>
      <c r="P128" s="9">
        <f t="shared" si="6"/>
        <v>1</v>
      </c>
      <c r="Q128" s="10"/>
    </row>
    <row r="129" spans="1:17" x14ac:dyDescent="0.25">
      <c r="A129" s="82" t="str">
        <f t="shared" si="4"/>
        <v/>
      </c>
      <c r="B129" s="10"/>
      <c r="C129" s="93"/>
      <c r="D129" s="13"/>
      <c r="E129" s="11"/>
      <c r="F129" s="6"/>
      <c r="G129" s="9"/>
      <c r="H129" s="9"/>
      <c r="I129" s="9"/>
      <c r="J129" s="279">
        <f t="shared" si="7"/>
        <v>0</v>
      </c>
      <c r="K129" s="9"/>
      <c r="L129" s="9"/>
      <c r="M129" s="6"/>
      <c r="N129" s="10"/>
      <c r="O129" s="13"/>
      <c r="P129" s="9">
        <f t="shared" si="6"/>
        <v>1</v>
      </c>
      <c r="Q129" s="10"/>
    </row>
    <row r="130" spans="1:17" x14ac:dyDescent="0.25">
      <c r="A130" s="82" t="str">
        <f t="shared" ref="A130:A193" si="8">IF(B130="","",RIGHT(C130,4)&amp;LEFT(B130,3)&amp;E130-40000&amp;"-"&amp;LEFT(F130,3))</f>
        <v/>
      </c>
      <c r="B130" s="10"/>
      <c r="C130" s="93"/>
      <c r="D130" s="13"/>
      <c r="E130" s="11"/>
      <c r="F130" s="6"/>
      <c r="G130" s="9"/>
      <c r="H130" s="9"/>
      <c r="I130" s="9"/>
      <c r="J130" s="279">
        <f t="shared" ref="J130:J193" si="9">I130*43560</f>
        <v>0</v>
      </c>
      <c r="K130" s="9"/>
      <c r="L130" s="9"/>
      <c r="M130" s="6"/>
      <c r="N130" s="10"/>
      <c r="O130" s="13"/>
      <c r="P130" s="9">
        <f t="shared" ref="P130:P193" si="10">IFERROR(IF(B130="Abstraction",IF(M130&gt;=F130,0,1),1),1)</f>
        <v>1</v>
      </c>
      <c r="Q130" s="10"/>
    </row>
    <row r="131" spans="1:17" x14ac:dyDescent="0.25">
      <c r="A131" s="82" t="str">
        <f t="shared" si="8"/>
        <v/>
      </c>
      <c r="B131" s="10"/>
      <c r="C131" s="93"/>
      <c r="D131" s="13"/>
      <c r="E131" s="11"/>
      <c r="F131" s="6"/>
      <c r="G131" s="9"/>
      <c r="H131" s="9"/>
      <c r="I131" s="9"/>
      <c r="J131" s="279">
        <f t="shared" si="9"/>
        <v>0</v>
      </c>
      <c r="K131" s="9"/>
      <c r="L131" s="9"/>
      <c r="M131" s="6"/>
      <c r="N131" s="10"/>
      <c r="O131" s="13"/>
      <c r="P131" s="9">
        <f t="shared" si="10"/>
        <v>1</v>
      </c>
      <c r="Q131" s="10"/>
    </row>
    <row r="132" spans="1:17" x14ac:dyDescent="0.25">
      <c r="A132" s="82" t="str">
        <f t="shared" si="8"/>
        <v/>
      </c>
      <c r="B132" s="10"/>
      <c r="C132" s="93"/>
      <c r="D132" s="13"/>
      <c r="E132" s="11"/>
      <c r="F132" s="6"/>
      <c r="G132" s="9"/>
      <c r="H132" s="9"/>
      <c r="I132" s="9"/>
      <c r="J132" s="279">
        <f t="shared" si="9"/>
        <v>0</v>
      </c>
      <c r="K132" s="9"/>
      <c r="L132" s="9"/>
      <c r="M132" s="6"/>
      <c r="N132" s="10"/>
      <c r="O132" s="13"/>
      <c r="P132" s="9">
        <f t="shared" si="10"/>
        <v>1</v>
      </c>
      <c r="Q132" s="10"/>
    </row>
    <row r="133" spans="1:17" x14ac:dyDescent="0.25">
      <c r="A133" s="82" t="str">
        <f t="shared" si="8"/>
        <v/>
      </c>
      <c r="B133" s="10"/>
      <c r="C133" s="93"/>
      <c r="D133" s="13"/>
      <c r="E133" s="11"/>
      <c r="F133" s="6"/>
      <c r="G133" s="9"/>
      <c r="H133" s="9"/>
      <c r="I133" s="9"/>
      <c r="J133" s="279">
        <f t="shared" si="9"/>
        <v>0</v>
      </c>
      <c r="K133" s="9"/>
      <c r="L133" s="9"/>
      <c r="M133" s="6"/>
      <c r="N133" s="10"/>
      <c r="O133" s="13"/>
      <c r="P133" s="9">
        <f t="shared" si="10"/>
        <v>1</v>
      </c>
      <c r="Q133" s="10"/>
    </row>
    <row r="134" spans="1:17" x14ac:dyDescent="0.25">
      <c r="A134" s="82" t="str">
        <f t="shared" si="8"/>
        <v/>
      </c>
      <c r="B134" s="10"/>
      <c r="C134" s="93"/>
      <c r="D134" s="13"/>
      <c r="E134" s="11"/>
      <c r="F134" s="6"/>
      <c r="G134" s="9"/>
      <c r="H134" s="9"/>
      <c r="I134" s="9"/>
      <c r="J134" s="279">
        <f t="shared" si="9"/>
        <v>0</v>
      </c>
      <c r="K134" s="9"/>
      <c r="L134" s="9"/>
      <c r="M134" s="6"/>
      <c r="N134" s="10"/>
      <c r="O134" s="13"/>
      <c r="P134" s="9">
        <f t="shared" si="10"/>
        <v>1</v>
      </c>
      <c r="Q134" s="10"/>
    </row>
    <row r="135" spans="1:17" x14ac:dyDescent="0.25">
      <c r="A135" s="82" t="str">
        <f t="shared" si="8"/>
        <v/>
      </c>
      <c r="B135" s="10"/>
      <c r="C135" s="93"/>
      <c r="D135" s="13"/>
      <c r="E135" s="11"/>
      <c r="F135" s="6"/>
      <c r="G135" s="9"/>
      <c r="H135" s="9"/>
      <c r="I135" s="9"/>
      <c r="J135" s="279">
        <f t="shared" si="9"/>
        <v>0</v>
      </c>
      <c r="K135" s="9"/>
      <c r="L135" s="9"/>
      <c r="M135" s="6"/>
      <c r="N135" s="10"/>
      <c r="O135" s="13"/>
      <c r="P135" s="9">
        <f t="shared" si="10"/>
        <v>1</v>
      </c>
      <c r="Q135" s="10"/>
    </row>
    <row r="136" spans="1:17" x14ac:dyDescent="0.25">
      <c r="A136" s="82" t="str">
        <f t="shared" si="8"/>
        <v/>
      </c>
      <c r="B136" s="10"/>
      <c r="C136" s="93"/>
      <c r="D136" s="13"/>
      <c r="E136" s="11"/>
      <c r="F136" s="6"/>
      <c r="G136" s="9"/>
      <c r="H136" s="9"/>
      <c r="I136" s="9"/>
      <c r="J136" s="279">
        <f t="shared" si="9"/>
        <v>0</v>
      </c>
      <c r="K136" s="9"/>
      <c r="L136" s="9"/>
      <c r="M136" s="6"/>
      <c r="N136" s="10"/>
      <c r="O136" s="13"/>
      <c r="P136" s="9">
        <f t="shared" si="10"/>
        <v>1</v>
      </c>
      <c r="Q136" s="10"/>
    </row>
    <row r="137" spans="1:17" x14ac:dyDescent="0.25">
      <c r="A137" s="82" t="str">
        <f t="shared" si="8"/>
        <v/>
      </c>
      <c r="B137" s="10"/>
      <c r="C137" s="93"/>
      <c r="D137" s="13"/>
      <c r="E137" s="11"/>
      <c r="F137" s="6"/>
      <c r="G137" s="9"/>
      <c r="H137" s="9"/>
      <c r="I137" s="9"/>
      <c r="J137" s="279">
        <f t="shared" si="9"/>
        <v>0</v>
      </c>
      <c r="K137" s="9"/>
      <c r="L137" s="9"/>
      <c r="M137" s="6"/>
      <c r="N137" s="10"/>
      <c r="O137" s="13"/>
      <c r="P137" s="9">
        <f t="shared" si="10"/>
        <v>1</v>
      </c>
      <c r="Q137" s="10"/>
    </row>
    <row r="138" spans="1:17" x14ac:dyDescent="0.25">
      <c r="A138" s="82" t="str">
        <f t="shared" si="8"/>
        <v/>
      </c>
      <c r="B138" s="10"/>
      <c r="C138" s="93"/>
      <c r="D138" s="13"/>
      <c r="E138" s="11"/>
      <c r="F138" s="6"/>
      <c r="G138" s="9"/>
      <c r="H138" s="9"/>
      <c r="I138" s="9"/>
      <c r="J138" s="279">
        <f t="shared" si="9"/>
        <v>0</v>
      </c>
      <c r="K138" s="9"/>
      <c r="L138" s="9"/>
      <c r="M138" s="6"/>
      <c r="N138" s="10"/>
      <c r="O138" s="13"/>
      <c r="P138" s="9">
        <f t="shared" si="10"/>
        <v>1</v>
      </c>
      <c r="Q138" s="10"/>
    </row>
    <row r="139" spans="1:17" x14ac:dyDescent="0.25">
      <c r="A139" s="82" t="str">
        <f t="shared" si="8"/>
        <v/>
      </c>
      <c r="B139" s="10"/>
      <c r="C139" s="93"/>
      <c r="D139" s="13"/>
      <c r="E139" s="11"/>
      <c r="F139" s="6"/>
      <c r="G139" s="9"/>
      <c r="H139" s="9"/>
      <c r="I139" s="9"/>
      <c r="J139" s="279">
        <f t="shared" si="9"/>
        <v>0</v>
      </c>
      <c r="K139" s="9"/>
      <c r="L139" s="9"/>
      <c r="M139" s="6"/>
      <c r="N139" s="10"/>
      <c r="O139" s="13"/>
      <c r="P139" s="9">
        <f t="shared" si="10"/>
        <v>1</v>
      </c>
      <c r="Q139" s="10"/>
    </row>
    <row r="140" spans="1:17" x14ac:dyDescent="0.25">
      <c r="A140" s="82" t="str">
        <f t="shared" si="8"/>
        <v/>
      </c>
      <c r="B140" s="10"/>
      <c r="C140" s="93"/>
      <c r="D140" s="13"/>
      <c r="E140" s="11"/>
      <c r="F140" s="6"/>
      <c r="G140" s="9"/>
      <c r="H140" s="9"/>
      <c r="I140" s="9"/>
      <c r="J140" s="279">
        <f t="shared" si="9"/>
        <v>0</v>
      </c>
      <c r="K140" s="9"/>
      <c r="L140" s="9"/>
      <c r="M140" s="6"/>
      <c r="N140" s="10"/>
      <c r="O140" s="13"/>
      <c r="P140" s="9">
        <f t="shared" si="10"/>
        <v>1</v>
      </c>
      <c r="Q140" s="10"/>
    </row>
    <row r="141" spans="1:17" x14ac:dyDescent="0.25">
      <c r="A141" s="82" t="str">
        <f t="shared" si="8"/>
        <v/>
      </c>
      <c r="B141" s="10"/>
      <c r="C141" s="93"/>
      <c r="D141" s="13"/>
      <c r="E141" s="11"/>
      <c r="F141" s="6"/>
      <c r="G141" s="9"/>
      <c r="H141" s="9"/>
      <c r="I141" s="9"/>
      <c r="J141" s="279">
        <f t="shared" si="9"/>
        <v>0</v>
      </c>
      <c r="K141" s="9"/>
      <c r="L141" s="9"/>
      <c r="M141" s="6"/>
      <c r="N141" s="10"/>
      <c r="O141" s="13"/>
      <c r="P141" s="9">
        <f t="shared" si="10"/>
        <v>1</v>
      </c>
      <c r="Q141" s="10"/>
    </row>
    <row r="142" spans="1:17" x14ac:dyDescent="0.25">
      <c r="A142" s="82" t="str">
        <f t="shared" si="8"/>
        <v/>
      </c>
      <c r="B142" s="10"/>
      <c r="C142" s="93"/>
      <c r="D142" s="13"/>
      <c r="E142" s="11"/>
      <c r="F142" s="6"/>
      <c r="G142" s="9"/>
      <c r="H142" s="9"/>
      <c r="I142" s="9"/>
      <c r="J142" s="279">
        <f t="shared" si="9"/>
        <v>0</v>
      </c>
      <c r="K142" s="9"/>
      <c r="L142" s="9"/>
      <c r="M142" s="6"/>
      <c r="N142" s="10"/>
      <c r="O142" s="13"/>
      <c r="P142" s="9">
        <f t="shared" si="10"/>
        <v>1</v>
      </c>
      <c r="Q142" s="10"/>
    </row>
    <row r="143" spans="1:17" x14ac:dyDescent="0.25">
      <c r="A143" s="82" t="str">
        <f t="shared" si="8"/>
        <v/>
      </c>
      <c r="B143" s="10"/>
      <c r="C143" s="93"/>
      <c r="D143" s="13"/>
      <c r="E143" s="11"/>
      <c r="F143" s="6"/>
      <c r="G143" s="9"/>
      <c r="H143" s="9"/>
      <c r="I143" s="9"/>
      <c r="J143" s="279">
        <f t="shared" si="9"/>
        <v>0</v>
      </c>
      <c r="K143" s="9"/>
      <c r="L143" s="9"/>
      <c r="M143" s="6"/>
      <c r="N143" s="10"/>
      <c r="O143" s="13"/>
      <c r="P143" s="9">
        <f t="shared" si="10"/>
        <v>1</v>
      </c>
      <c r="Q143" s="10"/>
    </row>
    <row r="144" spans="1:17" x14ac:dyDescent="0.25">
      <c r="A144" s="82" t="str">
        <f t="shared" si="8"/>
        <v/>
      </c>
      <c r="B144" s="10"/>
      <c r="C144" s="93"/>
      <c r="D144" s="13"/>
      <c r="E144" s="11"/>
      <c r="F144" s="6"/>
      <c r="G144" s="9"/>
      <c r="H144" s="9"/>
      <c r="I144" s="9"/>
      <c r="J144" s="279">
        <f t="shared" si="9"/>
        <v>0</v>
      </c>
      <c r="K144" s="9"/>
      <c r="L144" s="9"/>
      <c r="M144" s="6"/>
      <c r="N144" s="10"/>
      <c r="O144" s="13"/>
      <c r="P144" s="9">
        <f t="shared" si="10"/>
        <v>1</v>
      </c>
      <c r="Q144" s="10"/>
    </row>
    <row r="145" spans="1:17" x14ac:dyDescent="0.25">
      <c r="A145" s="82" t="str">
        <f t="shared" si="8"/>
        <v/>
      </c>
      <c r="B145" s="10"/>
      <c r="C145" s="93"/>
      <c r="D145" s="13"/>
      <c r="E145" s="11"/>
      <c r="F145" s="6"/>
      <c r="G145" s="9"/>
      <c r="H145" s="9"/>
      <c r="I145" s="9"/>
      <c r="J145" s="279">
        <f t="shared" si="9"/>
        <v>0</v>
      </c>
      <c r="K145" s="9"/>
      <c r="L145" s="9"/>
      <c r="M145" s="6"/>
      <c r="N145" s="10"/>
      <c r="O145" s="13"/>
      <c r="P145" s="9">
        <f t="shared" si="10"/>
        <v>1</v>
      </c>
      <c r="Q145" s="10"/>
    </row>
    <row r="146" spans="1:17" x14ac:dyDescent="0.25">
      <c r="A146" s="82" t="str">
        <f t="shared" si="8"/>
        <v/>
      </c>
      <c r="B146" s="10"/>
      <c r="C146" s="93"/>
      <c r="D146" s="13"/>
      <c r="E146" s="11"/>
      <c r="F146" s="6"/>
      <c r="G146" s="9"/>
      <c r="H146" s="9"/>
      <c r="I146" s="9"/>
      <c r="J146" s="279">
        <f t="shared" si="9"/>
        <v>0</v>
      </c>
      <c r="K146" s="9"/>
      <c r="L146" s="9"/>
      <c r="M146" s="6"/>
      <c r="N146" s="10"/>
      <c r="O146" s="13"/>
      <c r="P146" s="9">
        <f t="shared" si="10"/>
        <v>1</v>
      </c>
      <c r="Q146" s="10"/>
    </row>
    <row r="147" spans="1:17" x14ac:dyDescent="0.25">
      <c r="A147" s="82" t="str">
        <f t="shared" si="8"/>
        <v/>
      </c>
      <c r="B147" s="10"/>
      <c r="C147" s="93"/>
      <c r="D147" s="13"/>
      <c r="E147" s="11"/>
      <c r="F147" s="6"/>
      <c r="G147" s="9"/>
      <c r="H147" s="9"/>
      <c r="I147" s="9"/>
      <c r="J147" s="279">
        <f t="shared" si="9"/>
        <v>0</v>
      </c>
      <c r="K147" s="9"/>
      <c r="L147" s="9"/>
      <c r="M147" s="6"/>
      <c r="N147" s="10"/>
      <c r="O147" s="13"/>
      <c r="P147" s="9">
        <f t="shared" si="10"/>
        <v>1</v>
      </c>
      <c r="Q147" s="10"/>
    </row>
    <row r="148" spans="1:17" x14ac:dyDescent="0.25">
      <c r="A148" s="82" t="str">
        <f t="shared" si="8"/>
        <v/>
      </c>
      <c r="B148" s="10"/>
      <c r="C148" s="93"/>
      <c r="D148" s="13"/>
      <c r="E148" s="11"/>
      <c r="F148" s="6"/>
      <c r="G148" s="9"/>
      <c r="H148" s="9"/>
      <c r="I148" s="9"/>
      <c r="J148" s="279">
        <f t="shared" si="9"/>
        <v>0</v>
      </c>
      <c r="K148" s="9"/>
      <c r="L148" s="9"/>
      <c r="M148" s="6"/>
      <c r="N148" s="10"/>
      <c r="O148" s="13"/>
      <c r="P148" s="9">
        <f t="shared" si="10"/>
        <v>1</v>
      </c>
      <c r="Q148" s="10"/>
    </row>
    <row r="149" spans="1:17" x14ac:dyDescent="0.25">
      <c r="A149" s="82" t="str">
        <f t="shared" si="8"/>
        <v/>
      </c>
      <c r="B149" s="10"/>
      <c r="C149" s="93"/>
      <c r="D149" s="13"/>
      <c r="E149" s="11"/>
      <c r="F149" s="6"/>
      <c r="G149" s="9"/>
      <c r="H149" s="9"/>
      <c r="I149" s="9"/>
      <c r="J149" s="279">
        <f t="shared" si="9"/>
        <v>0</v>
      </c>
      <c r="K149" s="9"/>
      <c r="L149" s="9"/>
      <c r="M149" s="6"/>
      <c r="N149" s="10"/>
      <c r="O149" s="13"/>
      <c r="P149" s="9">
        <f t="shared" si="10"/>
        <v>1</v>
      </c>
      <c r="Q149" s="10"/>
    </row>
    <row r="150" spans="1:17" x14ac:dyDescent="0.25">
      <c r="A150" s="82" t="str">
        <f t="shared" si="8"/>
        <v/>
      </c>
      <c r="B150" s="10"/>
      <c r="C150" s="93"/>
      <c r="D150" s="13"/>
      <c r="E150" s="11"/>
      <c r="F150" s="6"/>
      <c r="G150" s="9"/>
      <c r="H150" s="9"/>
      <c r="I150" s="9"/>
      <c r="J150" s="279">
        <f t="shared" si="9"/>
        <v>0</v>
      </c>
      <c r="K150" s="9"/>
      <c r="L150" s="9"/>
      <c r="M150" s="6"/>
      <c r="N150" s="10"/>
      <c r="O150" s="13"/>
      <c r="P150" s="9">
        <f t="shared" si="10"/>
        <v>1</v>
      </c>
      <c r="Q150" s="10"/>
    </row>
    <row r="151" spans="1:17" x14ac:dyDescent="0.25">
      <c r="A151" s="82" t="str">
        <f t="shared" si="8"/>
        <v/>
      </c>
      <c r="B151" s="10"/>
      <c r="C151" s="93"/>
      <c r="D151" s="13"/>
      <c r="E151" s="11"/>
      <c r="F151" s="6"/>
      <c r="G151" s="9"/>
      <c r="H151" s="9"/>
      <c r="I151" s="9"/>
      <c r="J151" s="279">
        <f t="shared" si="9"/>
        <v>0</v>
      </c>
      <c r="K151" s="9"/>
      <c r="L151" s="9"/>
      <c r="M151" s="6"/>
      <c r="N151" s="10"/>
      <c r="O151" s="13"/>
      <c r="P151" s="9">
        <f t="shared" si="10"/>
        <v>1</v>
      </c>
      <c r="Q151" s="10"/>
    </row>
    <row r="152" spans="1:17" x14ac:dyDescent="0.25">
      <c r="A152" s="82" t="str">
        <f t="shared" si="8"/>
        <v/>
      </c>
      <c r="B152" s="10"/>
      <c r="C152" s="93"/>
      <c r="D152" s="13"/>
      <c r="E152" s="11"/>
      <c r="F152" s="6"/>
      <c r="G152" s="9"/>
      <c r="H152" s="9"/>
      <c r="I152" s="9"/>
      <c r="J152" s="279">
        <f t="shared" si="9"/>
        <v>0</v>
      </c>
      <c r="K152" s="9"/>
      <c r="L152" s="9"/>
      <c r="M152" s="6"/>
      <c r="N152" s="10"/>
      <c r="O152" s="13"/>
      <c r="P152" s="9">
        <f t="shared" si="10"/>
        <v>1</v>
      </c>
      <c r="Q152" s="10"/>
    </row>
    <row r="153" spans="1:17" x14ac:dyDescent="0.25">
      <c r="A153" s="82" t="str">
        <f t="shared" si="8"/>
        <v/>
      </c>
      <c r="B153" s="10"/>
      <c r="C153" s="93"/>
      <c r="D153" s="13"/>
      <c r="E153" s="11"/>
      <c r="F153" s="6"/>
      <c r="G153" s="9"/>
      <c r="H153" s="9"/>
      <c r="I153" s="9"/>
      <c r="J153" s="279">
        <f t="shared" si="9"/>
        <v>0</v>
      </c>
      <c r="K153" s="9"/>
      <c r="L153" s="9"/>
      <c r="M153" s="6"/>
      <c r="N153" s="10"/>
      <c r="O153" s="13"/>
      <c r="P153" s="9">
        <f t="shared" si="10"/>
        <v>1</v>
      </c>
      <c r="Q153" s="10"/>
    </row>
    <row r="154" spans="1:17" x14ac:dyDescent="0.25">
      <c r="A154" s="82" t="str">
        <f t="shared" si="8"/>
        <v/>
      </c>
      <c r="B154" s="10"/>
      <c r="C154" s="93"/>
      <c r="D154" s="13"/>
      <c r="E154" s="11"/>
      <c r="F154" s="6"/>
      <c r="G154" s="9"/>
      <c r="H154" s="9"/>
      <c r="I154" s="9"/>
      <c r="J154" s="279">
        <f t="shared" si="9"/>
        <v>0</v>
      </c>
      <c r="K154" s="9"/>
      <c r="L154" s="9"/>
      <c r="M154" s="6"/>
      <c r="N154" s="10"/>
      <c r="O154" s="13"/>
      <c r="P154" s="9">
        <f t="shared" si="10"/>
        <v>1</v>
      </c>
      <c r="Q154" s="10"/>
    </row>
    <row r="155" spans="1:17" x14ac:dyDescent="0.25">
      <c r="A155" s="82" t="str">
        <f t="shared" si="8"/>
        <v/>
      </c>
      <c r="B155" s="10"/>
      <c r="C155" s="93"/>
      <c r="D155" s="13"/>
      <c r="E155" s="11"/>
      <c r="F155" s="6"/>
      <c r="G155" s="9"/>
      <c r="H155" s="9"/>
      <c r="I155" s="9"/>
      <c r="J155" s="279">
        <f t="shared" si="9"/>
        <v>0</v>
      </c>
      <c r="K155" s="9"/>
      <c r="L155" s="9"/>
      <c r="M155" s="6"/>
      <c r="N155" s="10"/>
      <c r="O155" s="13"/>
      <c r="P155" s="9">
        <f t="shared" si="10"/>
        <v>1</v>
      </c>
      <c r="Q155" s="10"/>
    </row>
    <row r="156" spans="1:17" x14ac:dyDescent="0.25">
      <c r="A156" s="82" t="str">
        <f t="shared" si="8"/>
        <v/>
      </c>
      <c r="B156" s="10"/>
      <c r="C156" s="93"/>
      <c r="D156" s="13"/>
      <c r="E156" s="11"/>
      <c r="F156" s="6"/>
      <c r="G156" s="9"/>
      <c r="H156" s="9"/>
      <c r="I156" s="9"/>
      <c r="J156" s="279">
        <f t="shared" si="9"/>
        <v>0</v>
      </c>
      <c r="K156" s="9"/>
      <c r="L156" s="9"/>
      <c r="M156" s="6"/>
      <c r="N156" s="10"/>
      <c r="O156" s="13"/>
      <c r="P156" s="9">
        <f t="shared" si="10"/>
        <v>1</v>
      </c>
      <c r="Q156" s="10"/>
    </row>
    <row r="157" spans="1:17" x14ac:dyDescent="0.25">
      <c r="A157" s="82" t="str">
        <f t="shared" si="8"/>
        <v/>
      </c>
      <c r="B157" s="10"/>
      <c r="C157" s="93"/>
      <c r="D157" s="13"/>
      <c r="E157" s="11"/>
      <c r="F157" s="6"/>
      <c r="G157" s="9"/>
      <c r="H157" s="9"/>
      <c r="I157" s="9"/>
      <c r="J157" s="279">
        <f t="shared" si="9"/>
        <v>0</v>
      </c>
      <c r="K157" s="9"/>
      <c r="L157" s="9"/>
      <c r="M157" s="6"/>
      <c r="N157" s="10"/>
      <c r="O157" s="13"/>
      <c r="P157" s="9">
        <f t="shared" si="10"/>
        <v>1</v>
      </c>
      <c r="Q157" s="10"/>
    </row>
    <row r="158" spans="1:17" x14ac:dyDescent="0.25">
      <c r="A158" s="82" t="str">
        <f t="shared" si="8"/>
        <v/>
      </c>
      <c r="B158" s="10"/>
      <c r="C158" s="93"/>
      <c r="D158" s="13"/>
      <c r="E158" s="11"/>
      <c r="F158" s="6"/>
      <c r="G158" s="9"/>
      <c r="H158" s="9"/>
      <c r="I158" s="9"/>
      <c r="J158" s="279">
        <f t="shared" si="9"/>
        <v>0</v>
      </c>
      <c r="K158" s="9"/>
      <c r="L158" s="9"/>
      <c r="M158" s="6"/>
      <c r="N158" s="10"/>
      <c r="O158" s="13"/>
      <c r="P158" s="9">
        <f t="shared" si="10"/>
        <v>1</v>
      </c>
      <c r="Q158" s="10"/>
    </row>
    <row r="159" spans="1:17" x14ac:dyDescent="0.25">
      <c r="A159" s="82" t="str">
        <f t="shared" si="8"/>
        <v/>
      </c>
      <c r="B159" s="10"/>
      <c r="C159" s="93"/>
      <c r="D159" s="13"/>
      <c r="E159" s="11"/>
      <c r="F159" s="6"/>
      <c r="G159" s="9"/>
      <c r="H159" s="9"/>
      <c r="I159" s="9"/>
      <c r="J159" s="279">
        <f t="shared" si="9"/>
        <v>0</v>
      </c>
      <c r="K159" s="9"/>
      <c r="L159" s="9"/>
      <c r="M159" s="6"/>
      <c r="N159" s="10"/>
      <c r="O159" s="13"/>
      <c r="P159" s="9">
        <f t="shared" si="10"/>
        <v>1</v>
      </c>
      <c r="Q159" s="10"/>
    </row>
    <row r="160" spans="1:17" x14ac:dyDescent="0.25">
      <c r="A160" s="82" t="str">
        <f t="shared" si="8"/>
        <v/>
      </c>
      <c r="B160" s="10"/>
      <c r="C160" s="93"/>
      <c r="D160" s="13"/>
      <c r="E160" s="11"/>
      <c r="F160" s="6"/>
      <c r="G160" s="9"/>
      <c r="H160" s="9"/>
      <c r="I160" s="9"/>
      <c r="J160" s="279">
        <f t="shared" si="9"/>
        <v>0</v>
      </c>
      <c r="K160" s="9"/>
      <c r="L160" s="9"/>
      <c r="M160" s="6"/>
      <c r="N160" s="10"/>
      <c r="O160" s="13"/>
      <c r="P160" s="9">
        <f t="shared" si="10"/>
        <v>1</v>
      </c>
      <c r="Q160" s="10"/>
    </row>
    <row r="161" spans="1:17" x14ac:dyDescent="0.25">
      <c r="A161" s="82" t="str">
        <f t="shared" si="8"/>
        <v/>
      </c>
      <c r="B161" s="10"/>
      <c r="C161" s="93"/>
      <c r="D161" s="13"/>
      <c r="E161" s="11"/>
      <c r="F161" s="6"/>
      <c r="G161" s="9"/>
      <c r="H161" s="9"/>
      <c r="I161" s="9"/>
      <c r="J161" s="279">
        <f t="shared" si="9"/>
        <v>0</v>
      </c>
      <c r="K161" s="9"/>
      <c r="L161" s="9"/>
      <c r="M161" s="6"/>
      <c r="N161" s="10"/>
      <c r="O161" s="13"/>
      <c r="P161" s="9">
        <f t="shared" si="10"/>
        <v>1</v>
      </c>
      <c r="Q161" s="10"/>
    </row>
    <row r="162" spans="1:17" x14ac:dyDescent="0.25">
      <c r="A162" s="82" t="str">
        <f t="shared" si="8"/>
        <v/>
      </c>
      <c r="B162" s="10"/>
      <c r="C162" s="93"/>
      <c r="D162" s="13"/>
      <c r="E162" s="11"/>
      <c r="F162" s="6"/>
      <c r="G162" s="9"/>
      <c r="H162" s="9"/>
      <c r="I162" s="9"/>
      <c r="J162" s="279">
        <f t="shared" si="9"/>
        <v>0</v>
      </c>
      <c r="K162" s="9"/>
      <c r="L162" s="9"/>
      <c r="M162" s="6"/>
      <c r="N162" s="10"/>
      <c r="O162" s="13"/>
      <c r="P162" s="9">
        <f t="shared" si="10"/>
        <v>1</v>
      </c>
      <c r="Q162" s="10"/>
    </row>
    <row r="163" spans="1:17" x14ac:dyDescent="0.25">
      <c r="A163" s="82" t="str">
        <f t="shared" si="8"/>
        <v/>
      </c>
      <c r="B163" s="10"/>
      <c r="C163" s="93"/>
      <c r="D163" s="13"/>
      <c r="E163" s="11"/>
      <c r="F163" s="6"/>
      <c r="G163" s="9"/>
      <c r="H163" s="9"/>
      <c r="I163" s="9"/>
      <c r="J163" s="279">
        <f t="shared" si="9"/>
        <v>0</v>
      </c>
      <c r="K163" s="9"/>
      <c r="L163" s="9"/>
      <c r="M163" s="6"/>
      <c r="N163" s="10"/>
      <c r="O163" s="13"/>
      <c r="P163" s="9">
        <f t="shared" si="10"/>
        <v>1</v>
      </c>
      <c r="Q163" s="10"/>
    </row>
    <row r="164" spans="1:17" x14ac:dyDescent="0.25">
      <c r="A164" s="82" t="str">
        <f t="shared" si="8"/>
        <v/>
      </c>
      <c r="B164" s="10"/>
      <c r="C164" s="93"/>
      <c r="D164" s="13"/>
      <c r="E164" s="11"/>
      <c r="F164" s="6"/>
      <c r="G164" s="9"/>
      <c r="H164" s="9"/>
      <c r="I164" s="9"/>
      <c r="J164" s="279">
        <f t="shared" si="9"/>
        <v>0</v>
      </c>
      <c r="K164" s="9"/>
      <c r="L164" s="9"/>
      <c r="M164" s="6"/>
      <c r="N164" s="10"/>
      <c r="O164" s="13"/>
      <c r="P164" s="9">
        <f t="shared" si="10"/>
        <v>1</v>
      </c>
      <c r="Q164" s="10"/>
    </row>
    <row r="165" spans="1:17" x14ac:dyDescent="0.25">
      <c r="A165" s="82" t="str">
        <f t="shared" si="8"/>
        <v/>
      </c>
      <c r="B165" s="10"/>
      <c r="C165" s="93"/>
      <c r="D165" s="13"/>
      <c r="E165" s="11"/>
      <c r="F165" s="6"/>
      <c r="G165" s="9"/>
      <c r="H165" s="9"/>
      <c r="I165" s="9"/>
      <c r="J165" s="279">
        <f t="shared" si="9"/>
        <v>0</v>
      </c>
      <c r="K165" s="9"/>
      <c r="L165" s="9"/>
      <c r="M165" s="6"/>
      <c r="N165" s="10"/>
      <c r="O165" s="13"/>
      <c r="P165" s="9">
        <f t="shared" si="10"/>
        <v>1</v>
      </c>
      <c r="Q165" s="10"/>
    </row>
    <row r="166" spans="1:17" x14ac:dyDescent="0.25">
      <c r="A166" s="82" t="str">
        <f t="shared" si="8"/>
        <v/>
      </c>
      <c r="B166" s="10"/>
      <c r="C166" s="93"/>
      <c r="D166" s="13"/>
      <c r="E166" s="11"/>
      <c r="F166" s="6"/>
      <c r="G166" s="9"/>
      <c r="H166" s="9"/>
      <c r="I166" s="9"/>
      <c r="J166" s="279">
        <f t="shared" si="9"/>
        <v>0</v>
      </c>
      <c r="K166" s="9"/>
      <c r="L166" s="9"/>
      <c r="M166" s="6"/>
      <c r="N166" s="10"/>
      <c r="O166" s="13"/>
      <c r="P166" s="9">
        <f t="shared" si="10"/>
        <v>1</v>
      </c>
      <c r="Q166" s="10"/>
    </row>
    <row r="167" spans="1:17" x14ac:dyDescent="0.25">
      <c r="A167" s="82" t="str">
        <f t="shared" si="8"/>
        <v/>
      </c>
      <c r="B167" s="10"/>
      <c r="C167" s="93"/>
      <c r="D167" s="13"/>
      <c r="E167" s="11"/>
      <c r="F167" s="6"/>
      <c r="G167" s="9"/>
      <c r="H167" s="9"/>
      <c r="I167" s="9"/>
      <c r="J167" s="279">
        <f t="shared" si="9"/>
        <v>0</v>
      </c>
      <c r="K167" s="9"/>
      <c r="L167" s="9"/>
      <c r="M167" s="6"/>
      <c r="N167" s="10"/>
      <c r="O167" s="13"/>
      <c r="P167" s="9">
        <f t="shared" si="10"/>
        <v>1</v>
      </c>
      <c r="Q167" s="10"/>
    </row>
    <row r="168" spans="1:17" x14ac:dyDescent="0.25">
      <c r="A168" s="82" t="str">
        <f t="shared" si="8"/>
        <v/>
      </c>
      <c r="B168" s="10"/>
      <c r="C168" s="93"/>
      <c r="D168" s="13"/>
      <c r="E168" s="11"/>
      <c r="F168" s="6"/>
      <c r="G168" s="9"/>
      <c r="H168" s="9"/>
      <c r="I168" s="9"/>
      <c r="J168" s="279">
        <f t="shared" si="9"/>
        <v>0</v>
      </c>
      <c r="K168" s="9"/>
      <c r="L168" s="9"/>
      <c r="M168" s="6"/>
      <c r="N168" s="10"/>
      <c r="O168" s="13"/>
      <c r="P168" s="9">
        <f t="shared" si="10"/>
        <v>1</v>
      </c>
      <c r="Q168" s="10"/>
    </row>
    <row r="169" spans="1:17" x14ac:dyDescent="0.25">
      <c r="A169" s="82" t="str">
        <f t="shared" si="8"/>
        <v/>
      </c>
      <c r="B169" s="10"/>
      <c r="C169" s="93"/>
      <c r="D169" s="13"/>
      <c r="E169" s="11"/>
      <c r="F169" s="6"/>
      <c r="G169" s="9"/>
      <c r="H169" s="9"/>
      <c r="I169" s="9"/>
      <c r="J169" s="279">
        <f t="shared" si="9"/>
        <v>0</v>
      </c>
      <c r="K169" s="9"/>
      <c r="L169" s="9"/>
      <c r="M169" s="6"/>
      <c r="N169" s="10"/>
      <c r="O169" s="13"/>
      <c r="P169" s="9">
        <f t="shared" si="10"/>
        <v>1</v>
      </c>
      <c r="Q169" s="10"/>
    </row>
    <row r="170" spans="1:17" x14ac:dyDescent="0.25">
      <c r="A170" s="82" t="str">
        <f t="shared" si="8"/>
        <v/>
      </c>
      <c r="B170" s="10"/>
      <c r="C170" s="93"/>
      <c r="D170" s="13"/>
      <c r="E170" s="11"/>
      <c r="F170" s="6"/>
      <c r="G170" s="9"/>
      <c r="H170" s="9"/>
      <c r="I170" s="9"/>
      <c r="J170" s="279">
        <f t="shared" si="9"/>
        <v>0</v>
      </c>
      <c r="K170" s="9"/>
      <c r="L170" s="9"/>
      <c r="M170" s="6"/>
      <c r="N170" s="10"/>
      <c r="O170" s="13"/>
      <c r="P170" s="9">
        <f t="shared" si="10"/>
        <v>1</v>
      </c>
      <c r="Q170" s="10"/>
    </row>
    <row r="171" spans="1:17" x14ac:dyDescent="0.25">
      <c r="A171" s="82" t="str">
        <f t="shared" si="8"/>
        <v/>
      </c>
      <c r="B171" s="10"/>
      <c r="C171" s="93"/>
      <c r="D171" s="13"/>
      <c r="E171" s="11"/>
      <c r="F171" s="6"/>
      <c r="G171" s="9"/>
      <c r="H171" s="9"/>
      <c r="I171" s="9"/>
      <c r="J171" s="279">
        <f t="shared" si="9"/>
        <v>0</v>
      </c>
      <c r="K171" s="9"/>
      <c r="L171" s="9"/>
      <c r="M171" s="6"/>
      <c r="N171" s="10"/>
      <c r="O171" s="13"/>
      <c r="P171" s="9">
        <f t="shared" si="10"/>
        <v>1</v>
      </c>
      <c r="Q171" s="10"/>
    </row>
    <row r="172" spans="1:17" x14ac:dyDescent="0.25">
      <c r="A172" s="82" t="str">
        <f t="shared" si="8"/>
        <v/>
      </c>
      <c r="B172" s="10"/>
      <c r="C172" s="93"/>
      <c r="D172" s="13"/>
      <c r="E172" s="11"/>
      <c r="F172" s="6"/>
      <c r="G172" s="9"/>
      <c r="H172" s="9"/>
      <c r="I172" s="9"/>
      <c r="J172" s="279">
        <f t="shared" si="9"/>
        <v>0</v>
      </c>
      <c r="K172" s="9"/>
      <c r="L172" s="9"/>
      <c r="M172" s="6"/>
      <c r="N172" s="10"/>
      <c r="O172" s="13"/>
      <c r="P172" s="9">
        <f t="shared" si="10"/>
        <v>1</v>
      </c>
      <c r="Q172" s="10"/>
    </row>
    <row r="173" spans="1:17" x14ac:dyDescent="0.25">
      <c r="A173" s="82" t="str">
        <f t="shared" si="8"/>
        <v/>
      </c>
      <c r="B173" s="10"/>
      <c r="C173" s="93"/>
      <c r="D173" s="13"/>
      <c r="E173" s="11"/>
      <c r="F173" s="6"/>
      <c r="G173" s="9"/>
      <c r="H173" s="9"/>
      <c r="I173" s="9"/>
      <c r="J173" s="279">
        <f t="shared" si="9"/>
        <v>0</v>
      </c>
      <c r="K173" s="9"/>
      <c r="L173" s="9"/>
      <c r="M173" s="6"/>
      <c r="N173" s="10"/>
      <c r="O173" s="13"/>
      <c r="P173" s="9">
        <f t="shared" si="10"/>
        <v>1</v>
      </c>
      <c r="Q173" s="10"/>
    </row>
    <row r="174" spans="1:17" x14ac:dyDescent="0.25">
      <c r="A174" s="82" t="str">
        <f t="shared" si="8"/>
        <v/>
      </c>
      <c r="B174" s="10"/>
      <c r="C174" s="93"/>
      <c r="D174" s="13"/>
      <c r="E174" s="11"/>
      <c r="F174" s="6"/>
      <c r="G174" s="9"/>
      <c r="H174" s="9"/>
      <c r="I174" s="9"/>
      <c r="J174" s="279">
        <f t="shared" si="9"/>
        <v>0</v>
      </c>
      <c r="K174" s="9"/>
      <c r="L174" s="9"/>
      <c r="M174" s="6"/>
      <c r="N174" s="10"/>
      <c r="O174" s="13"/>
      <c r="P174" s="9">
        <f t="shared" si="10"/>
        <v>1</v>
      </c>
      <c r="Q174" s="10"/>
    </row>
    <row r="175" spans="1:17" x14ac:dyDescent="0.25">
      <c r="A175" s="82" t="str">
        <f t="shared" si="8"/>
        <v/>
      </c>
      <c r="B175" s="10"/>
      <c r="C175" s="93"/>
      <c r="D175" s="13"/>
      <c r="E175" s="11"/>
      <c r="F175" s="6"/>
      <c r="G175" s="9"/>
      <c r="H175" s="9"/>
      <c r="I175" s="9"/>
      <c r="J175" s="279">
        <f t="shared" si="9"/>
        <v>0</v>
      </c>
      <c r="K175" s="9"/>
      <c r="L175" s="9"/>
      <c r="M175" s="6"/>
      <c r="N175" s="10"/>
      <c r="O175" s="13"/>
      <c r="P175" s="9">
        <f t="shared" si="10"/>
        <v>1</v>
      </c>
      <c r="Q175" s="10"/>
    </row>
    <row r="176" spans="1:17" x14ac:dyDescent="0.25">
      <c r="A176" s="82" t="str">
        <f t="shared" si="8"/>
        <v/>
      </c>
      <c r="B176" s="10"/>
      <c r="C176" s="93"/>
      <c r="D176" s="13"/>
      <c r="E176" s="11"/>
      <c r="F176" s="6"/>
      <c r="G176" s="9"/>
      <c r="H176" s="9"/>
      <c r="I176" s="9"/>
      <c r="J176" s="279">
        <f t="shared" si="9"/>
        <v>0</v>
      </c>
      <c r="K176" s="9"/>
      <c r="L176" s="9"/>
      <c r="M176" s="6"/>
      <c r="N176" s="10"/>
      <c r="O176" s="13"/>
      <c r="P176" s="9">
        <f t="shared" si="10"/>
        <v>1</v>
      </c>
      <c r="Q176" s="10"/>
    </row>
    <row r="177" spans="1:17" x14ac:dyDescent="0.25">
      <c r="A177" s="82" t="str">
        <f t="shared" si="8"/>
        <v/>
      </c>
      <c r="B177" s="10"/>
      <c r="C177" s="93"/>
      <c r="D177" s="13"/>
      <c r="E177" s="11"/>
      <c r="F177" s="6"/>
      <c r="G177" s="9"/>
      <c r="H177" s="9"/>
      <c r="I177" s="9"/>
      <c r="J177" s="279">
        <f t="shared" si="9"/>
        <v>0</v>
      </c>
      <c r="K177" s="9"/>
      <c r="L177" s="9"/>
      <c r="M177" s="6"/>
      <c r="N177" s="10"/>
      <c r="O177" s="13"/>
      <c r="P177" s="9">
        <f t="shared" si="10"/>
        <v>1</v>
      </c>
      <c r="Q177" s="10"/>
    </row>
    <row r="178" spans="1:17" x14ac:dyDescent="0.25">
      <c r="A178" s="82" t="str">
        <f t="shared" si="8"/>
        <v/>
      </c>
      <c r="B178" s="10"/>
      <c r="C178" s="93"/>
      <c r="D178" s="13"/>
      <c r="E178" s="11"/>
      <c r="F178" s="6"/>
      <c r="G178" s="9"/>
      <c r="H178" s="9"/>
      <c r="I178" s="9"/>
      <c r="J178" s="279">
        <f t="shared" si="9"/>
        <v>0</v>
      </c>
      <c r="K178" s="9"/>
      <c r="L178" s="9"/>
      <c r="M178" s="6"/>
      <c r="N178" s="10"/>
      <c r="O178" s="13"/>
      <c r="P178" s="9">
        <f t="shared" si="10"/>
        <v>1</v>
      </c>
      <c r="Q178" s="10"/>
    </row>
    <row r="179" spans="1:17" x14ac:dyDescent="0.25">
      <c r="A179" s="82" t="str">
        <f t="shared" si="8"/>
        <v/>
      </c>
      <c r="B179" s="10"/>
      <c r="C179" s="93"/>
      <c r="D179" s="13"/>
      <c r="E179" s="11"/>
      <c r="F179" s="6"/>
      <c r="G179" s="9"/>
      <c r="H179" s="9"/>
      <c r="I179" s="9"/>
      <c r="J179" s="279">
        <f t="shared" si="9"/>
        <v>0</v>
      </c>
      <c r="K179" s="9"/>
      <c r="L179" s="9"/>
      <c r="M179" s="6"/>
      <c r="N179" s="10"/>
      <c r="O179" s="13"/>
      <c r="P179" s="9">
        <f t="shared" si="10"/>
        <v>1</v>
      </c>
      <c r="Q179" s="10"/>
    </row>
    <row r="180" spans="1:17" x14ac:dyDescent="0.25">
      <c r="A180" s="82" t="str">
        <f t="shared" si="8"/>
        <v/>
      </c>
      <c r="B180" s="10"/>
      <c r="C180" s="93"/>
      <c r="D180" s="13"/>
      <c r="E180" s="11"/>
      <c r="F180" s="6"/>
      <c r="G180" s="9"/>
      <c r="H180" s="9"/>
      <c r="I180" s="9"/>
      <c r="J180" s="279">
        <f t="shared" si="9"/>
        <v>0</v>
      </c>
      <c r="K180" s="9"/>
      <c r="L180" s="9"/>
      <c r="M180" s="6"/>
      <c r="N180" s="10"/>
      <c r="O180" s="13"/>
      <c r="P180" s="9">
        <f t="shared" si="10"/>
        <v>1</v>
      </c>
      <c r="Q180" s="10"/>
    </row>
    <row r="181" spans="1:17" x14ac:dyDescent="0.25">
      <c r="A181" s="82" t="str">
        <f t="shared" si="8"/>
        <v/>
      </c>
      <c r="B181" s="10"/>
      <c r="C181" s="93"/>
      <c r="D181" s="13"/>
      <c r="E181" s="11"/>
      <c r="F181" s="6"/>
      <c r="G181" s="9"/>
      <c r="H181" s="9"/>
      <c r="I181" s="9"/>
      <c r="J181" s="279">
        <f t="shared" si="9"/>
        <v>0</v>
      </c>
      <c r="K181" s="9"/>
      <c r="L181" s="9"/>
      <c r="M181" s="6"/>
      <c r="N181" s="10"/>
      <c r="O181" s="13"/>
      <c r="P181" s="9">
        <f t="shared" si="10"/>
        <v>1</v>
      </c>
      <c r="Q181" s="10"/>
    </row>
    <row r="182" spans="1:17" x14ac:dyDescent="0.25">
      <c r="A182" s="82" t="str">
        <f t="shared" si="8"/>
        <v/>
      </c>
      <c r="B182" s="10"/>
      <c r="C182" s="93"/>
      <c r="D182" s="13"/>
      <c r="E182" s="11"/>
      <c r="F182" s="6"/>
      <c r="G182" s="9"/>
      <c r="H182" s="9"/>
      <c r="I182" s="9"/>
      <c r="J182" s="279">
        <f t="shared" si="9"/>
        <v>0</v>
      </c>
      <c r="K182" s="9"/>
      <c r="L182" s="9"/>
      <c r="M182" s="6"/>
      <c r="N182" s="10"/>
      <c r="O182" s="13"/>
      <c r="P182" s="9">
        <f t="shared" si="10"/>
        <v>1</v>
      </c>
      <c r="Q182" s="10"/>
    </row>
    <row r="183" spans="1:17" x14ac:dyDescent="0.25">
      <c r="A183" s="82" t="str">
        <f t="shared" si="8"/>
        <v/>
      </c>
      <c r="B183" s="10"/>
      <c r="C183" s="93"/>
      <c r="D183" s="13"/>
      <c r="E183" s="11"/>
      <c r="F183" s="6"/>
      <c r="G183" s="9"/>
      <c r="H183" s="9"/>
      <c r="I183" s="9"/>
      <c r="J183" s="279">
        <f t="shared" si="9"/>
        <v>0</v>
      </c>
      <c r="K183" s="9"/>
      <c r="L183" s="9"/>
      <c r="M183" s="6"/>
      <c r="N183" s="10"/>
      <c r="O183" s="13"/>
      <c r="P183" s="9">
        <f t="shared" si="10"/>
        <v>1</v>
      </c>
      <c r="Q183" s="10"/>
    </row>
    <row r="184" spans="1:17" x14ac:dyDescent="0.25">
      <c r="A184" s="82" t="str">
        <f t="shared" si="8"/>
        <v/>
      </c>
      <c r="B184" s="10"/>
      <c r="C184" s="93"/>
      <c r="D184" s="13"/>
      <c r="E184" s="11"/>
      <c r="F184" s="6"/>
      <c r="G184" s="9"/>
      <c r="H184" s="9"/>
      <c r="I184" s="9"/>
      <c r="J184" s="279">
        <f t="shared" si="9"/>
        <v>0</v>
      </c>
      <c r="K184" s="9"/>
      <c r="L184" s="9"/>
      <c r="M184" s="6"/>
      <c r="N184" s="10"/>
      <c r="O184" s="13"/>
      <c r="P184" s="9">
        <f t="shared" si="10"/>
        <v>1</v>
      </c>
      <c r="Q184" s="10"/>
    </row>
    <row r="185" spans="1:17" x14ac:dyDescent="0.25">
      <c r="A185" s="82" t="str">
        <f t="shared" si="8"/>
        <v/>
      </c>
      <c r="B185" s="10"/>
      <c r="C185" s="93"/>
      <c r="D185" s="13"/>
      <c r="E185" s="11"/>
      <c r="F185" s="6"/>
      <c r="G185" s="9"/>
      <c r="H185" s="9"/>
      <c r="I185" s="9"/>
      <c r="J185" s="279">
        <f t="shared" si="9"/>
        <v>0</v>
      </c>
      <c r="K185" s="9"/>
      <c r="L185" s="9"/>
      <c r="M185" s="6"/>
      <c r="N185" s="10"/>
      <c r="O185" s="13"/>
      <c r="P185" s="9">
        <f t="shared" si="10"/>
        <v>1</v>
      </c>
      <c r="Q185" s="10"/>
    </row>
    <row r="186" spans="1:17" x14ac:dyDescent="0.25">
      <c r="A186" s="82" t="str">
        <f t="shared" si="8"/>
        <v/>
      </c>
      <c r="B186" s="10"/>
      <c r="C186" s="93"/>
      <c r="D186" s="13"/>
      <c r="E186" s="11"/>
      <c r="F186" s="6"/>
      <c r="G186" s="9"/>
      <c r="H186" s="9"/>
      <c r="I186" s="9"/>
      <c r="J186" s="279">
        <f t="shared" si="9"/>
        <v>0</v>
      </c>
      <c r="K186" s="9"/>
      <c r="L186" s="9"/>
      <c r="M186" s="6"/>
      <c r="N186" s="10"/>
      <c r="O186" s="13"/>
      <c r="P186" s="9">
        <f t="shared" si="10"/>
        <v>1</v>
      </c>
      <c r="Q186" s="10"/>
    </row>
    <row r="187" spans="1:17" x14ac:dyDescent="0.25">
      <c r="A187" s="82" t="str">
        <f t="shared" si="8"/>
        <v/>
      </c>
      <c r="B187" s="10"/>
      <c r="C187" s="93"/>
      <c r="D187" s="13"/>
      <c r="E187" s="11"/>
      <c r="F187" s="6"/>
      <c r="G187" s="9"/>
      <c r="H187" s="9"/>
      <c r="I187" s="9"/>
      <c r="J187" s="279">
        <f t="shared" si="9"/>
        <v>0</v>
      </c>
      <c r="K187" s="9"/>
      <c r="L187" s="9"/>
      <c r="M187" s="6"/>
      <c r="N187" s="10"/>
      <c r="O187" s="13"/>
      <c r="P187" s="9">
        <f t="shared" si="10"/>
        <v>1</v>
      </c>
      <c r="Q187" s="10"/>
    </row>
    <row r="188" spans="1:17" x14ac:dyDescent="0.25">
      <c r="A188" s="82" t="str">
        <f t="shared" si="8"/>
        <v/>
      </c>
      <c r="B188" s="10"/>
      <c r="C188" s="93"/>
      <c r="D188" s="13"/>
      <c r="E188" s="11"/>
      <c r="F188" s="6"/>
      <c r="G188" s="9"/>
      <c r="H188" s="9"/>
      <c r="I188" s="9"/>
      <c r="J188" s="279">
        <f t="shared" si="9"/>
        <v>0</v>
      </c>
      <c r="K188" s="9"/>
      <c r="L188" s="9"/>
      <c r="M188" s="6"/>
      <c r="N188" s="10"/>
      <c r="O188" s="13"/>
      <c r="P188" s="9">
        <f t="shared" si="10"/>
        <v>1</v>
      </c>
      <c r="Q188" s="10"/>
    </row>
    <row r="189" spans="1:17" x14ac:dyDescent="0.25">
      <c r="A189" s="82" t="str">
        <f t="shared" si="8"/>
        <v/>
      </c>
      <c r="B189" s="10"/>
      <c r="C189" s="93"/>
      <c r="D189" s="13"/>
      <c r="E189" s="11"/>
      <c r="F189" s="6"/>
      <c r="G189" s="9"/>
      <c r="H189" s="9"/>
      <c r="I189" s="9"/>
      <c r="J189" s="279">
        <f t="shared" si="9"/>
        <v>0</v>
      </c>
      <c r="K189" s="9"/>
      <c r="L189" s="9"/>
      <c r="M189" s="6"/>
      <c r="N189" s="10"/>
      <c r="O189" s="13"/>
      <c r="P189" s="9">
        <f t="shared" si="10"/>
        <v>1</v>
      </c>
      <c r="Q189" s="10"/>
    </row>
    <row r="190" spans="1:17" x14ac:dyDescent="0.25">
      <c r="A190" s="82" t="str">
        <f t="shared" si="8"/>
        <v/>
      </c>
      <c r="B190" s="10"/>
      <c r="C190" s="93"/>
      <c r="D190" s="13"/>
      <c r="E190" s="11"/>
      <c r="F190" s="6"/>
      <c r="G190" s="9"/>
      <c r="H190" s="9"/>
      <c r="I190" s="9"/>
      <c r="J190" s="279">
        <f t="shared" si="9"/>
        <v>0</v>
      </c>
      <c r="K190" s="9"/>
      <c r="L190" s="9"/>
      <c r="M190" s="6"/>
      <c r="N190" s="10"/>
      <c r="O190" s="13"/>
      <c r="P190" s="9">
        <f t="shared" si="10"/>
        <v>1</v>
      </c>
      <c r="Q190" s="10"/>
    </row>
    <row r="191" spans="1:17" x14ac:dyDescent="0.25">
      <c r="A191" s="82" t="str">
        <f t="shared" si="8"/>
        <v/>
      </c>
      <c r="B191" s="10"/>
      <c r="C191" s="93"/>
      <c r="D191" s="13"/>
      <c r="E191" s="11"/>
      <c r="F191" s="6"/>
      <c r="G191" s="9"/>
      <c r="H191" s="9"/>
      <c r="I191" s="9"/>
      <c r="J191" s="279">
        <f t="shared" si="9"/>
        <v>0</v>
      </c>
      <c r="K191" s="9"/>
      <c r="L191" s="9"/>
      <c r="M191" s="6"/>
      <c r="N191" s="10"/>
      <c r="O191" s="13"/>
      <c r="P191" s="9">
        <f t="shared" si="10"/>
        <v>1</v>
      </c>
      <c r="Q191" s="10"/>
    </row>
    <row r="192" spans="1:17" x14ac:dyDescent="0.25">
      <c r="A192" s="82" t="str">
        <f t="shared" si="8"/>
        <v/>
      </c>
      <c r="B192" s="10"/>
      <c r="C192" s="93"/>
      <c r="D192" s="13"/>
      <c r="E192" s="11"/>
      <c r="F192" s="6"/>
      <c r="G192" s="9"/>
      <c r="H192" s="9"/>
      <c r="I192" s="9"/>
      <c r="J192" s="279">
        <f t="shared" si="9"/>
        <v>0</v>
      </c>
      <c r="K192" s="9"/>
      <c r="L192" s="9"/>
      <c r="M192" s="6"/>
      <c r="N192" s="10"/>
      <c r="O192" s="13"/>
      <c r="P192" s="9">
        <f t="shared" si="10"/>
        <v>1</v>
      </c>
      <c r="Q192" s="10"/>
    </row>
    <row r="193" spans="1:17" x14ac:dyDescent="0.25">
      <c r="A193" s="82" t="str">
        <f t="shared" si="8"/>
        <v/>
      </c>
      <c r="B193" s="10"/>
      <c r="C193" s="93"/>
      <c r="D193" s="13"/>
      <c r="E193" s="11"/>
      <c r="F193" s="6"/>
      <c r="G193" s="9"/>
      <c r="H193" s="9"/>
      <c r="I193" s="9"/>
      <c r="J193" s="279">
        <f t="shared" si="9"/>
        <v>0</v>
      </c>
      <c r="K193" s="9"/>
      <c r="L193" s="9"/>
      <c r="M193" s="6"/>
      <c r="N193" s="10"/>
      <c r="O193" s="13"/>
      <c r="P193" s="9">
        <f t="shared" si="10"/>
        <v>1</v>
      </c>
      <c r="Q193" s="10"/>
    </row>
    <row r="194" spans="1:17" x14ac:dyDescent="0.25">
      <c r="A194" s="82" t="str">
        <f t="shared" ref="A194:A257" si="11">IF(B194="","",RIGHT(C194,4)&amp;LEFT(B194,3)&amp;E194-40000&amp;"-"&amp;LEFT(F194,3))</f>
        <v/>
      </c>
      <c r="B194" s="10"/>
      <c r="C194" s="93"/>
      <c r="D194" s="13"/>
      <c r="E194" s="11"/>
      <c r="F194" s="6"/>
      <c r="G194" s="9"/>
      <c r="H194" s="9"/>
      <c r="I194" s="9"/>
      <c r="J194" s="279">
        <f t="shared" ref="J194:J257" si="12">I194*43560</f>
        <v>0</v>
      </c>
      <c r="K194" s="9"/>
      <c r="L194" s="9"/>
      <c r="M194" s="6"/>
      <c r="N194" s="10"/>
      <c r="O194" s="13"/>
      <c r="P194" s="9">
        <f t="shared" ref="P194:P257" si="13">IFERROR(IF(B194="Abstraction",IF(M194&gt;=F194,0,1),1),1)</f>
        <v>1</v>
      </c>
      <c r="Q194" s="10"/>
    </row>
    <row r="195" spans="1:17" x14ac:dyDescent="0.25">
      <c r="A195" s="82" t="str">
        <f t="shared" si="11"/>
        <v/>
      </c>
      <c r="B195" s="10"/>
      <c r="C195" s="93"/>
      <c r="D195" s="13"/>
      <c r="E195" s="11"/>
      <c r="F195" s="6"/>
      <c r="G195" s="9"/>
      <c r="H195" s="9"/>
      <c r="I195" s="9"/>
      <c r="J195" s="279">
        <f t="shared" si="12"/>
        <v>0</v>
      </c>
      <c r="K195" s="9"/>
      <c r="L195" s="9"/>
      <c r="M195" s="6"/>
      <c r="N195" s="10"/>
      <c r="O195" s="13"/>
      <c r="P195" s="9">
        <f t="shared" si="13"/>
        <v>1</v>
      </c>
      <c r="Q195" s="10"/>
    </row>
    <row r="196" spans="1:17" x14ac:dyDescent="0.25">
      <c r="A196" s="82" t="str">
        <f t="shared" si="11"/>
        <v/>
      </c>
      <c r="B196" s="10"/>
      <c r="C196" s="93"/>
      <c r="D196" s="13"/>
      <c r="E196" s="11"/>
      <c r="F196" s="6"/>
      <c r="G196" s="9"/>
      <c r="H196" s="9"/>
      <c r="I196" s="9"/>
      <c r="J196" s="279">
        <f t="shared" si="12"/>
        <v>0</v>
      </c>
      <c r="K196" s="9"/>
      <c r="L196" s="9"/>
      <c r="M196" s="6"/>
      <c r="N196" s="10"/>
      <c r="O196" s="13"/>
      <c r="P196" s="9">
        <f t="shared" si="13"/>
        <v>1</v>
      </c>
      <c r="Q196" s="10"/>
    </row>
    <row r="197" spans="1:17" x14ac:dyDescent="0.25">
      <c r="A197" s="82" t="str">
        <f t="shared" si="11"/>
        <v/>
      </c>
      <c r="B197" s="10"/>
      <c r="C197" s="93"/>
      <c r="D197" s="13"/>
      <c r="E197" s="11"/>
      <c r="F197" s="6"/>
      <c r="G197" s="9"/>
      <c r="H197" s="9"/>
      <c r="I197" s="9"/>
      <c r="J197" s="279">
        <f t="shared" si="12"/>
        <v>0</v>
      </c>
      <c r="K197" s="9"/>
      <c r="L197" s="9"/>
      <c r="M197" s="6"/>
      <c r="N197" s="10"/>
      <c r="O197" s="13"/>
      <c r="P197" s="9">
        <f t="shared" si="13"/>
        <v>1</v>
      </c>
      <c r="Q197" s="10"/>
    </row>
    <row r="198" spans="1:17" x14ac:dyDescent="0.25">
      <c r="A198" s="82" t="str">
        <f t="shared" si="11"/>
        <v/>
      </c>
      <c r="B198" s="10"/>
      <c r="C198" s="93"/>
      <c r="D198" s="13"/>
      <c r="E198" s="11"/>
      <c r="F198" s="6"/>
      <c r="G198" s="9"/>
      <c r="H198" s="9"/>
      <c r="I198" s="9"/>
      <c r="J198" s="279">
        <f t="shared" si="12"/>
        <v>0</v>
      </c>
      <c r="K198" s="9"/>
      <c r="L198" s="9"/>
      <c r="M198" s="6"/>
      <c r="N198" s="10"/>
      <c r="O198" s="13"/>
      <c r="P198" s="9">
        <f t="shared" si="13"/>
        <v>1</v>
      </c>
      <c r="Q198" s="10"/>
    </row>
    <row r="199" spans="1:17" x14ac:dyDescent="0.25">
      <c r="A199" s="82" t="str">
        <f t="shared" si="11"/>
        <v/>
      </c>
      <c r="B199" s="10"/>
      <c r="C199" s="93"/>
      <c r="D199" s="13"/>
      <c r="E199" s="11"/>
      <c r="F199" s="6"/>
      <c r="G199" s="9"/>
      <c r="H199" s="9"/>
      <c r="I199" s="9"/>
      <c r="J199" s="279">
        <f t="shared" si="12"/>
        <v>0</v>
      </c>
      <c r="K199" s="9"/>
      <c r="L199" s="9"/>
      <c r="M199" s="6"/>
      <c r="N199" s="10"/>
      <c r="O199" s="13"/>
      <c r="P199" s="9">
        <f t="shared" si="13"/>
        <v>1</v>
      </c>
      <c r="Q199" s="10"/>
    </row>
    <row r="200" spans="1:17" x14ac:dyDescent="0.25">
      <c r="A200" s="82" t="str">
        <f t="shared" si="11"/>
        <v/>
      </c>
      <c r="B200" s="10"/>
      <c r="C200" s="93"/>
      <c r="D200" s="13"/>
      <c r="E200" s="11"/>
      <c r="F200" s="6"/>
      <c r="G200" s="9"/>
      <c r="H200" s="9"/>
      <c r="I200" s="9"/>
      <c r="J200" s="279">
        <f t="shared" si="12"/>
        <v>0</v>
      </c>
      <c r="K200" s="9"/>
      <c r="L200" s="9"/>
      <c r="M200" s="6"/>
      <c r="N200" s="10"/>
      <c r="O200" s="13"/>
      <c r="P200" s="9">
        <f t="shared" si="13"/>
        <v>1</v>
      </c>
      <c r="Q200" s="10"/>
    </row>
    <row r="201" spans="1:17" x14ac:dyDescent="0.25">
      <c r="A201" s="82" t="str">
        <f t="shared" si="11"/>
        <v/>
      </c>
      <c r="B201" s="10"/>
      <c r="C201" s="93"/>
      <c r="D201" s="13"/>
      <c r="E201" s="11"/>
      <c r="F201" s="6"/>
      <c r="G201" s="9"/>
      <c r="H201" s="9"/>
      <c r="I201" s="9"/>
      <c r="J201" s="279">
        <f t="shared" si="12"/>
        <v>0</v>
      </c>
      <c r="K201" s="9"/>
      <c r="L201" s="9"/>
      <c r="M201" s="6"/>
      <c r="N201" s="10"/>
      <c r="O201" s="13"/>
      <c r="P201" s="9">
        <f t="shared" si="13"/>
        <v>1</v>
      </c>
      <c r="Q201" s="10"/>
    </row>
    <row r="202" spans="1:17" x14ac:dyDescent="0.25">
      <c r="A202" s="82" t="str">
        <f t="shared" si="11"/>
        <v/>
      </c>
      <c r="B202" s="10"/>
      <c r="C202" s="93"/>
      <c r="D202" s="13"/>
      <c r="E202" s="11"/>
      <c r="F202" s="6"/>
      <c r="G202" s="9"/>
      <c r="H202" s="9"/>
      <c r="I202" s="9"/>
      <c r="J202" s="279">
        <f t="shared" si="12"/>
        <v>0</v>
      </c>
      <c r="K202" s="9"/>
      <c r="L202" s="9"/>
      <c r="M202" s="6"/>
      <c r="N202" s="10"/>
      <c r="O202" s="13"/>
      <c r="P202" s="9">
        <f t="shared" si="13"/>
        <v>1</v>
      </c>
      <c r="Q202" s="10"/>
    </row>
    <row r="203" spans="1:17" x14ac:dyDescent="0.25">
      <c r="A203" s="82" t="str">
        <f t="shared" si="11"/>
        <v/>
      </c>
      <c r="B203" s="10"/>
      <c r="C203" s="93"/>
      <c r="D203" s="13"/>
      <c r="E203" s="11"/>
      <c r="F203" s="6"/>
      <c r="G203" s="9"/>
      <c r="H203" s="9"/>
      <c r="I203" s="9"/>
      <c r="J203" s="279">
        <f t="shared" si="12"/>
        <v>0</v>
      </c>
      <c r="K203" s="9"/>
      <c r="L203" s="9"/>
      <c r="M203" s="6"/>
      <c r="N203" s="10"/>
      <c r="O203" s="13"/>
      <c r="P203" s="9">
        <f t="shared" si="13"/>
        <v>1</v>
      </c>
      <c r="Q203" s="10"/>
    </row>
    <row r="204" spans="1:17" x14ac:dyDescent="0.25">
      <c r="A204" s="82" t="str">
        <f t="shared" si="11"/>
        <v/>
      </c>
      <c r="B204" s="10"/>
      <c r="C204" s="93"/>
      <c r="D204" s="13"/>
      <c r="E204" s="11"/>
      <c r="F204" s="6"/>
      <c r="G204" s="9"/>
      <c r="H204" s="9"/>
      <c r="I204" s="9"/>
      <c r="J204" s="279">
        <f t="shared" si="12"/>
        <v>0</v>
      </c>
      <c r="K204" s="9"/>
      <c r="L204" s="9"/>
      <c r="M204" s="6"/>
      <c r="N204" s="10"/>
      <c r="O204" s="13"/>
      <c r="P204" s="9">
        <f t="shared" si="13"/>
        <v>1</v>
      </c>
      <c r="Q204" s="10"/>
    </row>
    <row r="205" spans="1:17" x14ac:dyDescent="0.25">
      <c r="A205" s="82" t="str">
        <f t="shared" si="11"/>
        <v/>
      </c>
      <c r="B205" s="10"/>
      <c r="C205" s="93"/>
      <c r="D205" s="13"/>
      <c r="E205" s="11"/>
      <c r="F205" s="6"/>
      <c r="G205" s="9"/>
      <c r="H205" s="9"/>
      <c r="I205" s="9"/>
      <c r="J205" s="279">
        <f t="shared" si="12"/>
        <v>0</v>
      </c>
      <c r="K205" s="9"/>
      <c r="L205" s="9"/>
      <c r="M205" s="6"/>
      <c r="N205" s="10"/>
      <c r="O205" s="13"/>
      <c r="P205" s="9">
        <f t="shared" si="13"/>
        <v>1</v>
      </c>
      <c r="Q205" s="10"/>
    </row>
    <row r="206" spans="1:17" x14ac:dyDescent="0.25">
      <c r="A206" s="82" t="str">
        <f t="shared" si="11"/>
        <v/>
      </c>
      <c r="B206" s="10"/>
      <c r="C206" s="93"/>
      <c r="D206" s="13"/>
      <c r="E206" s="11"/>
      <c r="F206" s="6"/>
      <c r="G206" s="9"/>
      <c r="H206" s="9"/>
      <c r="I206" s="9"/>
      <c r="J206" s="279">
        <f t="shared" si="12"/>
        <v>0</v>
      </c>
      <c r="K206" s="9"/>
      <c r="L206" s="9"/>
      <c r="M206" s="6"/>
      <c r="N206" s="10"/>
      <c r="O206" s="13"/>
      <c r="P206" s="9">
        <f t="shared" si="13"/>
        <v>1</v>
      </c>
      <c r="Q206" s="10"/>
    </row>
    <row r="207" spans="1:17" x14ac:dyDescent="0.25">
      <c r="A207" s="82" t="str">
        <f t="shared" si="11"/>
        <v/>
      </c>
      <c r="B207" s="10"/>
      <c r="C207" s="93"/>
      <c r="D207" s="13"/>
      <c r="E207" s="11"/>
      <c r="F207" s="6"/>
      <c r="G207" s="9"/>
      <c r="H207" s="9"/>
      <c r="I207" s="9"/>
      <c r="J207" s="279">
        <f t="shared" si="12"/>
        <v>0</v>
      </c>
      <c r="K207" s="9"/>
      <c r="L207" s="9"/>
      <c r="M207" s="6"/>
      <c r="N207" s="10"/>
      <c r="O207" s="13"/>
      <c r="P207" s="9">
        <f t="shared" si="13"/>
        <v>1</v>
      </c>
      <c r="Q207" s="10"/>
    </row>
    <row r="208" spans="1:17" x14ac:dyDescent="0.25">
      <c r="A208" s="82" t="str">
        <f t="shared" si="11"/>
        <v/>
      </c>
      <c r="B208" s="10"/>
      <c r="C208" s="93"/>
      <c r="D208" s="13"/>
      <c r="E208" s="11"/>
      <c r="F208" s="6"/>
      <c r="G208" s="9"/>
      <c r="H208" s="9"/>
      <c r="I208" s="9"/>
      <c r="J208" s="279">
        <f t="shared" si="12"/>
        <v>0</v>
      </c>
      <c r="K208" s="9"/>
      <c r="L208" s="9"/>
      <c r="M208" s="6"/>
      <c r="N208" s="10"/>
      <c r="O208" s="13"/>
      <c r="P208" s="9">
        <f t="shared" si="13"/>
        <v>1</v>
      </c>
      <c r="Q208" s="10"/>
    </row>
    <row r="209" spans="1:17" x14ac:dyDescent="0.25">
      <c r="A209" s="82" t="str">
        <f t="shared" si="11"/>
        <v/>
      </c>
      <c r="B209" s="10"/>
      <c r="C209" s="93"/>
      <c r="D209" s="13"/>
      <c r="E209" s="11"/>
      <c r="F209" s="6"/>
      <c r="G209" s="9"/>
      <c r="H209" s="9"/>
      <c r="I209" s="9"/>
      <c r="J209" s="279">
        <f t="shared" si="12"/>
        <v>0</v>
      </c>
      <c r="K209" s="9"/>
      <c r="L209" s="9"/>
      <c r="M209" s="6"/>
      <c r="N209" s="10"/>
      <c r="O209" s="13"/>
      <c r="P209" s="9">
        <f t="shared" si="13"/>
        <v>1</v>
      </c>
      <c r="Q209" s="10"/>
    </row>
    <row r="210" spans="1:17" x14ac:dyDescent="0.25">
      <c r="A210" s="82" t="str">
        <f t="shared" si="11"/>
        <v/>
      </c>
      <c r="B210" s="10"/>
      <c r="C210" s="93"/>
      <c r="D210" s="13"/>
      <c r="E210" s="11"/>
      <c r="F210" s="6"/>
      <c r="G210" s="9"/>
      <c r="H210" s="9"/>
      <c r="I210" s="9"/>
      <c r="J210" s="279">
        <f t="shared" si="12"/>
        <v>0</v>
      </c>
      <c r="K210" s="9"/>
      <c r="L210" s="9"/>
      <c r="M210" s="6"/>
      <c r="N210" s="10"/>
      <c r="O210" s="13"/>
      <c r="P210" s="9">
        <f t="shared" si="13"/>
        <v>1</v>
      </c>
      <c r="Q210" s="10"/>
    </row>
    <row r="211" spans="1:17" x14ac:dyDescent="0.25">
      <c r="A211" s="82" t="str">
        <f t="shared" si="11"/>
        <v/>
      </c>
      <c r="B211" s="10"/>
      <c r="C211" s="93"/>
      <c r="D211" s="13"/>
      <c r="E211" s="11"/>
      <c r="F211" s="6"/>
      <c r="G211" s="9"/>
      <c r="H211" s="9"/>
      <c r="I211" s="9"/>
      <c r="J211" s="279">
        <f t="shared" si="12"/>
        <v>0</v>
      </c>
      <c r="K211" s="9"/>
      <c r="L211" s="9"/>
      <c r="M211" s="6"/>
      <c r="N211" s="10"/>
      <c r="O211" s="13"/>
      <c r="P211" s="9">
        <f t="shared" si="13"/>
        <v>1</v>
      </c>
      <c r="Q211" s="10"/>
    </row>
    <row r="212" spans="1:17" x14ac:dyDescent="0.25">
      <c r="A212" s="82" t="str">
        <f t="shared" si="11"/>
        <v/>
      </c>
      <c r="B212" s="10"/>
      <c r="C212" s="93"/>
      <c r="D212" s="13"/>
      <c r="E212" s="11"/>
      <c r="F212" s="6"/>
      <c r="G212" s="9"/>
      <c r="H212" s="9"/>
      <c r="I212" s="9"/>
      <c r="J212" s="279">
        <f t="shared" si="12"/>
        <v>0</v>
      </c>
      <c r="K212" s="9"/>
      <c r="L212" s="9"/>
      <c r="M212" s="6"/>
      <c r="N212" s="10"/>
      <c r="O212" s="13"/>
      <c r="P212" s="9">
        <f t="shared" si="13"/>
        <v>1</v>
      </c>
      <c r="Q212" s="10"/>
    </row>
    <row r="213" spans="1:17" x14ac:dyDescent="0.25">
      <c r="A213" s="82" t="str">
        <f t="shared" si="11"/>
        <v/>
      </c>
      <c r="B213" s="10"/>
      <c r="C213" s="93"/>
      <c r="D213" s="13"/>
      <c r="E213" s="11"/>
      <c r="F213" s="6"/>
      <c r="G213" s="9"/>
      <c r="H213" s="9"/>
      <c r="I213" s="9"/>
      <c r="J213" s="279">
        <f t="shared" si="12"/>
        <v>0</v>
      </c>
      <c r="K213" s="9"/>
      <c r="L213" s="9"/>
      <c r="M213" s="6"/>
      <c r="N213" s="10"/>
      <c r="O213" s="13"/>
      <c r="P213" s="9">
        <f t="shared" si="13"/>
        <v>1</v>
      </c>
      <c r="Q213" s="10"/>
    </row>
    <row r="214" spans="1:17" x14ac:dyDescent="0.25">
      <c r="A214" s="82" t="str">
        <f t="shared" si="11"/>
        <v/>
      </c>
      <c r="B214" s="10"/>
      <c r="C214" s="93"/>
      <c r="D214" s="13"/>
      <c r="E214" s="11"/>
      <c r="F214" s="6"/>
      <c r="G214" s="9"/>
      <c r="H214" s="9"/>
      <c r="I214" s="9"/>
      <c r="J214" s="279">
        <f t="shared" si="12"/>
        <v>0</v>
      </c>
      <c r="K214" s="9"/>
      <c r="L214" s="9"/>
      <c r="M214" s="6"/>
      <c r="N214" s="10"/>
      <c r="O214" s="13"/>
      <c r="P214" s="9">
        <f t="shared" si="13"/>
        <v>1</v>
      </c>
      <c r="Q214" s="10"/>
    </row>
    <row r="215" spans="1:17" x14ac:dyDescent="0.25">
      <c r="A215" s="82" t="str">
        <f t="shared" si="11"/>
        <v/>
      </c>
      <c r="B215" s="10"/>
      <c r="C215" s="93"/>
      <c r="D215" s="13"/>
      <c r="E215" s="11"/>
      <c r="F215" s="6"/>
      <c r="G215" s="9"/>
      <c r="H215" s="9"/>
      <c r="I215" s="9"/>
      <c r="J215" s="279">
        <f t="shared" si="12"/>
        <v>0</v>
      </c>
      <c r="K215" s="9"/>
      <c r="L215" s="9"/>
      <c r="M215" s="6"/>
      <c r="N215" s="10"/>
      <c r="O215" s="13"/>
      <c r="P215" s="9">
        <f t="shared" si="13"/>
        <v>1</v>
      </c>
      <c r="Q215" s="10"/>
    </row>
    <row r="216" spans="1:17" x14ac:dyDescent="0.25">
      <c r="A216" s="82" t="str">
        <f t="shared" si="11"/>
        <v/>
      </c>
      <c r="B216" s="10"/>
      <c r="C216" s="93"/>
      <c r="D216" s="13"/>
      <c r="E216" s="11"/>
      <c r="F216" s="6"/>
      <c r="G216" s="9"/>
      <c r="H216" s="9"/>
      <c r="I216" s="9"/>
      <c r="J216" s="279">
        <f t="shared" si="12"/>
        <v>0</v>
      </c>
      <c r="K216" s="9"/>
      <c r="L216" s="9"/>
      <c r="M216" s="6"/>
      <c r="N216" s="10"/>
      <c r="O216" s="13"/>
      <c r="P216" s="9">
        <f t="shared" si="13"/>
        <v>1</v>
      </c>
      <c r="Q216" s="10"/>
    </row>
    <row r="217" spans="1:17" x14ac:dyDescent="0.25">
      <c r="A217" s="82" t="str">
        <f t="shared" si="11"/>
        <v/>
      </c>
      <c r="B217" s="10"/>
      <c r="C217" s="93"/>
      <c r="D217" s="13"/>
      <c r="E217" s="11"/>
      <c r="F217" s="6"/>
      <c r="G217" s="9"/>
      <c r="H217" s="9"/>
      <c r="I217" s="9"/>
      <c r="J217" s="279">
        <f t="shared" si="12"/>
        <v>0</v>
      </c>
      <c r="K217" s="9"/>
      <c r="L217" s="9"/>
      <c r="M217" s="6"/>
      <c r="N217" s="10"/>
      <c r="O217" s="13"/>
      <c r="P217" s="9">
        <f t="shared" si="13"/>
        <v>1</v>
      </c>
      <c r="Q217" s="10"/>
    </row>
    <row r="218" spans="1:17" x14ac:dyDescent="0.25">
      <c r="A218" s="82" t="str">
        <f t="shared" si="11"/>
        <v/>
      </c>
      <c r="B218" s="10"/>
      <c r="C218" s="93"/>
      <c r="D218" s="13"/>
      <c r="E218" s="11"/>
      <c r="F218" s="6"/>
      <c r="G218" s="9"/>
      <c r="H218" s="9"/>
      <c r="I218" s="9"/>
      <c r="J218" s="279">
        <f t="shared" si="12"/>
        <v>0</v>
      </c>
      <c r="K218" s="9"/>
      <c r="L218" s="9"/>
      <c r="M218" s="6"/>
      <c r="N218" s="10"/>
      <c r="O218" s="13"/>
      <c r="P218" s="9">
        <f t="shared" si="13"/>
        <v>1</v>
      </c>
      <c r="Q218" s="10"/>
    </row>
    <row r="219" spans="1:17" x14ac:dyDescent="0.25">
      <c r="A219" s="82" t="str">
        <f t="shared" si="11"/>
        <v/>
      </c>
      <c r="B219" s="10"/>
      <c r="C219" s="93"/>
      <c r="D219" s="13"/>
      <c r="E219" s="11"/>
      <c r="F219" s="6"/>
      <c r="G219" s="9"/>
      <c r="H219" s="9"/>
      <c r="I219" s="9"/>
      <c r="J219" s="279">
        <f t="shared" si="12"/>
        <v>0</v>
      </c>
      <c r="K219" s="9"/>
      <c r="L219" s="9"/>
      <c r="M219" s="6"/>
      <c r="N219" s="10"/>
      <c r="O219" s="13"/>
      <c r="P219" s="9">
        <f t="shared" si="13"/>
        <v>1</v>
      </c>
      <c r="Q219" s="10"/>
    </row>
    <row r="220" spans="1:17" x14ac:dyDescent="0.25">
      <c r="A220" s="82" t="str">
        <f t="shared" si="11"/>
        <v/>
      </c>
      <c r="B220" s="10"/>
      <c r="C220" s="93"/>
      <c r="D220" s="13"/>
      <c r="E220" s="11"/>
      <c r="F220" s="6"/>
      <c r="G220" s="9"/>
      <c r="H220" s="9"/>
      <c r="I220" s="9"/>
      <c r="J220" s="279">
        <f t="shared" si="12"/>
        <v>0</v>
      </c>
      <c r="K220" s="9"/>
      <c r="L220" s="9"/>
      <c r="M220" s="6"/>
      <c r="N220" s="10"/>
      <c r="O220" s="13"/>
      <c r="P220" s="9">
        <f t="shared" si="13"/>
        <v>1</v>
      </c>
      <c r="Q220" s="10"/>
    </row>
    <row r="221" spans="1:17" x14ac:dyDescent="0.25">
      <c r="A221" s="82" t="str">
        <f t="shared" si="11"/>
        <v/>
      </c>
      <c r="B221" s="10"/>
      <c r="C221" s="93"/>
      <c r="D221" s="13"/>
      <c r="E221" s="11"/>
      <c r="F221" s="6"/>
      <c r="G221" s="9"/>
      <c r="H221" s="9"/>
      <c r="I221" s="9"/>
      <c r="J221" s="279">
        <f t="shared" si="12"/>
        <v>0</v>
      </c>
      <c r="K221" s="9"/>
      <c r="L221" s="9"/>
      <c r="M221" s="6"/>
      <c r="N221" s="10"/>
      <c r="O221" s="13"/>
      <c r="P221" s="9">
        <f t="shared" si="13"/>
        <v>1</v>
      </c>
      <c r="Q221" s="10"/>
    </row>
    <row r="222" spans="1:17" x14ac:dyDescent="0.25">
      <c r="A222" s="82" t="str">
        <f t="shared" si="11"/>
        <v/>
      </c>
      <c r="B222" s="10"/>
      <c r="C222" s="93"/>
      <c r="D222" s="13"/>
      <c r="E222" s="11"/>
      <c r="F222" s="6"/>
      <c r="G222" s="9"/>
      <c r="H222" s="9"/>
      <c r="I222" s="9"/>
      <c r="J222" s="279">
        <f t="shared" si="12"/>
        <v>0</v>
      </c>
      <c r="K222" s="9"/>
      <c r="L222" s="9"/>
      <c r="M222" s="6"/>
      <c r="N222" s="10"/>
      <c r="O222" s="13"/>
      <c r="P222" s="9">
        <f t="shared" si="13"/>
        <v>1</v>
      </c>
      <c r="Q222" s="10"/>
    </row>
    <row r="223" spans="1:17" x14ac:dyDescent="0.25">
      <c r="A223" s="82" t="str">
        <f t="shared" si="11"/>
        <v/>
      </c>
      <c r="B223" s="10"/>
      <c r="C223" s="93"/>
      <c r="D223" s="13"/>
      <c r="E223" s="11"/>
      <c r="F223" s="6"/>
      <c r="G223" s="9"/>
      <c r="H223" s="9"/>
      <c r="I223" s="9"/>
      <c r="J223" s="279">
        <f t="shared" si="12"/>
        <v>0</v>
      </c>
      <c r="K223" s="9"/>
      <c r="L223" s="9"/>
      <c r="M223" s="6"/>
      <c r="N223" s="10"/>
      <c r="O223" s="13"/>
      <c r="P223" s="9">
        <f t="shared" si="13"/>
        <v>1</v>
      </c>
      <c r="Q223" s="10"/>
    </row>
    <row r="224" spans="1:17" x14ac:dyDescent="0.25">
      <c r="A224" s="82" t="str">
        <f t="shared" si="11"/>
        <v/>
      </c>
      <c r="B224" s="10"/>
      <c r="C224" s="93"/>
      <c r="D224" s="13"/>
      <c r="E224" s="11"/>
      <c r="F224" s="6"/>
      <c r="G224" s="9"/>
      <c r="H224" s="9"/>
      <c r="I224" s="9"/>
      <c r="J224" s="279">
        <f t="shared" si="12"/>
        <v>0</v>
      </c>
      <c r="K224" s="9"/>
      <c r="L224" s="9"/>
      <c r="M224" s="6"/>
      <c r="N224" s="10"/>
      <c r="O224" s="13"/>
      <c r="P224" s="9">
        <f t="shared" si="13"/>
        <v>1</v>
      </c>
      <c r="Q224" s="10"/>
    </row>
    <row r="225" spans="1:17" x14ac:dyDescent="0.25">
      <c r="A225" s="82" t="str">
        <f t="shared" si="11"/>
        <v/>
      </c>
      <c r="B225" s="10"/>
      <c r="C225" s="93"/>
      <c r="D225" s="13"/>
      <c r="E225" s="11"/>
      <c r="F225" s="6"/>
      <c r="G225" s="9"/>
      <c r="H225" s="9"/>
      <c r="I225" s="9"/>
      <c r="J225" s="279">
        <f t="shared" si="12"/>
        <v>0</v>
      </c>
      <c r="K225" s="9"/>
      <c r="L225" s="9"/>
      <c r="M225" s="6"/>
      <c r="N225" s="10"/>
      <c r="O225" s="13"/>
      <c r="P225" s="9">
        <f t="shared" si="13"/>
        <v>1</v>
      </c>
      <c r="Q225" s="10"/>
    </row>
    <row r="226" spans="1:17" x14ac:dyDescent="0.25">
      <c r="A226" s="82" t="str">
        <f t="shared" si="11"/>
        <v/>
      </c>
      <c r="B226" s="10"/>
      <c r="C226" s="93"/>
      <c r="D226" s="13"/>
      <c r="E226" s="11"/>
      <c r="F226" s="6"/>
      <c r="G226" s="9"/>
      <c r="H226" s="9"/>
      <c r="I226" s="9"/>
      <c r="J226" s="279">
        <f t="shared" si="12"/>
        <v>0</v>
      </c>
      <c r="K226" s="9"/>
      <c r="L226" s="9"/>
      <c r="M226" s="6"/>
      <c r="N226" s="10"/>
      <c r="O226" s="13"/>
      <c r="P226" s="9">
        <f t="shared" si="13"/>
        <v>1</v>
      </c>
      <c r="Q226" s="10"/>
    </row>
    <row r="227" spans="1:17" x14ac:dyDescent="0.25">
      <c r="A227" s="82" t="str">
        <f t="shared" si="11"/>
        <v/>
      </c>
      <c r="B227" s="10"/>
      <c r="C227" s="93"/>
      <c r="D227" s="13"/>
      <c r="E227" s="11"/>
      <c r="F227" s="6"/>
      <c r="G227" s="9"/>
      <c r="H227" s="9"/>
      <c r="I227" s="9"/>
      <c r="J227" s="279">
        <f t="shared" si="12"/>
        <v>0</v>
      </c>
      <c r="K227" s="9"/>
      <c r="L227" s="9"/>
      <c r="M227" s="6"/>
      <c r="N227" s="10"/>
      <c r="O227" s="13"/>
      <c r="P227" s="9">
        <f t="shared" si="13"/>
        <v>1</v>
      </c>
      <c r="Q227" s="10"/>
    </row>
    <row r="228" spans="1:17" x14ac:dyDescent="0.25">
      <c r="A228" s="82" t="str">
        <f t="shared" si="11"/>
        <v/>
      </c>
      <c r="B228" s="10"/>
      <c r="C228" s="93"/>
      <c r="D228" s="13"/>
      <c r="E228" s="11"/>
      <c r="F228" s="6"/>
      <c r="G228" s="9"/>
      <c r="H228" s="9"/>
      <c r="I228" s="9"/>
      <c r="J228" s="279">
        <f t="shared" si="12"/>
        <v>0</v>
      </c>
      <c r="K228" s="9"/>
      <c r="L228" s="9"/>
      <c r="M228" s="6"/>
      <c r="N228" s="10"/>
      <c r="O228" s="13"/>
      <c r="P228" s="9">
        <f t="shared" si="13"/>
        <v>1</v>
      </c>
      <c r="Q228" s="10"/>
    </row>
    <row r="229" spans="1:17" x14ac:dyDescent="0.25">
      <c r="A229" s="82" t="str">
        <f t="shared" si="11"/>
        <v/>
      </c>
      <c r="B229" s="10"/>
      <c r="C229" s="93"/>
      <c r="D229" s="13"/>
      <c r="E229" s="11"/>
      <c r="F229" s="6"/>
      <c r="G229" s="9"/>
      <c r="H229" s="9"/>
      <c r="I229" s="9"/>
      <c r="J229" s="279">
        <f t="shared" si="12"/>
        <v>0</v>
      </c>
      <c r="K229" s="9"/>
      <c r="L229" s="9"/>
      <c r="M229" s="6"/>
      <c r="N229" s="10"/>
      <c r="O229" s="13"/>
      <c r="P229" s="9">
        <f t="shared" si="13"/>
        <v>1</v>
      </c>
      <c r="Q229" s="10"/>
    </row>
    <row r="230" spans="1:17" x14ac:dyDescent="0.25">
      <c r="A230" s="82" t="str">
        <f t="shared" si="11"/>
        <v/>
      </c>
      <c r="B230" s="10"/>
      <c r="C230" s="93"/>
      <c r="D230" s="13"/>
      <c r="E230" s="11"/>
      <c r="F230" s="6"/>
      <c r="G230" s="9"/>
      <c r="H230" s="9"/>
      <c r="I230" s="9"/>
      <c r="J230" s="279">
        <f t="shared" si="12"/>
        <v>0</v>
      </c>
      <c r="K230" s="9"/>
      <c r="L230" s="9"/>
      <c r="M230" s="6"/>
      <c r="N230" s="10"/>
      <c r="O230" s="13"/>
      <c r="P230" s="9">
        <f t="shared" si="13"/>
        <v>1</v>
      </c>
      <c r="Q230" s="10"/>
    </row>
    <row r="231" spans="1:17" x14ac:dyDescent="0.25">
      <c r="A231" s="82" t="str">
        <f t="shared" si="11"/>
        <v/>
      </c>
      <c r="B231" s="10"/>
      <c r="C231" s="93"/>
      <c r="D231" s="13"/>
      <c r="E231" s="11"/>
      <c r="F231" s="6"/>
      <c r="G231" s="9"/>
      <c r="H231" s="9"/>
      <c r="I231" s="9"/>
      <c r="J231" s="279">
        <f t="shared" si="12"/>
        <v>0</v>
      </c>
      <c r="K231" s="9"/>
      <c r="L231" s="9"/>
      <c r="M231" s="6"/>
      <c r="N231" s="10"/>
      <c r="O231" s="13"/>
      <c r="P231" s="9">
        <f t="shared" si="13"/>
        <v>1</v>
      </c>
      <c r="Q231" s="10"/>
    </row>
    <row r="232" spans="1:17" x14ac:dyDescent="0.25">
      <c r="A232" s="82" t="str">
        <f t="shared" si="11"/>
        <v/>
      </c>
      <c r="B232" s="10"/>
      <c r="C232" s="93"/>
      <c r="D232" s="13"/>
      <c r="E232" s="11"/>
      <c r="F232" s="6"/>
      <c r="G232" s="9"/>
      <c r="H232" s="9"/>
      <c r="I232" s="9"/>
      <c r="J232" s="279">
        <f t="shared" si="12"/>
        <v>0</v>
      </c>
      <c r="K232" s="9"/>
      <c r="L232" s="9"/>
      <c r="M232" s="6"/>
      <c r="N232" s="10"/>
      <c r="O232" s="13"/>
      <c r="P232" s="9">
        <f t="shared" si="13"/>
        <v>1</v>
      </c>
      <c r="Q232" s="10"/>
    </row>
    <row r="233" spans="1:17" x14ac:dyDescent="0.25">
      <c r="A233" s="82" t="str">
        <f t="shared" si="11"/>
        <v/>
      </c>
      <c r="B233" s="10"/>
      <c r="C233" s="93"/>
      <c r="D233" s="13"/>
      <c r="E233" s="11"/>
      <c r="F233" s="6"/>
      <c r="G233" s="9"/>
      <c r="H233" s="9"/>
      <c r="I233" s="9"/>
      <c r="J233" s="279">
        <f t="shared" si="12"/>
        <v>0</v>
      </c>
      <c r="K233" s="9"/>
      <c r="L233" s="9"/>
      <c r="M233" s="6"/>
      <c r="N233" s="10"/>
      <c r="O233" s="13"/>
      <c r="P233" s="9">
        <f t="shared" si="13"/>
        <v>1</v>
      </c>
      <c r="Q233" s="10"/>
    </row>
    <row r="234" spans="1:17" x14ac:dyDescent="0.25">
      <c r="A234" s="82" t="str">
        <f t="shared" si="11"/>
        <v/>
      </c>
      <c r="B234" s="10"/>
      <c r="C234" s="93"/>
      <c r="D234" s="13"/>
      <c r="E234" s="11"/>
      <c r="F234" s="6"/>
      <c r="G234" s="9"/>
      <c r="H234" s="9"/>
      <c r="I234" s="9"/>
      <c r="J234" s="279">
        <f t="shared" si="12"/>
        <v>0</v>
      </c>
      <c r="K234" s="9"/>
      <c r="L234" s="9"/>
      <c r="M234" s="6"/>
      <c r="N234" s="10"/>
      <c r="O234" s="13"/>
      <c r="P234" s="9">
        <f t="shared" si="13"/>
        <v>1</v>
      </c>
      <c r="Q234" s="10"/>
    </row>
    <row r="235" spans="1:17" x14ac:dyDescent="0.25">
      <c r="A235" s="82" t="str">
        <f t="shared" si="11"/>
        <v/>
      </c>
      <c r="B235" s="10"/>
      <c r="C235" s="93"/>
      <c r="D235" s="13"/>
      <c r="E235" s="11"/>
      <c r="F235" s="6"/>
      <c r="G235" s="9"/>
      <c r="H235" s="9"/>
      <c r="I235" s="9"/>
      <c r="J235" s="279">
        <f t="shared" si="12"/>
        <v>0</v>
      </c>
      <c r="K235" s="9"/>
      <c r="L235" s="9"/>
      <c r="M235" s="6"/>
      <c r="N235" s="10"/>
      <c r="O235" s="13"/>
      <c r="P235" s="9">
        <f t="shared" si="13"/>
        <v>1</v>
      </c>
      <c r="Q235" s="10"/>
    </row>
    <row r="236" spans="1:17" x14ac:dyDescent="0.25">
      <c r="A236" s="82" t="str">
        <f t="shared" si="11"/>
        <v/>
      </c>
      <c r="B236" s="10"/>
      <c r="C236" s="93"/>
      <c r="D236" s="13"/>
      <c r="E236" s="11"/>
      <c r="F236" s="6"/>
      <c r="G236" s="9"/>
      <c r="H236" s="9"/>
      <c r="I236" s="9"/>
      <c r="J236" s="279">
        <f t="shared" si="12"/>
        <v>0</v>
      </c>
      <c r="K236" s="9"/>
      <c r="L236" s="9"/>
      <c r="M236" s="6"/>
      <c r="N236" s="10"/>
      <c r="O236" s="13"/>
      <c r="P236" s="9">
        <f t="shared" si="13"/>
        <v>1</v>
      </c>
      <c r="Q236" s="10"/>
    </row>
    <row r="237" spans="1:17" x14ac:dyDescent="0.25">
      <c r="A237" s="82" t="str">
        <f t="shared" si="11"/>
        <v/>
      </c>
      <c r="B237" s="10"/>
      <c r="C237" s="93"/>
      <c r="D237" s="13"/>
      <c r="E237" s="11"/>
      <c r="F237" s="6"/>
      <c r="G237" s="9"/>
      <c r="H237" s="9"/>
      <c r="I237" s="9"/>
      <c r="J237" s="279">
        <f t="shared" si="12"/>
        <v>0</v>
      </c>
      <c r="K237" s="9"/>
      <c r="L237" s="9"/>
      <c r="M237" s="6"/>
      <c r="N237" s="10"/>
      <c r="O237" s="13"/>
      <c r="P237" s="9">
        <f t="shared" si="13"/>
        <v>1</v>
      </c>
      <c r="Q237" s="10"/>
    </row>
    <row r="238" spans="1:17" x14ac:dyDescent="0.25">
      <c r="A238" s="82" t="str">
        <f t="shared" si="11"/>
        <v/>
      </c>
      <c r="B238" s="10"/>
      <c r="C238" s="93"/>
      <c r="D238" s="13"/>
      <c r="E238" s="11"/>
      <c r="F238" s="6"/>
      <c r="G238" s="9"/>
      <c r="H238" s="9"/>
      <c r="I238" s="9"/>
      <c r="J238" s="279">
        <f t="shared" si="12"/>
        <v>0</v>
      </c>
      <c r="K238" s="9"/>
      <c r="L238" s="9"/>
      <c r="M238" s="6"/>
      <c r="N238" s="10"/>
      <c r="O238" s="13"/>
      <c r="P238" s="9">
        <f t="shared" si="13"/>
        <v>1</v>
      </c>
      <c r="Q238" s="10"/>
    </row>
    <row r="239" spans="1:17" x14ac:dyDescent="0.25">
      <c r="A239" s="82" t="str">
        <f t="shared" si="11"/>
        <v/>
      </c>
      <c r="B239" s="10"/>
      <c r="C239" s="93"/>
      <c r="D239" s="13"/>
      <c r="E239" s="11"/>
      <c r="F239" s="6"/>
      <c r="G239" s="9"/>
      <c r="H239" s="9"/>
      <c r="I239" s="9"/>
      <c r="J239" s="279">
        <f t="shared" si="12"/>
        <v>0</v>
      </c>
      <c r="K239" s="9"/>
      <c r="L239" s="9"/>
      <c r="M239" s="6"/>
      <c r="N239" s="10"/>
      <c r="O239" s="13"/>
      <c r="P239" s="9">
        <f t="shared" si="13"/>
        <v>1</v>
      </c>
      <c r="Q239" s="10"/>
    </row>
    <row r="240" spans="1:17" x14ac:dyDescent="0.25">
      <c r="A240" s="82" t="str">
        <f t="shared" si="11"/>
        <v/>
      </c>
      <c r="B240" s="10"/>
      <c r="C240" s="93"/>
      <c r="D240" s="13"/>
      <c r="E240" s="11"/>
      <c r="F240" s="6"/>
      <c r="G240" s="9"/>
      <c r="H240" s="9"/>
      <c r="I240" s="9"/>
      <c r="J240" s="279">
        <f t="shared" si="12"/>
        <v>0</v>
      </c>
      <c r="K240" s="9"/>
      <c r="L240" s="9"/>
      <c r="M240" s="6"/>
      <c r="N240" s="10"/>
      <c r="O240" s="13"/>
      <c r="P240" s="9">
        <f t="shared" si="13"/>
        <v>1</v>
      </c>
      <c r="Q240" s="10"/>
    </row>
    <row r="241" spans="1:17" x14ac:dyDescent="0.25">
      <c r="A241" s="82" t="str">
        <f t="shared" si="11"/>
        <v/>
      </c>
      <c r="B241" s="10"/>
      <c r="C241" s="93"/>
      <c r="D241" s="13"/>
      <c r="E241" s="11"/>
      <c r="F241" s="6"/>
      <c r="G241" s="9"/>
      <c r="H241" s="9"/>
      <c r="I241" s="9"/>
      <c r="J241" s="279">
        <f t="shared" si="12"/>
        <v>0</v>
      </c>
      <c r="K241" s="9"/>
      <c r="L241" s="9"/>
      <c r="M241" s="6"/>
      <c r="N241" s="10"/>
      <c r="O241" s="13"/>
      <c r="P241" s="9">
        <f t="shared" si="13"/>
        <v>1</v>
      </c>
      <c r="Q241" s="10"/>
    </row>
    <row r="242" spans="1:17" x14ac:dyDescent="0.25">
      <c r="A242" s="82" t="str">
        <f t="shared" si="11"/>
        <v/>
      </c>
      <c r="B242" s="10"/>
      <c r="C242" s="93"/>
      <c r="D242" s="13"/>
      <c r="E242" s="11"/>
      <c r="F242" s="6"/>
      <c r="G242" s="9"/>
      <c r="H242" s="9"/>
      <c r="I242" s="9"/>
      <c r="J242" s="279">
        <f t="shared" si="12"/>
        <v>0</v>
      </c>
      <c r="K242" s="9"/>
      <c r="L242" s="9"/>
      <c r="M242" s="6"/>
      <c r="N242" s="10"/>
      <c r="O242" s="13"/>
      <c r="P242" s="9">
        <f t="shared" si="13"/>
        <v>1</v>
      </c>
      <c r="Q242" s="10"/>
    </row>
    <row r="243" spans="1:17" x14ac:dyDescent="0.25">
      <c r="A243" s="82" t="str">
        <f t="shared" si="11"/>
        <v/>
      </c>
      <c r="B243" s="10"/>
      <c r="C243" s="93"/>
      <c r="D243" s="13"/>
      <c r="E243" s="11"/>
      <c r="F243" s="6"/>
      <c r="G243" s="9"/>
      <c r="H243" s="9"/>
      <c r="I243" s="9"/>
      <c r="J243" s="279">
        <f t="shared" si="12"/>
        <v>0</v>
      </c>
      <c r="K243" s="9"/>
      <c r="L243" s="9"/>
      <c r="M243" s="6"/>
      <c r="N243" s="10"/>
      <c r="O243" s="13"/>
      <c r="P243" s="9">
        <f t="shared" si="13"/>
        <v>1</v>
      </c>
      <c r="Q243" s="10"/>
    </row>
    <row r="244" spans="1:17" x14ac:dyDescent="0.25">
      <c r="A244" s="82" t="str">
        <f t="shared" si="11"/>
        <v/>
      </c>
      <c r="B244" s="10"/>
      <c r="C244" s="93"/>
      <c r="D244" s="13"/>
      <c r="E244" s="11"/>
      <c r="F244" s="6"/>
      <c r="G244" s="9"/>
      <c r="H244" s="9"/>
      <c r="I244" s="9"/>
      <c r="J244" s="279">
        <f t="shared" si="12"/>
        <v>0</v>
      </c>
      <c r="K244" s="9"/>
      <c r="L244" s="9"/>
      <c r="M244" s="6"/>
      <c r="N244" s="10"/>
      <c r="O244" s="13"/>
      <c r="P244" s="9">
        <f t="shared" si="13"/>
        <v>1</v>
      </c>
      <c r="Q244" s="10"/>
    </row>
    <row r="245" spans="1:17" x14ac:dyDescent="0.25">
      <c r="A245" s="82" t="str">
        <f t="shared" si="11"/>
        <v/>
      </c>
      <c r="B245" s="10"/>
      <c r="C245" s="93"/>
      <c r="D245" s="13"/>
      <c r="E245" s="11"/>
      <c r="F245" s="6"/>
      <c r="G245" s="9"/>
      <c r="H245" s="9"/>
      <c r="I245" s="9"/>
      <c r="J245" s="279">
        <f t="shared" si="12"/>
        <v>0</v>
      </c>
      <c r="K245" s="9"/>
      <c r="L245" s="9"/>
      <c r="M245" s="6"/>
      <c r="N245" s="10"/>
      <c r="O245" s="13"/>
      <c r="P245" s="9">
        <f t="shared" si="13"/>
        <v>1</v>
      </c>
      <c r="Q245" s="10"/>
    </row>
    <row r="246" spans="1:17" x14ac:dyDescent="0.25">
      <c r="A246" s="82" t="str">
        <f t="shared" si="11"/>
        <v/>
      </c>
      <c r="B246" s="10"/>
      <c r="C246" s="93"/>
      <c r="D246" s="13"/>
      <c r="E246" s="11"/>
      <c r="F246" s="6"/>
      <c r="G246" s="9"/>
      <c r="H246" s="9"/>
      <c r="I246" s="9"/>
      <c r="J246" s="279">
        <f t="shared" si="12"/>
        <v>0</v>
      </c>
      <c r="K246" s="9"/>
      <c r="L246" s="9"/>
      <c r="M246" s="6"/>
      <c r="N246" s="10"/>
      <c r="O246" s="13"/>
      <c r="P246" s="9">
        <f t="shared" si="13"/>
        <v>1</v>
      </c>
      <c r="Q246" s="10"/>
    </row>
    <row r="247" spans="1:17" x14ac:dyDescent="0.25">
      <c r="A247" s="82" t="str">
        <f t="shared" si="11"/>
        <v/>
      </c>
      <c r="B247" s="10"/>
      <c r="C247" s="93"/>
      <c r="D247" s="13"/>
      <c r="E247" s="11"/>
      <c r="F247" s="6"/>
      <c r="G247" s="9"/>
      <c r="H247" s="9"/>
      <c r="I247" s="9"/>
      <c r="J247" s="279">
        <f t="shared" si="12"/>
        <v>0</v>
      </c>
      <c r="K247" s="9"/>
      <c r="L247" s="9"/>
      <c r="M247" s="6"/>
      <c r="N247" s="10"/>
      <c r="O247" s="13"/>
      <c r="P247" s="9">
        <f t="shared" si="13"/>
        <v>1</v>
      </c>
      <c r="Q247" s="10"/>
    </row>
    <row r="248" spans="1:17" x14ac:dyDescent="0.25">
      <c r="A248" s="82" t="str">
        <f t="shared" si="11"/>
        <v/>
      </c>
      <c r="B248" s="10"/>
      <c r="C248" s="93"/>
      <c r="D248" s="13"/>
      <c r="E248" s="11"/>
      <c r="F248" s="6"/>
      <c r="G248" s="9"/>
      <c r="H248" s="9"/>
      <c r="I248" s="9"/>
      <c r="J248" s="279">
        <f t="shared" si="12"/>
        <v>0</v>
      </c>
      <c r="K248" s="9"/>
      <c r="L248" s="9"/>
      <c r="M248" s="6"/>
      <c r="N248" s="10"/>
      <c r="O248" s="13"/>
      <c r="P248" s="9">
        <f t="shared" si="13"/>
        <v>1</v>
      </c>
      <c r="Q248" s="10"/>
    </row>
    <row r="249" spans="1:17" x14ac:dyDescent="0.25">
      <c r="A249" s="82" t="str">
        <f t="shared" si="11"/>
        <v/>
      </c>
      <c r="B249" s="10"/>
      <c r="C249" s="93"/>
      <c r="D249" s="13"/>
      <c r="E249" s="11"/>
      <c r="F249" s="6"/>
      <c r="G249" s="9"/>
      <c r="H249" s="9"/>
      <c r="I249" s="9"/>
      <c r="J249" s="279">
        <f t="shared" si="12"/>
        <v>0</v>
      </c>
      <c r="K249" s="9"/>
      <c r="L249" s="9"/>
      <c r="M249" s="6"/>
      <c r="N249" s="10"/>
      <c r="O249" s="13"/>
      <c r="P249" s="9">
        <f t="shared" si="13"/>
        <v>1</v>
      </c>
      <c r="Q249" s="10"/>
    </row>
    <row r="250" spans="1:17" x14ac:dyDescent="0.25">
      <c r="A250" s="82" t="str">
        <f t="shared" si="11"/>
        <v/>
      </c>
      <c r="B250" s="10"/>
      <c r="C250" s="93"/>
      <c r="D250" s="13"/>
      <c r="E250" s="11"/>
      <c r="F250" s="6"/>
      <c r="G250" s="9"/>
      <c r="H250" s="9"/>
      <c r="I250" s="9"/>
      <c r="J250" s="279">
        <f t="shared" si="12"/>
        <v>0</v>
      </c>
      <c r="K250" s="9"/>
      <c r="L250" s="9"/>
      <c r="M250" s="6"/>
      <c r="N250" s="10"/>
      <c r="O250" s="13"/>
      <c r="P250" s="9">
        <f t="shared" si="13"/>
        <v>1</v>
      </c>
      <c r="Q250" s="10"/>
    </row>
    <row r="251" spans="1:17" x14ac:dyDescent="0.25">
      <c r="A251" s="82" t="str">
        <f t="shared" si="11"/>
        <v/>
      </c>
      <c r="B251" s="96"/>
      <c r="C251" s="93"/>
      <c r="D251" s="13"/>
      <c r="E251" s="11"/>
      <c r="F251" s="6"/>
      <c r="G251" s="9"/>
      <c r="H251" s="9"/>
      <c r="I251" s="9"/>
      <c r="J251" s="279">
        <f t="shared" si="12"/>
        <v>0</v>
      </c>
      <c r="K251" s="9"/>
      <c r="L251" s="9"/>
      <c r="M251" s="6"/>
      <c r="N251" s="10"/>
      <c r="O251" s="13"/>
      <c r="P251" s="9">
        <f t="shared" si="13"/>
        <v>1</v>
      </c>
      <c r="Q251" s="10"/>
    </row>
    <row r="252" spans="1:17" x14ac:dyDescent="0.25">
      <c r="A252" s="82" t="str">
        <f t="shared" si="11"/>
        <v/>
      </c>
      <c r="B252" s="96"/>
      <c r="C252" s="93"/>
      <c r="D252" s="13"/>
      <c r="E252" s="11"/>
      <c r="F252" s="6"/>
      <c r="G252" s="9"/>
      <c r="H252" s="9"/>
      <c r="I252" s="9"/>
      <c r="J252" s="279">
        <f t="shared" si="12"/>
        <v>0</v>
      </c>
      <c r="K252" s="9"/>
      <c r="L252" s="9"/>
      <c r="M252" s="6"/>
      <c r="N252" s="10"/>
      <c r="O252" s="13"/>
      <c r="P252" s="9">
        <f t="shared" si="13"/>
        <v>1</v>
      </c>
      <c r="Q252" s="10"/>
    </row>
    <row r="253" spans="1:17" x14ac:dyDescent="0.25">
      <c r="A253" s="82" t="str">
        <f t="shared" si="11"/>
        <v/>
      </c>
      <c r="B253" s="96"/>
      <c r="C253" s="93"/>
      <c r="D253" s="13"/>
      <c r="E253" s="11"/>
      <c r="F253" s="6"/>
      <c r="G253" s="9"/>
      <c r="H253" s="9"/>
      <c r="I253" s="9"/>
      <c r="J253" s="279">
        <f t="shared" si="12"/>
        <v>0</v>
      </c>
      <c r="K253" s="9"/>
      <c r="L253" s="9"/>
      <c r="M253" s="6"/>
      <c r="N253" s="10"/>
      <c r="O253" s="13"/>
      <c r="P253" s="9">
        <f t="shared" si="13"/>
        <v>1</v>
      </c>
      <c r="Q253" s="10"/>
    </row>
    <row r="254" spans="1:17" x14ac:dyDescent="0.25">
      <c r="A254" s="82" t="str">
        <f t="shared" si="11"/>
        <v/>
      </c>
      <c r="B254" s="96"/>
      <c r="C254" s="93"/>
      <c r="D254" s="13"/>
      <c r="E254" s="11"/>
      <c r="F254" s="6"/>
      <c r="G254" s="9"/>
      <c r="H254" s="9"/>
      <c r="I254" s="9"/>
      <c r="J254" s="279">
        <f t="shared" si="12"/>
        <v>0</v>
      </c>
      <c r="K254" s="9"/>
      <c r="L254" s="9"/>
      <c r="M254" s="6"/>
      <c r="N254" s="10"/>
      <c r="O254" s="13"/>
      <c r="P254" s="9">
        <f t="shared" si="13"/>
        <v>1</v>
      </c>
      <c r="Q254" s="10"/>
    </row>
    <row r="255" spans="1:17" x14ac:dyDescent="0.25">
      <c r="A255" s="82" t="str">
        <f t="shared" si="11"/>
        <v/>
      </c>
      <c r="B255" s="96"/>
      <c r="C255" s="93"/>
      <c r="D255" s="13"/>
      <c r="E255" s="11"/>
      <c r="F255" s="6"/>
      <c r="G255" s="9"/>
      <c r="H255" s="9"/>
      <c r="I255" s="9"/>
      <c r="J255" s="279">
        <f t="shared" si="12"/>
        <v>0</v>
      </c>
      <c r="K255" s="9"/>
      <c r="L255" s="9"/>
      <c r="M255" s="6"/>
      <c r="N255" s="10"/>
      <c r="O255" s="13"/>
      <c r="P255" s="9">
        <f t="shared" si="13"/>
        <v>1</v>
      </c>
      <c r="Q255" s="10"/>
    </row>
    <row r="256" spans="1:17" x14ac:dyDescent="0.25">
      <c r="A256" s="82" t="str">
        <f t="shared" si="11"/>
        <v/>
      </c>
      <c r="B256" s="96"/>
      <c r="C256" s="93"/>
      <c r="D256" s="13"/>
      <c r="E256" s="11"/>
      <c r="F256" s="6"/>
      <c r="G256" s="9"/>
      <c r="H256" s="9"/>
      <c r="I256" s="9"/>
      <c r="J256" s="279">
        <f t="shared" si="12"/>
        <v>0</v>
      </c>
      <c r="K256" s="9"/>
      <c r="L256" s="9"/>
      <c r="M256" s="6"/>
      <c r="N256" s="10"/>
      <c r="O256" s="13"/>
      <c r="P256" s="9">
        <f t="shared" si="13"/>
        <v>1</v>
      </c>
      <c r="Q256" s="10"/>
    </row>
    <row r="257" spans="1:17" x14ac:dyDescent="0.25">
      <c r="A257" s="82" t="str">
        <f t="shared" si="11"/>
        <v/>
      </c>
      <c r="B257" s="96"/>
      <c r="C257" s="93"/>
      <c r="D257" s="13"/>
      <c r="E257" s="11"/>
      <c r="F257" s="6"/>
      <c r="G257" s="9"/>
      <c r="H257" s="9"/>
      <c r="I257" s="9"/>
      <c r="J257" s="279">
        <f t="shared" si="12"/>
        <v>0</v>
      </c>
      <c r="K257" s="9"/>
      <c r="L257" s="9"/>
      <c r="M257" s="6"/>
      <c r="N257" s="10"/>
      <c r="O257" s="13"/>
      <c r="P257" s="9">
        <f t="shared" si="13"/>
        <v>1</v>
      </c>
      <c r="Q257" s="10"/>
    </row>
    <row r="258" spans="1:17" x14ac:dyDescent="0.25">
      <c r="A258" s="82" t="str">
        <f t="shared" ref="A258:A321" si="14">IF(B258="","",RIGHT(C258,4)&amp;LEFT(B258,3)&amp;E258-40000&amp;"-"&amp;LEFT(F258,3))</f>
        <v/>
      </c>
      <c r="B258" s="96"/>
      <c r="C258" s="93"/>
      <c r="D258" s="13"/>
      <c r="E258" s="11"/>
      <c r="F258" s="6"/>
      <c r="G258" s="9"/>
      <c r="H258" s="9"/>
      <c r="I258" s="9"/>
      <c r="J258" s="279">
        <f t="shared" ref="J258:J321" si="15">I258*43560</f>
        <v>0</v>
      </c>
      <c r="K258" s="9"/>
      <c r="L258" s="9"/>
      <c r="M258" s="6"/>
      <c r="N258" s="10"/>
      <c r="O258" s="13"/>
      <c r="P258" s="9">
        <f t="shared" ref="P258:P321" si="16">IFERROR(IF(B258="Abstraction",IF(M258&gt;=F258,0,1),1),1)</f>
        <v>1</v>
      </c>
      <c r="Q258" s="10"/>
    </row>
    <row r="259" spans="1:17" x14ac:dyDescent="0.25">
      <c r="A259" s="82" t="str">
        <f t="shared" si="14"/>
        <v/>
      </c>
      <c r="B259" s="96"/>
      <c r="C259" s="93"/>
      <c r="D259" s="13"/>
      <c r="E259" s="11"/>
      <c r="F259" s="6"/>
      <c r="G259" s="9"/>
      <c r="H259" s="9"/>
      <c r="I259" s="9"/>
      <c r="J259" s="279">
        <f t="shared" si="15"/>
        <v>0</v>
      </c>
      <c r="K259" s="9"/>
      <c r="L259" s="9"/>
      <c r="M259" s="6"/>
      <c r="N259" s="10"/>
      <c r="O259" s="13"/>
      <c r="P259" s="9">
        <f t="shared" si="16"/>
        <v>1</v>
      </c>
      <c r="Q259" s="10"/>
    </row>
    <row r="260" spans="1:17" x14ac:dyDescent="0.25">
      <c r="A260" s="82" t="str">
        <f t="shared" si="14"/>
        <v/>
      </c>
      <c r="B260" s="96"/>
      <c r="C260" s="93"/>
      <c r="D260" s="13"/>
      <c r="E260" s="11"/>
      <c r="F260" s="6"/>
      <c r="G260" s="9"/>
      <c r="H260" s="9"/>
      <c r="I260" s="9"/>
      <c r="J260" s="279">
        <f t="shared" si="15"/>
        <v>0</v>
      </c>
      <c r="K260" s="9"/>
      <c r="L260" s="9"/>
      <c r="M260" s="6"/>
      <c r="N260" s="10"/>
      <c r="O260" s="13"/>
      <c r="P260" s="9">
        <f t="shared" si="16"/>
        <v>1</v>
      </c>
      <c r="Q260" s="10"/>
    </row>
    <row r="261" spans="1:17" x14ac:dyDescent="0.25">
      <c r="A261" s="82" t="str">
        <f t="shared" si="14"/>
        <v/>
      </c>
      <c r="B261" s="96"/>
      <c r="C261" s="93"/>
      <c r="D261" s="13"/>
      <c r="E261" s="11"/>
      <c r="F261" s="6"/>
      <c r="G261" s="9"/>
      <c r="H261" s="9"/>
      <c r="I261" s="9"/>
      <c r="J261" s="279">
        <f t="shared" si="15"/>
        <v>0</v>
      </c>
      <c r="K261" s="9"/>
      <c r="L261" s="9"/>
      <c r="M261" s="6"/>
      <c r="N261" s="10"/>
      <c r="O261" s="13"/>
      <c r="P261" s="9">
        <f t="shared" si="16"/>
        <v>1</v>
      </c>
      <c r="Q261" s="10"/>
    </row>
    <row r="262" spans="1:17" x14ac:dyDescent="0.25">
      <c r="A262" s="82" t="str">
        <f t="shared" si="14"/>
        <v/>
      </c>
      <c r="B262" s="96"/>
      <c r="C262" s="93"/>
      <c r="D262" s="13"/>
      <c r="E262" s="11"/>
      <c r="F262" s="6"/>
      <c r="G262" s="9"/>
      <c r="H262" s="9"/>
      <c r="I262" s="9"/>
      <c r="J262" s="279">
        <f t="shared" si="15"/>
        <v>0</v>
      </c>
      <c r="K262" s="9"/>
      <c r="L262" s="9"/>
      <c r="M262" s="6"/>
      <c r="N262" s="10"/>
      <c r="O262" s="13"/>
      <c r="P262" s="9">
        <f t="shared" si="16"/>
        <v>1</v>
      </c>
      <c r="Q262" s="10"/>
    </row>
    <row r="263" spans="1:17" x14ac:dyDescent="0.25">
      <c r="A263" s="82" t="str">
        <f t="shared" si="14"/>
        <v/>
      </c>
      <c r="B263" s="96"/>
      <c r="C263" s="93"/>
      <c r="D263" s="13"/>
      <c r="E263" s="11"/>
      <c r="F263" s="6"/>
      <c r="G263" s="9"/>
      <c r="H263" s="9"/>
      <c r="I263" s="9"/>
      <c r="J263" s="279">
        <f t="shared" si="15"/>
        <v>0</v>
      </c>
      <c r="K263" s="9"/>
      <c r="L263" s="9"/>
      <c r="M263" s="6"/>
      <c r="N263" s="10"/>
      <c r="O263" s="13"/>
      <c r="P263" s="9">
        <f t="shared" si="16"/>
        <v>1</v>
      </c>
      <c r="Q263" s="10"/>
    </row>
    <row r="264" spans="1:17" x14ac:dyDescent="0.25">
      <c r="A264" s="82" t="str">
        <f t="shared" si="14"/>
        <v/>
      </c>
      <c r="B264" s="96"/>
      <c r="C264" s="93"/>
      <c r="D264" s="13"/>
      <c r="E264" s="11"/>
      <c r="F264" s="6"/>
      <c r="G264" s="9"/>
      <c r="H264" s="9"/>
      <c r="I264" s="9"/>
      <c r="J264" s="279">
        <f t="shared" si="15"/>
        <v>0</v>
      </c>
      <c r="K264" s="9"/>
      <c r="L264" s="9"/>
      <c r="M264" s="6"/>
      <c r="N264" s="10"/>
      <c r="O264" s="13"/>
      <c r="P264" s="9">
        <f t="shared" si="16"/>
        <v>1</v>
      </c>
      <c r="Q264" s="10"/>
    </row>
    <row r="265" spans="1:17" x14ac:dyDescent="0.25">
      <c r="A265" s="82" t="str">
        <f t="shared" si="14"/>
        <v/>
      </c>
      <c r="B265" s="96"/>
      <c r="C265" s="93"/>
      <c r="D265" s="13"/>
      <c r="E265" s="11"/>
      <c r="F265" s="6"/>
      <c r="G265" s="9"/>
      <c r="H265" s="9"/>
      <c r="I265" s="9"/>
      <c r="J265" s="279">
        <f t="shared" si="15"/>
        <v>0</v>
      </c>
      <c r="K265" s="9"/>
      <c r="L265" s="9"/>
      <c r="M265" s="6"/>
      <c r="N265" s="10"/>
      <c r="O265" s="13"/>
      <c r="P265" s="9">
        <f t="shared" si="16"/>
        <v>1</v>
      </c>
      <c r="Q265" s="10"/>
    </row>
    <row r="266" spans="1:17" x14ac:dyDescent="0.25">
      <c r="A266" s="82" t="str">
        <f t="shared" si="14"/>
        <v/>
      </c>
      <c r="B266" s="96"/>
      <c r="C266" s="93"/>
      <c r="D266" s="13"/>
      <c r="E266" s="11"/>
      <c r="F266" s="6"/>
      <c r="G266" s="9"/>
      <c r="H266" s="9"/>
      <c r="I266" s="9"/>
      <c r="J266" s="279">
        <f t="shared" si="15"/>
        <v>0</v>
      </c>
      <c r="K266" s="9"/>
      <c r="L266" s="9"/>
      <c r="M266" s="6"/>
      <c r="N266" s="10"/>
      <c r="O266" s="13"/>
      <c r="P266" s="9">
        <f t="shared" si="16"/>
        <v>1</v>
      </c>
      <c r="Q266" s="10"/>
    </row>
    <row r="267" spans="1:17" x14ac:dyDescent="0.25">
      <c r="A267" s="82" t="str">
        <f t="shared" si="14"/>
        <v/>
      </c>
      <c r="B267" s="96"/>
      <c r="C267" s="93"/>
      <c r="D267" s="13"/>
      <c r="E267" s="11"/>
      <c r="F267" s="6"/>
      <c r="G267" s="9"/>
      <c r="H267" s="9"/>
      <c r="I267" s="9"/>
      <c r="J267" s="279">
        <f t="shared" si="15"/>
        <v>0</v>
      </c>
      <c r="K267" s="9"/>
      <c r="L267" s="9"/>
      <c r="M267" s="6"/>
      <c r="N267" s="10"/>
      <c r="O267" s="13"/>
      <c r="P267" s="9">
        <f t="shared" si="16"/>
        <v>1</v>
      </c>
      <c r="Q267" s="10"/>
    </row>
    <row r="268" spans="1:17" x14ac:dyDescent="0.25">
      <c r="A268" s="82" t="str">
        <f t="shared" si="14"/>
        <v/>
      </c>
      <c r="B268" s="96"/>
      <c r="C268" s="93"/>
      <c r="D268" s="13"/>
      <c r="E268" s="11"/>
      <c r="F268" s="6"/>
      <c r="G268" s="9"/>
      <c r="H268" s="9"/>
      <c r="I268" s="9"/>
      <c r="J268" s="279">
        <f t="shared" si="15"/>
        <v>0</v>
      </c>
      <c r="K268" s="9"/>
      <c r="L268" s="9"/>
      <c r="M268" s="6"/>
      <c r="N268" s="10"/>
      <c r="O268" s="13"/>
      <c r="P268" s="9">
        <f t="shared" si="16"/>
        <v>1</v>
      </c>
      <c r="Q268" s="10"/>
    </row>
    <row r="269" spans="1:17" x14ac:dyDescent="0.25">
      <c r="A269" s="82" t="str">
        <f t="shared" si="14"/>
        <v/>
      </c>
      <c r="B269" s="96"/>
      <c r="C269" s="93"/>
      <c r="D269" s="13"/>
      <c r="E269" s="11"/>
      <c r="F269" s="6"/>
      <c r="G269" s="9"/>
      <c r="H269" s="9"/>
      <c r="I269" s="9"/>
      <c r="J269" s="279">
        <f t="shared" si="15"/>
        <v>0</v>
      </c>
      <c r="K269" s="9"/>
      <c r="L269" s="9"/>
      <c r="M269" s="6"/>
      <c r="N269" s="10"/>
      <c r="O269" s="13"/>
      <c r="P269" s="9">
        <f t="shared" si="16"/>
        <v>1</v>
      </c>
      <c r="Q269" s="10"/>
    </row>
    <row r="270" spans="1:17" x14ac:dyDescent="0.25">
      <c r="A270" s="82" t="str">
        <f t="shared" si="14"/>
        <v/>
      </c>
      <c r="B270" s="96"/>
      <c r="C270" s="93"/>
      <c r="D270" s="13"/>
      <c r="E270" s="11"/>
      <c r="F270" s="6"/>
      <c r="G270" s="9"/>
      <c r="H270" s="9"/>
      <c r="I270" s="9"/>
      <c r="J270" s="279">
        <f t="shared" si="15"/>
        <v>0</v>
      </c>
      <c r="K270" s="9"/>
      <c r="L270" s="9"/>
      <c r="M270" s="6"/>
      <c r="N270" s="10"/>
      <c r="O270" s="13"/>
      <c r="P270" s="9">
        <f t="shared" si="16"/>
        <v>1</v>
      </c>
      <c r="Q270" s="10"/>
    </row>
    <row r="271" spans="1:17" x14ac:dyDescent="0.25">
      <c r="A271" s="82" t="str">
        <f t="shared" si="14"/>
        <v/>
      </c>
      <c r="B271" s="96"/>
      <c r="C271" s="93"/>
      <c r="D271" s="13"/>
      <c r="E271" s="11"/>
      <c r="F271" s="6"/>
      <c r="G271" s="9"/>
      <c r="H271" s="9"/>
      <c r="I271" s="9"/>
      <c r="J271" s="279">
        <f t="shared" si="15"/>
        <v>0</v>
      </c>
      <c r="K271" s="9"/>
      <c r="L271" s="9"/>
      <c r="M271" s="6"/>
      <c r="N271" s="10"/>
      <c r="O271" s="13"/>
      <c r="P271" s="9">
        <f t="shared" si="16"/>
        <v>1</v>
      </c>
      <c r="Q271" s="10"/>
    </row>
    <row r="272" spans="1:17" x14ac:dyDescent="0.25">
      <c r="A272" s="82" t="str">
        <f t="shared" si="14"/>
        <v/>
      </c>
      <c r="B272" s="96"/>
      <c r="C272" s="93"/>
      <c r="D272" s="13"/>
      <c r="E272" s="11"/>
      <c r="F272" s="6"/>
      <c r="G272" s="9"/>
      <c r="H272" s="9"/>
      <c r="I272" s="9"/>
      <c r="J272" s="279">
        <f t="shared" si="15"/>
        <v>0</v>
      </c>
      <c r="K272" s="9"/>
      <c r="L272" s="9"/>
      <c r="M272" s="6"/>
      <c r="N272" s="10"/>
      <c r="O272" s="13"/>
      <c r="P272" s="9">
        <f t="shared" si="16"/>
        <v>1</v>
      </c>
      <c r="Q272" s="10"/>
    </row>
    <row r="273" spans="1:17" x14ac:dyDescent="0.25">
      <c r="A273" s="82" t="str">
        <f t="shared" si="14"/>
        <v/>
      </c>
      <c r="B273" s="96"/>
      <c r="C273" s="93"/>
      <c r="D273" s="13"/>
      <c r="E273" s="11"/>
      <c r="F273" s="6"/>
      <c r="G273" s="9"/>
      <c r="H273" s="9"/>
      <c r="I273" s="9"/>
      <c r="J273" s="279">
        <f t="shared" si="15"/>
        <v>0</v>
      </c>
      <c r="K273" s="9"/>
      <c r="L273" s="9"/>
      <c r="M273" s="6"/>
      <c r="N273" s="10"/>
      <c r="O273" s="13"/>
      <c r="P273" s="9">
        <f t="shared" si="16"/>
        <v>1</v>
      </c>
      <c r="Q273" s="10"/>
    </row>
    <row r="274" spans="1:17" x14ac:dyDescent="0.25">
      <c r="A274" s="82" t="str">
        <f t="shared" si="14"/>
        <v/>
      </c>
      <c r="B274" s="96"/>
      <c r="C274" s="93"/>
      <c r="D274" s="13"/>
      <c r="E274" s="11"/>
      <c r="F274" s="6"/>
      <c r="G274" s="9"/>
      <c r="H274" s="9"/>
      <c r="I274" s="9"/>
      <c r="J274" s="279">
        <f t="shared" si="15"/>
        <v>0</v>
      </c>
      <c r="K274" s="9"/>
      <c r="L274" s="9"/>
      <c r="M274" s="6"/>
      <c r="N274" s="10"/>
      <c r="O274" s="13"/>
      <c r="P274" s="9">
        <f t="shared" si="16"/>
        <v>1</v>
      </c>
      <c r="Q274" s="10"/>
    </row>
    <row r="275" spans="1:17" x14ac:dyDescent="0.25">
      <c r="A275" s="82" t="str">
        <f t="shared" si="14"/>
        <v/>
      </c>
      <c r="B275" s="96"/>
      <c r="C275" s="93"/>
      <c r="D275" s="13"/>
      <c r="E275" s="11"/>
      <c r="F275" s="6"/>
      <c r="G275" s="9"/>
      <c r="H275" s="9"/>
      <c r="I275" s="9"/>
      <c r="J275" s="279">
        <f t="shared" si="15"/>
        <v>0</v>
      </c>
      <c r="K275" s="9"/>
      <c r="L275" s="9"/>
      <c r="M275" s="6"/>
      <c r="N275" s="10"/>
      <c r="O275" s="13"/>
      <c r="P275" s="9">
        <f t="shared" si="16"/>
        <v>1</v>
      </c>
      <c r="Q275" s="10"/>
    </row>
    <row r="276" spans="1:17" x14ac:dyDescent="0.25">
      <c r="A276" s="82" t="str">
        <f t="shared" si="14"/>
        <v/>
      </c>
      <c r="B276" s="96"/>
      <c r="C276" s="93"/>
      <c r="D276" s="13"/>
      <c r="E276" s="11"/>
      <c r="F276" s="6"/>
      <c r="G276" s="9"/>
      <c r="H276" s="9"/>
      <c r="I276" s="9"/>
      <c r="J276" s="279">
        <f t="shared" si="15"/>
        <v>0</v>
      </c>
      <c r="K276" s="9"/>
      <c r="L276" s="9"/>
      <c r="M276" s="6"/>
      <c r="N276" s="10"/>
      <c r="O276" s="13"/>
      <c r="P276" s="9">
        <f t="shared" si="16"/>
        <v>1</v>
      </c>
      <c r="Q276" s="10"/>
    </row>
    <row r="277" spans="1:17" x14ac:dyDescent="0.25">
      <c r="A277" s="82" t="str">
        <f t="shared" si="14"/>
        <v/>
      </c>
      <c r="B277" s="96"/>
      <c r="C277" s="93"/>
      <c r="D277" s="13"/>
      <c r="E277" s="11"/>
      <c r="F277" s="6"/>
      <c r="G277" s="9"/>
      <c r="H277" s="9"/>
      <c r="I277" s="9"/>
      <c r="J277" s="279">
        <f t="shared" si="15"/>
        <v>0</v>
      </c>
      <c r="K277" s="9"/>
      <c r="L277" s="9"/>
      <c r="M277" s="6"/>
      <c r="N277" s="10"/>
      <c r="O277" s="13"/>
      <c r="P277" s="9">
        <f t="shared" si="16"/>
        <v>1</v>
      </c>
      <c r="Q277" s="10"/>
    </row>
    <row r="278" spans="1:17" x14ac:dyDescent="0.25">
      <c r="A278" s="82" t="str">
        <f t="shared" si="14"/>
        <v/>
      </c>
      <c r="B278" s="96"/>
      <c r="C278" s="93"/>
      <c r="D278" s="13"/>
      <c r="E278" s="11"/>
      <c r="F278" s="6"/>
      <c r="G278" s="9"/>
      <c r="H278" s="9"/>
      <c r="I278" s="9"/>
      <c r="J278" s="279">
        <f t="shared" si="15"/>
        <v>0</v>
      </c>
      <c r="K278" s="9"/>
      <c r="L278" s="9"/>
      <c r="M278" s="6"/>
      <c r="N278" s="10"/>
      <c r="O278" s="13"/>
      <c r="P278" s="9">
        <f t="shared" si="16"/>
        <v>1</v>
      </c>
      <c r="Q278" s="10"/>
    </row>
    <row r="279" spans="1:17" x14ac:dyDescent="0.25">
      <c r="A279" s="82" t="str">
        <f t="shared" si="14"/>
        <v/>
      </c>
      <c r="B279" s="96"/>
      <c r="C279" s="93"/>
      <c r="D279" s="13"/>
      <c r="E279" s="11"/>
      <c r="F279" s="6"/>
      <c r="G279" s="9"/>
      <c r="H279" s="9"/>
      <c r="I279" s="9"/>
      <c r="J279" s="279">
        <f t="shared" si="15"/>
        <v>0</v>
      </c>
      <c r="K279" s="9"/>
      <c r="L279" s="9"/>
      <c r="M279" s="6"/>
      <c r="N279" s="10"/>
      <c r="O279" s="13"/>
      <c r="P279" s="9">
        <f t="shared" si="16"/>
        <v>1</v>
      </c>
      <c r="Q279" s="10"/>
    </row>
    <row r="280" spans="1:17" x14ac:dyDescent="0.25">
      <c r="A280" s="82" t="str">
        <f t="shared" si="14"/>
        <v/>
      </c>
      <c r="B280" s="96"/>
      <c r="C280" s="93"/>
      <c r="D280" s="13"/>
      <c r="E280" s="11"/>
      <c r="F280" s="6"/>
      <c r="G280" s="9"/>
      <c r="H280" s="9"/>
      <c r="I280" s="9"/>
      <c r="J280" s="279">
        <f t="shared" si="15"/>
        <v>0</v>
      </c>
      <c r="K280" s="9"/>
      <c r="L280" s="9"/>
      <c r="M280" s="6"/>
      <c r="N280" s="10"/>
      <c r="O280" s="13"/>
      <c r="P280" s="9">
        <f t="shared" si="16"/>
        <v>1</v>
      </c>
      <c r="Q280" s="10"/>
    </row>
    <row r="281" spans="1:17" x14ac:dyDescent="0.25">
      <c r="A281" s="82" t="str">
        <f t="shared" si="14"/>
        <v/>
      </c>
      <c r="B281" s="96"/>
      <c r="C281" s="93"/>
      <c r="D281" s="13"/>
      <c r="E281" s="11"/>
      <c r="F281" s="6"/>
      <c r="G281" s="9"/>
      <c r="H281" s="9"/>
      <c r="I281" s="9"/>
      <c r="J281" s="279">
        <f t="shared" si="15"/>
        <v>0</v>
      </c>
      <c r="K281" s="9"/>
      <c r="L281" s="9"/>
      <c r="M281" s="6"/>
      <c r="N281" s="10"/>
      <c r="O281" s="13"/>
      <c r="P281" s="9">
        <f t="shared" si="16"/>
        <v>1</v>
      </c>
      <c r="Q281" s="10"/>
    </row>
    <row r="282" spans="1:17" x14ac:dyDescent="0.25">
      <c r="A282" s="82" t="str">
        <f t="shared" si="14"/>
        <v/>
      </c>
      <c r="B282" s="96"/>
      <c r="C282" s="93"/>
      <c r="D282" s="13"/>
      <c r="E282" s="11"/>
      <c r="F282" s="6"/>
      <c r="G282" s="9"/>
      <c r="H282" s="9"/>
      <c r="I282" s="9"/>
      <c r="J282" s="279">
        <f t="shared" si="15"/>
        <v>0</v>
      </c>
      <c r="K282" s="9"/>
      <c r="L282" s="9"/>
      <c r="M282" s="6"/>
      <c r="N282" s="10"/>
      <c r="O282" s="13"/>
      <c r="P282" s="9">
        <f t="shared" si="16"/>
        <v>1</v>
      </c>
      <c r="Q282" s="10"/>
    </row>
    <row r="283" spans="1:17" x14ac:dyDescent="0.25">
      <c r="A283" s="82" t="str">
        <f t="shared" si="14"/>
        <v/>
      </c>
      <c r="B283" s="96"/>
      <c r="C283" s="93"/>
      <c r="D283" s="13"/>
      <c r="E283" s="11"/>
      <c r="F283" s="6"/>
      <c r="G283" s="9"/>
      <c r="H283" s="9"/>
      <c r="I283" s="9"/>
      <c r="J283" s="279">
        <f t="shared" si="15"/>
        <v>0</v>
      </c>
      <c r="K283" s="9"/>
      <c r="L283" s="9"/>
      <c r="M283" s="6"/>
      <c r="N283" s="10"/>
      <c r="O283" s="13"/>
      <c r="P283" s="9">
        <f t="shared" si="16"/>
        <v>1</v>
      </c>
      <c r="Q283" s="10"/>
    </row>
    <row r="284" spans="1:17" x14ac:dyDescent="0.25">
      <c r="A284" s="82" t="str">
        <f t="shared" si="14"/>
        <v/>
      </c>
      <c r="B284" s="96"/>
      <c r="C284" s="93"/>
      <c r="D284" s="13"/>
      <c r="E284" s="11"/>
      <c r="F284" s="6"/>
      <c r="G284" s="9"/>
      <c r="H284" s="9"/>
      <c r="I284" s="9"/>
      <c r="J284" s="279">
        <f t="shared" si="15"/>
        <v>0</v>
      </c>
      <c r="K284" s="9"/>
      <c r="L284" s="9"/>
      <c r="M284" s="6"/>
      <c r="N284" s="10"/>
      <c r="O284" s="13"/>
      <c r="P284" s="9">
        <f t="shared" si="16"/>
        <v>1</v>
      </c>
      <c r="Q284" s="10"/>
    </row>
    <row r="285" spans="1:17" x14ac:dyDescent="0.25">
      <c r="A285" s="82" t="str">
        <f t="shared" si="14"/>
        <v/>
      </c>
      <c r="B285" s="96"/>
      <c r="C285" s="93"/>
      <c r="D285" s="13"/>
      <c r="E285" s="11"/>
      <c r="F285" s="6"/>
      <c r="G285" s="9"/>
      <c r="H285" s="9"/>
      <c r="I285" s="9"/>
      <c r="J285" s="279">
        <f t="shared" si="15"/>
        <v>0</v>
      </c>
      <c r="K285" s="9"/>
      <c r="L285" s="9"/>
      <c r="M285" s="6"/>
      <c r="N285" s="10"/>
      <c r="O285" s="13"/>
      <c r="P285" s="9">
        <f t="shared" si="16"/>
        <v>1</v>
      </c>
      <c r="Q285" s="10"/>
    </row>
    <row r="286" spans="1:17" x14ac:dyDescent="0.25">
      <c r="A286" s="82" t="str">
        <f t="shared" si="14"/>
        <v/>
      </c>
      <c r="B286" s="96"/>
      <c r="C286" s="93"/>
      <c r="D286" s="13"/>
      <c r="E286" s="11"/>
      <c r="F286" s="6"/>
      <c r="G286" s="9"/>
      <c r="H286" s="9"/>
      <c r="I286" s="9"/>
      <c r="J286" s="279">
        <f t="shared" si="15"/>
        <v>0</v>
      </c>
      <c r="K286" s="9"/>
      <c r="L286" s="9"/>
      <c r="M286" s="6"/>
      <c r="N286" s="10"/>
      <c r="O286" s="13"/>
      <c r="P286" s="9">
        <f t="shared" si="16"/>
        <v>1</v>
      </c>
      <c r="Q286" s="10"/>
    </row>
    <row r="287" spans="1:17" x14ac:dyDescent="0.25">
      <c r="A287" s="82" t="str">
        <f t="shared" si="14"/>
        <v/>
      </c>
      <c r="B287" s="96"/>
      <c r="C287" s="93"/>
      <c r="D287" s="13"/>
      <c r="E287" s="11"/>
      <c r="F287" s="6"/>
      <c r="G287" s="9"/>
      <c r="H287" s="9"/>
      <c r="I287" s="9"/>
      <c r="J287" s="279">
        <f t="shared" si="15"/>
        <v>0</v>
      </c>
      <c r="K287" s="9"/>
      <c r="L287" s="9"/>
      <c r="M287" s="6"/>
      <c r="N287" s="10"/>
      <c r="O287" s="13"/>
      <c r="P287" s="9">
        <f t="shared" si="16"/>
        <v>1</v>
      </c>
      <c r="Q287" s="10"/>
    </row>
    <row r="288" spans="1:17" x14ac:dyDescent="0.25">
      <c r="A288" s="82" t="str">
        <f t="shared" si="14"/>
        <v/>
      </c>
      <c r="B288" s="96"/>
      <c r="C288" s="93"/>
      <c r="D288" s="13"/>
      <c r="E288" s="11"/>
      <c r="F288" s="6"/>
      <c r="G288" s="9"/>
      <c r="H288" s="9"/>
      <c r="I288" s="9"/>
      <c r="J288" s="279">
        <f t="shared" si="15"/>
        <v>0</v>
      </c>
      <c r="K288" s="9"/>
      <c r="L288" s="9"/>
      <c r="M288" s="6"/>
      <c r="N288" s="10"/>
      <c r="O288" s="13"/>
      <c r="P288" s="9">
        <f t="shared" si="16"/>
        <v>1</v>
      </c>
      <c r="Q288" s="10"/>
    </row>
    <row r="289" spans="1:17" x14ac:dyDescent="0.25">
      <c r="A289" s="82" t="str">
        <f t="shared" si="14"/>
        <v/>
      </c>
      <c r="B289" s="96"/>
      <c r="C289" s="93"/>
      <c r="D289" s="13"/>
      <c r="E289" s="11"/>
      <c r="F289" s="6"/>
      <c r="G289" s="9"/>
      <c r="H289" s="9"/>
      <c r="I289" s="9"/>
      <c r="J289" s="279">
        <f t="shared" si="15"/>
        <v>0</v>
      </c>
      <c r="K289" s="9"/>
      <c r="L289" s="9"/>
      <c r="M289" s="6"/>
      <c r="N289" s="10"/>
      <c r="O289" s="13"/>
      <c r="P289" s="9">
        <f t="shared" si="16"/>
        <v>1</v>
      </c>
      <c r="Q289" s="10"/>
    </row>
    <row r="290" spans="1:17" x14ac:dyDescent="0.25">
      <c r="A290" s="82" t="str">
        <f t="shared" si="14"/>
        <v/>
      </c>
      <c r="B290" s="96"/>
      <c r="C290" s="93"/>
      <c r="D290" s="13"/>
      <c r="E290" s="11"/>
      <c r="F290" s="6"/>
      <c r="G290" s="9"/>
      <c r="H290" s="9"/>
      <c r="I290" s="9"/>
      <c r="J290" s="279">
        <f t="shared" si="15"/>
        <v>0</v>
      </c>
      <c r="K290" s="9"/>
      <c r="L290" s="9"/>
      <c r="M290" s="6"/>
      <c r="N290" s="10"/>
      <c r="O290" s="13"/>
      <c r="P290" s="9">
        <f t="shared" si="16"/>
        <v>1</v>
      </c>
      <c r="Q290" s="10"/>
    </row>
    <row r="291" spans="1:17" x14ac:dyDescent="0.25">
      <c r="A291" s="82" t="str">
        <f t="shared" si="14"/>
        <v/>
      </c>
      <c r="B291" s="96"/>
      <c r="C291" s="93"/>
      <c r="D291" s="13"/>
      <c r="E291" s="11"/>
      <c r="F291" s="6"/>
      <c r="G291" s="9"/>
      <c r="H291" s="9"/>
      <c r="I291" s="9"/>
      <c r="J291" s="279">
        <f t="shared" si="15"/>
        <v>0</v>
      </c>
      <c r="K291" s="9"/>
      <c r="L291" s="9"/>
      <c r="M291" s="6"/>
      <c r="N291" s="10"/>
      <c r="O291" s="13"/>
      <c r="P291" s="9">
        <f t="shared" si="16"/>
        <v>1</v>
      </c>
      <c r="Q291" s="10"/>
    </row>
    <row r="292" spans="1:17" x14ac:dyDescent="0.25">
      <c r="A292" s="82" t="str">
        <f t="shared" si="14"/>
        <v/>
      </c>
      <c r="B292" s="96"/>
      <c r="C292" s="93"/>
      <c r="D292" s="13"/>
      <c r="E292" s="11"/>
      <c r="F292" s="6"/>
      <c r="G292" s="9"/>
      <c r="H292" s="9"/>
      <c r="I292" s="9"/>
      <c r="J292" s="279">
        <f t="shared" si="15"/>
        <v>0</v>
      </c>
      <c r="K292" s="9"/>
      <c r="L292" s="9"/>
      <c r="M292" s="6"/>
      <c r="N292" s="10"/>
      <c r="O292" s="13"/>
      <c r="P292" s="9">
        <f t="shared" si="16"/>
        <v>1</v>
      </c>
      <c r="Q292" s="10"/>
    </row>
    <row r="293" spans="1:17" x14ac:dyDescent="0.25">
      <c r="A293" s="82" t="str">
        <f t="shared" si="14"/>
        <v/>
      </c>
      <c r="B293" s="96"/>
      <c r="C293" s="93"/>
      <c r="D293" s="13"/>
      <c r="E293" s="11"/>
      <c r="F293" s="6"/>
      <c r="G293" s="9"/>
      <c r="H293" s="9"/>
      <c r="I293" s="9"/>
      <c r="J293" s="279">
        <f t="shared" si="15"/>
        <v>0</v>
      </c>
      <c r="K293" s="9"/>
      <c r="L293" s="9"/>
      <c r="M293" s="6"/>
      <c r="N293" s="10"/>
      <c r="O293" s="13"/>
      <c r="P293" s="9">
        <f t="shared" si="16"/>
        <v>1</v>
      </c>
      <c r="Q293" s="10"/>
    </row>
    <row r="294" spans="1:17" x14ac:dyDescent="0.25">
      <c r="A294" s="82" t="str">
        <f t="shared" si="14"/>
        <v/>
      </c>
      <c r="B294" s="96"/>
      <c r="C294" s="93"/>
      <c r="D294" s="13"/>
      <c r="E294" s="11"/>
      <c r="F294" s="6"/>
      <c r="G294" s="9"/>
      <c r="H294" s="9"/>
      <c r="I294" s="9"/>
      <c r="J294" s="279">
        <f t="shared" si="15"/>
        <v>0</v>
      </c>
      <c r="K294" s="9"/>
      <c r="L294" s="9"/>
      <c r="M294" s="6"/>
      <c r="N294" s="10"/>
      <c r="O294" s="13"/>
      <c r="P294" s="9">
        <f t="shared" si="16"/>
        <v>1</v>
      </c>
      <c r="Q294" s="10"/>
    </row>
    <row r="295" spans="1:17" x14ac:dyDescent="0.25">
      <c r="A295" s="82" t="str">
        <f t="shared" si="14"/>
        <v/>
      </c>
      <c r="B295" s="96"/>
      <c r="C295" s="93"/>
      <c r="D295" s="13"/>
      <c r="E295" s="11"/>
      <c r="F295" s="6"/>
      <c r="G295" s="9"/>
      <c r="H295" s="9"/>
      <c r="I295" s="9"/>
      <c r="J295" s="279">
        <f t="shared" si="15"/>
        <v>0</v>
      </c>
      <c r="K295" s="9"/>
      <c r="L295" s="9"/>
      <c r="M295" s="6"/>
      <c r="N295" s="10"/>
      <c r="O295" s="13"/>
      <c r="P295" s="9">
        <f t="shared" si="16"/>
        <v>1</v>
      </c>
      <c r="Q295" s="10"/>
    </row>
    <row r="296" spans="1:17" x14ac:dyDescent="0.25">
      <c r="A296" s="82" t="str">
        <f t="shared" si="14"/>
        <v/>
      </c>
      <c r="B296" s="96"/>
      <c r="C296" s="93"/>
      <c r="D296" s="13"/>
      <c r="E296" s="11"/>
      <c r="F296" s="6"/>
      <c r="G296" s="9"/>
      <c r="H296" s="9"/>
      <c r="I296" s="9"/>
      <c r="J296" s="279">
        <f t="shared" si="15"/>
        <v>0</v>
      </c>
      <c r="K296" s="9"/>
      <c r="L296" s="9"/>
      <c r="M296" s="6"/>
      <c r="N296" s="10"/>
      <c r="O296" s="13"/>
      <c r="P296" s="9">
        <f t="shared" si="16"/>
        <v>1</v>
      </c>
      <c r="Q296" s="10"/>
    </row>
    <row r="297" spans="1:17" x14ac:dyDescent="0.25">
      <c r="A297" s="82" t="str">
        <f t="shared" si="14"/>
        <v/>
      </c>
      <c r="B297" s="96"/>
      <c r="C297" s="93"/>
      <c r="D297" s="13"/>
      <c r="E297" s="11"/>
      <c r="F297" s="6"/>
      <c r="G297" s="9"/>
      <c r="H297" s="9"/>
      <c r="I297" s="9"/>
      <c r="J297" s="279">
        <f t="shared" si="15"/>
        <v>0</v>
      </c>
      <c r="K297" s="9"/>
      <c r="L297" s="9"/>
      <c r="M297" s="6"/>
      <c r="N297" s="10"/>
      <c r="O297" s="13"/>
      <c r="P297" s="9">
        <f t="shared" si="16"/>
        <v>1</v>
      </c>
      <c r="Q297" s="10"/>
    </row>
    <row r="298" spans="1:17" x14ac:dyDescent="0.25">
      <c r="A298" s="82" t="str">
        <f t="shared" si="14"/>
        <v/>
      </c>
      <c r="B298" s="96"/>
      <c r="C298" s="93"/>
      <c r="D298" s="13"/>
      <c r="E298" s="11"/>
      <c r="F298" s="6"/>
      <c r="G298" s="9"/>
      <c r="H298" s="9"/>
      <c r="I298" s="9"/>
      <c r="J298" s="279">
        <f t="shared" si="15"/>
        <v>0</v>
      </c>
      <c r="K298" s="9"/>
      <c r="L298" s="9"/>
      <c r="M298" s="6"/>
      <c r="N298" s="10"/>
      <c r="O298" s="13"/>
      <c r="P298" s="9">
        <f t="shared" si="16"/>
        <v>1</v>
      </c>
      <c r="Q298" s="10"/>
    </row>
    <row r="299" spans="1:17" x14ac:dyDescent="0.25">
      <c r="A299" s="82" t="str">
        <f t="shared" si="14"/>
        <v/>
      </c>
      <c r="B299" s="96"/>
      <c r="C299" s="93"/>
      <c r="D299" s="13"/>
      <c r="E299" s="11"/>
      <c r="F299" s="6"/>
      <c r="G299" s="9"/>
      <c r="H299" s="9"/>
      <c r="I299" s="9"/>
      <c r="J299" s="279">
        <f t="shared" si="15"/>
        <v>0</v>
      </c>
      <c r="K299" s="9"/>
      <c r="L299" s="9"/>
      <c r="M299" s="6"/>
      <c r="N299" s="10"/>
      <c r="O299" s="13"/>
      <c r="P299" s="9">
        <f t="shared" si="16"/>
        <v>1</v>
      </c>
      <c r="Q299" s="10"/>
    </row>
    <row r="300" spans="1:17" x14ac:dyDescent="0.25">
      <c r="A300" s="82" t="str">
        <f t="shared" si="14"/>
        <v/>
      </c>
      <c r="B300" s="96"/>
      <c r="C300" s="93"/>
      <c r="D300" s="13"/>
      <c r="E300" s="11"/>
      <c r="F300" s="6"/>
      <c r="G300" s="9"/>
      <c r="H300" s="9"/>
      <c r="I300" s="9"/>
      <c r="J300" s="279">
        <f t="shared" si="15"/>
        <v>0</v>
      </c>
      <c r="K300" s="9"/>
      <c r="L300" s="9"/>
      <c r="M300" s="6"/>
      <c r="N300" s="10"/>
      <c r="O300" s="13"/>
      <c r="P300" s="9">
        <f t="shared" si="16"/>
        <v>1</v>
      </c>
      <c r="Q300" s="10"/>
    </row>
    <row r="301" spans="1:17" x14ac:dyDescent="0.25">
      <c r="A301" s="82" t="str">
        <f t="shared" si="14"/>
        <v/>
      </c>
      <c r="B301" s="96"/>
      <c r="C301" s="93"/>
      <c r="D301" s="13"/>
      <c r="E301" s="11"/>
      <c r="F301" s="6"/>
      <c r="G301" s="9"/>
      <c r="H301" s="9"/>
      <c r="I301" s="9"/>
      <c r="J301" s="279">
        <f t="shared" si="15"/>
        <v>0</v>
      </c>
      <c r="K301" s="9"/>
      <c r="L301" s="9"/>
      <c r="M301" s="6"/>
      <c r="N301" s="10"/>
      <c r="O301" s="13"/>
      <c r="P301" s="9">
        <f t="shared" si="16"/>
        <v>1</v>
      </c>
      <c r="Q301" s="10"/>
    </row>
    <row r="302" spans="1:17" x14ac:dyDescent="0.25">
      <c r="A302" s="82" t="str">
        <f t="shared" si="14"/>
        <v/>
      </c>
      <c r="B302" s="96"/>
      <c r="C302" s="93"/>
      <c r="D302" s="13"/>
      <c r="E302" s="11"/>
      <c r="F302" s="6"/>
      <c r="G302" s="9"/>
      <c r="H302" s="9"/>
      <c r="I302" s="9"/>
      <c r="J302" s="279">
        <f t="shared" si="15"/>
        <v>0</v>
      </c>
      <c r="K302" s="9"/>
      <c r="L302" s="9"/>
      <c r="M302" s="6"/>
      <c r="N302" s="10"/>
      <c r="O302" s="13"/>
      <c r="P302" s="9">
        <f t="shared" si="16"/>
        <v>1</v>
      </c>
      <c r="Q302" s="10"/>
    </row>
    <row r="303" spans="1:17" x14ac:dyDescent="0.25">
      <c r="A303" s="82" t="str">
        <f t="shared" si="14"/>
        <v/>
      </c>
      <c r="B303" s="96"/>
      <c r="C303" s="93"/>
      <c r="D303" s="13"/>
      <c r="E303" s="11"/>
      <c r="F303" s="6"/>
      <c r="G303" s="9"/>
      <c r="H303" s="9"/>
      <c r="I303" s="9"/>
      <c r="J303" s="279">
        <f t="shared" si="15"/>
        <v>0</v>
      </c>
      <c r="K303" s="9"/>
      <c r="L303" s="9"/>
      <c r="M303" s="6"/>
      <c r="N303" s="10"/>
      <c r="O303" s="13"/>
      <c r="P303" s="9">
        <f t="shared" si="16"/>
        <v>1</v>
      </c>
      <c r="Q303" s="10"/>
    </row>
    <row r="304" spans="1:17" x14ac:dyDescent="0.25">
      <c r="A304" s="82" t="str">
        <f t="shared" si="14"/>
        <v/>
      </c>
      <c r="B304" s="96"/>
      <c r="C304" s="93"/>
      <c r="D304" s="13"/>
      <c r="E304" s="11"/>
      <c r="F304" s="6"/>
      <c r="G304" s="9"/>
      <c r="H304" s="9"/>
      <c r="I304" s="9"/>
      <c r="J304" s="279">
        <f t="shared" si="15"/>
        <v>0</v>
      </c>
      <c r="K304" s="9"/>
      <c r="L304" s="9"/>
      <c r="M304" s="6"/>
      <c r="N304" s="10"/>
      <c r="O304" s="13"/>
      <c r="P304" s="9">
        <f t="shared" si="16"/>
        <v>1</v>
      </c>
      <c r="Q304" s="10"/>
    </row>
    <row r="305" spans="1:17" x14ac:dyDescent="0.25">
      <c r="A305" s="82" t="str">
        <f t="shared" si="14"/>
        <v/>
      </c>
      <c r="B305" s="96"/>
      <c r="C305" s="93"/>
      <c r="D305" s="13"/>
      <c r="E305" s="11"/>
      <c r="F305" s="6"/>
      <c r="G305" s="9"/>
      <c r="H305" s="9"/>
      <c r="I305" s="9"/>
      <c r="J305" s="279">
        <f t="shared" si="15"/>
        <v>0</v>
      </c>
      <c r="K305" s="9"/>
      <c r="L305" s="9"/>
      <c r="M305" s="6"/>
      <c r="N305" s="10"/>
      <c r="O305" s="13"/>
      <c r="P305" s="9">
        <f t="shared" si="16"/>
        <v>1</v>
      </c>
      <c r="Q305" s="10"/>
    </row>
    <row r="306" spans="1:17" x14ac:dyDescent="0.25">
      <c r="A306" s="82" t="str">
        <f t="shared" si="14"/>
        <v/>
      </c>
      <c r="B306" s="96"/>
      <c r="C306" s="93"/>
      <c r="D306" s="13"/>
      <c r="E306" s="11"/>
      <c r="F306" s="6"/>
      <c r="G306" s="9"/>
      <c r="H306" s="9"/>
      <c r="I306" s="9"/>
      <c r="J306" s="279">
        <f t="shared" si="15"/>
        <v>0</v>
      </c>
      <c r="K306" s="9"/>
      <c r="L306" s="9"/>
      <c r="M306" s="6"/>
      <c r="N306" s="10"/>
      <c r="O306" s="13"/>
      <c r="P306" s="9">
        <f t="shared" si="16"/>
        <v>1</v>
      </c>
      <c r="Q306" s="10"/>
    </row>
    <row r="307" spans="1:17" x14ac:dyDescent="0.25">
      <c r="A307" s="82" t="str">
        <f t="shared" si="14"/>
        <v/>
      </c>
      <c r="B307" s="96"/>
      <c r="C307" s="93"/>
      <c r="D307" s="13"/>
      <c r="E307" s="11"/>
      <c r="F307" s="6"/>
      <c r="G307" s="9"/>
      <c r="H307" s="9"/>
      <c r="I307" s="9"/>
      <c r="J307" s="279">
        <f t="shared" si="15"/>
        <v>0</v>
      </c>
      <c r="K307" s="9"/>
      <c r="L307" s="9"/>
      <c r="M307" s="6"/>
      <c r="N307" s="10"/>
      <c r="O307" s="13"/>
      <c r="P307" s="9">
        <f t="shared" si="16"/>
        <v>1</v>
      </c>
      <c r="Q307" s="10"/>
    </row>
    <row r="308" spans="1:17" x14ac:dyDescent="0.25">
      <c r="A308" s="82" t="str">
        <f t="shared" si="14"/>
        <v/>
      </c>
      <c r="B308" s="96"/>
      <c r="C308" s="93"/>
      <c r="D308" s="13"/>
      <c r="E308" s="11"/>
      <c r="F308" s="6"/>
      <c r="G308" s="9"/>
      <c r="H308" s="9"/>
      <c r="I308" s="9"/>
      <c r="J308" s="279">
        <f t="shared" si="15"/>
        <v>0</v>
      </c>
      <c r="K308" s="9"/>
      <c r="L308" s="9"/>
      <c r="M308" s="6"/>
      <c r="N308" s="10"/>
      <c r="O308" s="13"/>
      <c r="P308" s="9">
        <f t="shared" si="16"/>
        <v>1</v>
      </c>
      <c r="Q308" s="10"/>
    </row>
    <row r="309" spans="1:17" x14ac:dyDescent="0.25">
      <c r="A309" s="82" t="str">
        <f t="shared" si="14"/>
        <v/>
      </c>
      <c r="B309" s="96"/>
      <c r="C309" s="93"/>
      <c r="D309" s="13"/>
      <c r="E309" s="11"/>
      <c r="F309" s="6"/>
      <c r="G309" s="9"/>
      <c r="H309" s="9"/>
      <c r="I309" s="9"/>
      <c r="J309" s="279">
        <f t="shared" si="15"/>
        <v>0</v>
      </c>
      <c r="K309" s="9"/>
      <c r="L309" s="9"/>
      <c r="M309" s="6"/>
      <c r="N309" s="10"/>
      <c r="O309" s="13"/>
      <c r="P309" s="9">
        <f t="shared" si="16"/>
        <v>1</v>
      </c>
      <c r="Q309" s="10"/>
    </row>
    <row r="310" spans="1:17" x14ac:dyDescent="0.25">
      <c r="A310" s="82" t="str">
        <f t="shared" si="14"/>
        <v/>
      </c>
      <c r="B310" s="96"/>
      <c r="C310" s="93"/>
      <c r="D310" s="13"/>
      <c r="E310" s="11"/>
      <c r="F310" s="6"/>
      <c r="G310" s="9"/>
      <c r="H310" s="9"/>
      <c r="I310" s="9"/>
      <c r="J310" s="279">
        <f t="shared" si="15"/>
        <v>0</v>
      </c>
      <c r="K310" s="9"/>
      <c r="L310" s="9"/>
      <c r="M310" s="6"/>
      <c r="N310" s="10"/>
      <c r="O310" s="13"/>
      <c r="P310" s="9">
        <f t="shared" si="16"/>
        <v>1</v>
      </c>
      <c r="Q310" s="10"/>
    </row>
    <row r="311" spans="1:17" x14ac:dyDescent="0.25">
      <c r="A311" s="82" t="str">
        <f t="shared" si="14"/>
        <v/>
      </c>
      <c r="B311" s="96"/>
      <c r="C311" s="93"/>
      <c r="D311" s="13"/>
      <c r="E311" s="11"/>
      <c r="F311" s="6"/>
      <c r="G311" s="9"/>
      <c r="H311" s="9"/>
      <c r="I311" s="9"/>
      <c r="J311" s="279">
        <f t="shared" si="15"/>
        <v>0</v>
      </c>
      <c r="K311" s="9"/>
      <c r="L311" s="9"/>
      <c r="M311" s="6"/>
      <c r="N311" s="10"/>
      <c r="O311" s="13"/>
      <c r="P311" s="9">
        <f t="shared" si="16"/>
        <v>1</v>
      </c>
      <c r="Q311" s="10"/>
    </row>
    <row r="312" spans="1:17" x14ac:dyDescent="0.25">
      <c r="A312" s="82" t="str">
        <f t="shared" si="14"/>
        <v/>
      </c>
      <c r="B312" s="96"/>
      <c r="C312" s="93"/>
      <c r="D312" s="13"/>
      <c r="E312" s="11"/>
      <c r="F312" s="6"/>
      <c r="G312" s="9"/>
      <c r="H312" s="9"/>
      <c r="I312" s="9"/>
      <c r="J312" s="279">
        <f t="shared" si="15"/>
        <v>0</v>
      </c>
      <c r="K312" s="9"/>
      <c r="L312" s="9"/>
      <c r="M312" s="6"/>
      <c r="N312" s="10"/>
      <c r="O312" s="13"/>
      <c r="P312" s="9">
        <f t="shared" si="16"/>
        <v>1</v>
      </c>
      <c r="Q312" s="10"/>
    </row>
    <row r="313" spans="1:17" x14ac:dyDescent="0.25">
      <c r="A313" s="82" t="str">
        <f t="shared" si="14"/>
        <v/>
      </c>
      <c r="B313" s="96"/>
      <c r="C313" s="93"/>
      <c r="D313" s="13"/>
      <c r="E313" s="11"/>
      <c r="F313" s="6"/>
      <c r="G313" s="9"/>
      <c r="H313" s="9"/>
      <c r="I313" s="9"/>
      <c r="J313" s="279">
        <f t="shared" si="15"/>
        <v>0</v>
      </c>
      <c r="K313" s="9"/>
      <c r="L313" s="9"/>
      <c r="M313" s="6"/>
      <c r="N313" s="10"/>
      <c r="O313" s="13"/>
      <c r="P313" s="9">
        <f t="shared" si="16"/>
        <v>1</v>
      </c>
      <c r="Q313" s="10"/>
    </row>
    <row r="314" spans="1:17" x14ac:dyDescent="0.25">
      <c r="A314" s="82" t="str">
        <f t="shared" si="14"/>
        <v/>
      </c>
      <c r="B314" s="96"/>
      <c r="C314" s="93"/>
      <c r="D314" s="13"/>
      <c r="E314" s="11"/>
      <c r="F314" s="6"/>
      <c r="G314" s="9"/>
      <c r="H314" s="9"/>
      <c r="I314" s="9"/>
      <c r="J314" s="279">
        <f t="shared" si="15"/>
        <v>0</v>
      </c>
      <c r="K314" s="9"/>
      <c r="L314" s="9"/>
      <c r="M314" s="6"/>
      <c r="N314" s="10"/>
      <c r="O314" s="13"/>
      <c r="P314" s="9">
        <f t="shared" si="16"/>
        <v>1</v>
      </c>
      <c r="Q314" s="10"/>
    </row>
    <row r="315" spans="1:17" x14ac:dyDescent="0.25">
      <c r="A315" s="82" t="str">
        <f t="shared" si="14"/>
        <v/>
      </c>
      <c r="B315" s="96"/>
      <c r="C315" s="93"/>
      <c r="D315" s="13"/>
      <c r="E315" s="11"/>
      <c r="F315" s="6"/>
      <c r="G315" s="9"/>
      <c r="H315" s="9"/>
      <c r="I315" s="9"/>
      <c r="J315" s="279">
        <f t="shared" si="15"/>
        <v>0</v>
      </c>
      <c r="K315" s="9"/>
      <c r="L315" s="9"/>
      <c r="M315" s="6"/>
      <c r="N315" s="10"/>
      <c r="O315" s="13"/>
      <c r="P315" s="9">
        <f t="shared" si="16"/>
        <v>1</v>
      </c>
      <c r="Q315" s="10"/>
    </row>
    <row r="316" spans="1:17" x14ac:dyDescent="0.25">
      <c r="A316" s="82" t="str">
        <f t="shared" si="14"/>
        <v/>
      </c>
      <c r="B316" s="96"/>
      <c r="C316" s="93"/>
      <c r="D316" s="13"/>
      <c r="E316" s="11"/>
      <c r="F316" s="6"/>
      <c r="G316" s="9"/>
      <c r="H316" s="9"/>
      <c r="I316" s="9"/>
      <c r="J316" s="279">
        <f t="shared" si="15"/>
        <v>0</v>
      </c>
      <c r="K316" s="9"/>
      <c r="L316" s="9"/>
      <c r="M316" s="6"/>
      <c r="N316" s="10"/>
      <c r="O316" s="13"/>
      <c r="P316" s="9">
        <f t="shared" si="16"/>
        <v>1</v>
      </c>
      <c r="Q316" s="10"/>
    </row>
    <row r="317" spans="1:17" x14ac:dyDescent="0.25">
      <c r="A317" s="82" t="str">
        <f t="shared" si="14"/>
        <v/>
      </c>
      <c r="B317" s="96"/>
      <c r="C317" s="93"/>
      <c r="D317" s="13"/>
      <c r="E317" s="11"/>
      <c r="F317" s="6"/>
      <c r="G317" s="9"/>
      <c r="H317" s="9"/>
      <c r="I317" s="9"/>
      <c r="J317" s="279">
        <f t="shared" si="15"/>
        <v>0</v>
      </c>
      <c r="K317" s="9"/>
      <c r="L317" s="9"/>
      <c r="M317" s="6"/>
      <c r="N317" s="10"/>
      <c r="O317" s="13"/>
      <c r="P317" s="9">
        <f t="shared" si="16"/>
        <v>1</v>
      </c>
      <c r="Q317" s="10"/>
    </row>
    <row r="318" spans="1:17" x14ac:dyDescent="0.25">
      <c r="A318" s="82" t="str">
        <f t="shared" si="14"/>
        <v/>
      </c>
      <c r="B318" s="96"/>
      <c r="C318" s="93"/>
      <c r="D318" s="13"/>
      <c r="E318" s="11"/>
      <c r="F318" s="6"/>
      <c r="G318" s="9"/>
      <c r="H318" s="9"/>
      <c r="I318" s="9"/>
      <c r="J318" s="279">
        <f t="shared" si="15"/>
        <v>0</v>
      </c>
      <c r="K318" s="9"/>
      <c r="L318" s="9"/>
      <c r="M318" s="6"/>
      <c r="N318" s="10"/>
      <c r="O318" s="13"/>
      <c r="P318" s="9">
        <f t="shared" si="16"/>
        <v>1</v>
      </c>
      <c r="Q318" s="10"/>
    </row>
    <row r="319" spans="1:17" x14ac:dyDescent="0.25">
      <c r="A319" s="82" t="str">
        <f t="shared" si="14"/>
        <v/>
      </c>
      <c r="B319" s="96"/>
      <c r="C319" s="93"/>
      <c r="D319" s="13"/>
      <c r="E319" s="11"/>
      <c r="F319" s="6"/>
      <c r="G319" s="9"/>
      <c r="H319" s="9"/>
      <c r="I319" s="9"/>
      <c r="J319" s="279">
        <f t="shared" si="15"/>
        <v>0</v>
      </c>
      <c r="K319" s="9"/>
      <c r="L319" s="9"/>
      <c r="M319" s="6"/>
      <c r="N319" s="10"/>
      <c r="O319" s="13"/>
      <c r="P319" s="9">
        <f t="shared" si="16"/>
        <v>1</v>
      </c>
      <c r="Q319" s="10"/>
    </row>
    <row r="320" spans="1:17" x14ac:dyDescent="0.25">
      <c r="A320" s="82" t="str">
        <f t="shared" si="14"/>
        <v/>
      </c>
      <c r="B320" s="96"/>
      <c r="C320" s="93"/>
      <c r="D320" s="13"/>
      <c r="E320" s="11"/>
      <c r="F320" s="6"/>
      <c r="G320" s="9"/>
      <c r="H320" s="9"/>
      <c r="I320" s="9"/>
      <c r="J320" s="279">
        <f t="shared" si="15"/>
        <v>0</v>
      </c>
      <c r="K320" s="9"/>
      <c r="L320" s="9"/>
      <c r="M320" s="6"/>
      <c r="N320" s="10"/>
      <c r="O320" s="13"/>
      <c r="P320" s="9">
        <f t="shared" si="16"/>
        <v>1</v>
      </c>
      <c r="Q320" s="10"/>
    </row>
    <row r="321" spans="1:17" x14ac:dyDescent="0.25">
      <c r="A321" s="82" t="str">
        <f t="shared" si="14"/>
        <v/>
      </c>
      <c r="B321" s="96"/>
      <c r="C321" s="93"/>
      <c r="D321" s="13"/>
      <c r="E321" s="11"/>
      <c r="F321" s="6"/>
      <c r="G321" s="9"/>
      <c r="H321" s="9"/>
      <c r="I321" s="9"/>
      <c r="J321" s="279">
        <f t="shared" si="15"/>
        <v>0</v>
      </c>
      <c r="K321" s="9"/>
      <c r="L321" s="9"/>
      <c r="M321" s="6"/>
      <c r="N321" s="10"/>
      <c r="O321" s="13"/>
      <c r="P321" s="9">
        <f t="shared" si="16"/>
        <v>1</v>
      </c>
      <c r="Q321" s="10"/>
    </row>
    <row r="322" spans="1:17" x14ac:dyDescent="0.25">
      <c r="A322" s="82" t="str">
        <f t="shared" ref="A322:A385" si="17">IF(B322="","",RIGHT(C322,4)&amp;LEFT(B322,3)&amp;E322-40000&amp;"-"&amp;LEFT(F322,3))</f>
        <v/>
      </c>
      <c r="B322" s="96"/>
      <c r="C322" s="93"/>
      <c r="D322" s="13"/>
      <c r="E322" s="11"/>
      <c r="F322" s="6"/>
      <c r="G322" s="9"/>
      <c r="H322" s="9"/>
      <c r="I322" s="9"/>
      <c r="J322" s="279">
        <f t="shared" ref="J322:J385" si="18">I322*43560</f>
        <v>0</v>
      </c>
      <c r="K322" s="9"/>
      <c r="L322" s="9"/>
      <c r="M322" s="6"/>
      <c r="N322" s="10"/>
      <c r="O322" s="13"/>
      <c r="P322" s="9">
        <f t="shared" ref="P322:P385" si="19">IFERROR(IF(B322="Abstraction",IF(M322&gt;=F322,0,1),1),1)</f>
        <v>1</v>
      </c>
      <c r="Q322" s="10"/>
    </row>
    <row r="323" spans="1:17" x14ac:dyDescent="0.25">
      <c r="A323" s="82" t="str">
        <f t="shared" si="17"/>
        <v/>
      </c>
      <c r="B323" s="96"/>
      <c r="C323" s="93"/>
      <c r="D323" s="13"/>
      <c r="E323" s="11"/>
      <c r="F323" s="6"/>
      <c r="G323" s="9"/>
      <c r="H323" s="9"/>
      <c r="I323" s="9"/>
      <c r="J323" s="279">
        <f t="shared" si="18"/>
        <v>0</v>
      </c>
      <c r="K323" s="9"/>
      <c r="L323" s="9"/>
      <c r="M323" s="6"/>
      <c r="N323" s="10"/>
      <c r="O323" s="13"/>
      <c r="P323" s="9">
        <f t="shared" si="19"/>
        <v>1</v>
      </c>
      <c r="Q323" s="10"/>
    </row>
    <row r="324" spans="1:17" x14ac:dyDescent="0.25">
      <c r="A324" s="82" t="str">
        <f t="shared" si="17"/>
        <v/>
      </c>
      <c r="B324" s="96"/>
      <c r="C324" s="93"/>
      <c r="D324" s="13"/>
      <c r="E324" s="11"/>
      <c r="F324" s="6"/>
      <c r="G324" s="9"/>
      <c r="H324" s="9"/>
      <c r="I324" s="9"/>
      <c r="J324" s="279">
        <f t="shared" si="18"/>
        <v>0</v>
      </c>
      <c r="K324" s="9"/>
      <c r="L324" s="9"/>
      <c r="M324" s="6"/>
      <c r="N324" s="10"/>
      <c r="O324" s="13"/>
      <c r="P324" s="9">
        <f t="shared" si="19"/>
        <v>1</v>
      </c>
      <c r="Q324" s="10"/>
    </row>
    <row r="325" spans="1:17" x14ac:dyDescent="0.25">
      <c r="A325" s="82" t="str">
        <f t="shared" si="17"/>
        <v/>
      </c>
      <c r="B325" s="96"/>
      <c r="C325" s="93"/>
      <c r="D325" s="13"/>
      <c r="E325" s="11"/>
      <c r="F325" s="6"/>
      <c r="G325" s="9"/>
      <c r="H325" s="9"/>
      <c r="I325" s="9"/>
      <c r="J325" s="279">
        <f t="shared" si="18"/>
        <v>0</v>
      </c>
      <c r="K325" s="9"/>
      <c r="L325" s="9"/>
      <c r="M325" s="6"/>
      <c r="N325" s="10"/>
      <c r="O325" s="13"/>
      <c r="P325" s="9">
        <f t="shared" si="19"/>
        <v>1</v>
      </c>
      <c r="Q325" s="10"/>
    </row>
    <row r="326" spans="1:17" x14ac:dyDescent="0.25">
      <c r="A326" s="82" t="str">
        <f t="shared" si="17"/>
        <v/>
      </c>
      <c r="B326" s="96"/>
      <c r="C326" s="93"/>
      <c r="D326" s="13"/>
      <c r="E326" s="11"/>
      <c r="F326" s="6"/>
      <c r="G326" s="9"/>
      <c r="H326" s="9"/>
      <c r="I326" s="9"/>
      <c r="J326" s="279">
        <f t="shared" si="18"/>
        <v>0</v>
      </c>
      <c r="K326" s="9"/>
      <c r="L326" s="9"/>
      <c r="M326" s="6"/>
      <c r="N326" s="10"/>
      <c r="O326" s="13"/>
      <c r="P326" s="9">
        <f t="shared" si="19"/>
        <v>1</v>
      </c>
      <c r="Q326" s="10"/>
    </row>
    <row r="327" spans="1:17" x14ac:dyDescent="0.25">
      <c r="A327" s="82" t="str">
        <f t="shared" si="17"/>
        <v/>
      </c>
      <c r="B327" s="96"/>
      <c r="C327" s="93"/>
      <c r="D327" s="13"/>
      <c r="E327" s="11"/>
      <c r="F327" s="6"/>
      <c r="G327" s="9"/>
      <c r="H327" s="9"/>
      <c r="I327" s="9"/>
      <c r="J327" s="279">
        <f t="shared" si="18"/>
        <v>0</v>
      </c>
      <c r="K327" s="9"/>
      <c r="L327" s="9"/>
      <c r="M327" s="6"/>
      <c r="N327" s="10"/>
      <c r="O327" s="13"/>
      <c r="P327" s="9">
        <f t="shared" si="19"/>
        <v>1</v>
      </c>
      <c r="Q327" s="10"/>
    </row>
    <row r="328" spans="1:17" x14ac:dyDescent="0.25">
      <c r="A328" s="82" t="str">
        <f t="shared" si="17"/>
        <v/>
      </c>
      <c r="B328" s="96"/>
      <c r="C328" s="93"/>
      <c r="D328" s="13"/>
      <c r="E328" s="11"/>
      <c r="F328" s="6"/>
      <c r="G328" s="9"/>
      <c r="H328" s="9"/>
      <c r="I328" s="9"/>
      <c r="J328" s="279">
        <f t="shared" si="18"/>
        <v>0</v>
      </c>
      <c r="K328" s="9"/>
      <c r="L328" s="9"/>
      <c r="M328" s="6"/>
      <c r="N328" s="10"/>
      <c r="O328" s="13"/>
      <c r="P328" s="9">
        <f t="shared" si="19"/>
        <v>1</v>
      </c>
      <c r="Q328" s="10"/>
    </row>
    <row r="329" spans="1:17" x14ac:dyDescent="0.25">
      <c r="A329" s="82" t="str">
        <f t="shared" si="17"/>
        <v/>
      </c>
      <c r="B329" s="96"/>
      <c r="C329" s="93"/>
      <c r="D329" s="13"/>
      <c r="E329" s="11"/>
      <c r="F329" s="6"/>
      <c r="G329" s="9"/>
      <c r="H329" s="9"/>
      <c r="I329" s="9"/>
      <c r="J329" s="279">
        <f t="shared" si="18"/>
        <v>0</v>
      </c>
      <c r="K329" s="9"/>
      <c r="L329" s="9"/>
      <c r="M329" s="6"/>
      <c r="N329" s="10"/>
      <c r="O329" s="13"/>
      <c r="P329" s="9">
        <f t="shared" si="19"/>
        <v>1</v>
      </c>
      <c r="Q329" s="10"/>
    </row>
    <row r="330" spans="1:17" x14ac:dyDescent="0.25">
      <c r="A330" s="82" t="str">
        <f t="shared" si="17"/>
        <v/>
      </c>
      <c r="B330" s="96"/>
      <c r="C330" s="93"/>
      <c r="D330" s="13"/>
      <c r="E330" s="11"/>
      <c r="F330" s="6"/>
      <c r="G330" s="9"/>
      <c r="H330" s="9"/>
      <c r="I330" s="9"/>
      <c r="J330" s="279">
        <f t="shared" si="18"/>
        <v>0</v>
      </c>
      <c r="K330" s="9"/>
      <c r="L330" s="9"/>
      <c r="M330" s="6"/>
      <c r="N330" s="10"/>
      <c r="O330" s="13"/>
      <c r="P330" s="9">
        <f t="shared" si="19"/>
        <v>1</v>
      </c>
      <c r="Q330" s="10"/>
    </row>
    <row r="331" spans="1:17" x14ac:dyDescent="0.25">
      <c r="A331" s="82" t="str">
        <f t="shared" si="17"/>
        <v/>
      </c>
      <c r="B331" s="96"/>
      <c r="C331" s="93"/>
      <c r="D331" s="13"/>
      <c r="E331" s="11"/>
      <c r="F331" s="6"/>
      <c r="G331" s="9"/>
      <c r="H331" s="9"/>
      <c r="I331" s="9"/>
      <c r="J331" s="279">
        <f t="shared" si="18"/>
        <v>0</v>
      </c>
      <c r="K331" s="9"/>
      <c r="L331" s="9"/>
      <c r="M331" s="6"/>
      <c r="N331" s="10"/>
      <c r="O331" s="13"/>
      <c r="P331" s="9">
        <f t="shared" si="19"/>
        <v>1</v>
      </c>
      <c r="Q331" s="10"/>
    </row>
    <row r="332" spans="1:17" x14ac:dyDescent="0.25">
      <c r="A332" s="82" t="str">
        <f t="shared" si="17"/>
        <v/>
      </c>
      <c r="B332" s="96"/>
      <c r="C332" s="93"/>
      <c r="D332" s="13"/>
      <c r="E332" s="11"/>
      <c r="F332" s="6"/>
      <c r="G332" s="9"/>
      <c r="H332" s="9"/>
      <c r="I332" s="9"/>
      <c r="J332" s="279">
        <f t="shared" si="18"/>
        <v>0</v>
      </c>
      <c r="K332" s="9"/>
      <c r="L332" s="9"/>
      <c r="M332" s="6"/>
      <c r="N332" s="10"/>
      <c r="O332" s="13"/>
      <c r="P332" s="9">
        <f t="shared" si="19"/>
        <v>1</v>
      </c>
      <c r="Q332" s="10"/>
    </row>
    <row r="333" spans="1:17" x14ac:dyDescent="0.25">
      <c r="A333" s="82" t="str">
        <f t="shared" si="17"/>
        <v/>
      </c>
      <c r="B333" s="96"/>
      <c r="C333" s="93"/>
      <c r="D333" s="13"/>
      <c r="E333" s="11"/>
      <c r="F333" s="6"/>
      <c r="G333" s="9"/>
      <c r="H333" s="9"/>
      <c r="I333" s="9"/>
      <c r="J333" s="279">
        <f t="shared" si="18"/>
        <v>0</v>
      </c>
      <c r="K333" s="9"/>
      <c r="L333" s="9"/>
      <c r="M333" s="6"/>
      <c r="N333" s="10"/>
      <c r="O333" s="13"/>
      <c r="P333" s="9">
        <f t="shared" si="19"/>
        <v>1</v>
      </c>
      <c r="Q333" s="10"/>
    </row>
    <row r="334" spans="1:17" x14ac:dyDescent="0.25">
      <c r="A334" s="82" t="str">
        <f t="shared" si="17"/>
        <v/>
      </c>
      <c r="B334" s="96"/>
      <c r="C334" s="93"/>
      <c r="D334" s="13"/>
      <c r="E334" s="11"/>
      <c r="F334" s="6"/>
      <c r="G334" s="9"/>
      <c r="H334" s="9"/>
      <c r="I334" s="9"/>
      <c r="J334" s="279">
        <f t="shared" si="18"/>
        <v>0</v>
      </c>
      <c r="K334" s="9"/>
      <c r="L334" s="9"/>
      <c r="M334" s="6"/>
      <c r="N334" s="10"/>
      <c r="O334" s="13"/>
      <c r="P334" s="9">
        <f t="shared" si="19"/>
        <v>1</v>
      </c>
      <c r="Q334" s="10"/>
    </row>
    <row r="335" spans="1:17" x14ac:dyDescent="0.25">
      <c r="A335" s="82" t="str">
        <f t="shared" si="17"/>
        <v/>
      </c>
      <c r="B335" s="96"/>
      <c r="C335" s="93"/>
      <c r="D335" s="13"/>
      <c r="E335" s="11"/>
      <c r="F335" s="6"/>
      <c r="G335" s="9"/>
      <c r="H335" s="9"/>
      <c r="I335" s="9"/>
      <c r="J335" s="279">
        <f t="shared" si="18"/>
        <v>0</v>
      </c>
      <c r="K335" s="9"/>
      <c r="L335" s="9"/>
      <c r="M335" s="6"/>
      <c r="N335" s="10"/>
      <c r="O335" s="13"/>
      <c r="P335" s="9">
        <f t="shared" si="19"/>
        <v>1</v>
      </c>
      <c r="Q335" s="10"/>
    </row>
    <row r="336" spans="1:17" x14ac:dyDescent="0.25">
      <c r="A336" s="82" t="str">
        <f t="shared" si="17"/>
        <v/>
      </c>
      <c r="B336" s="96"/>
      <c r="C336" s="93"/>
      <c r="D336" s="13"/>
      <c r="E336" s="11"/>
      <c r="F336" s="6"/>
      <c r="G336" s="9"/>
      <c r="H336" s="9"/>
      <c r="I336" s="9"/>
      <c r="J336" s="279">
        <f t="shared" si="18"/>
        <v>0</v>
      </c>
      <c r="K336" s="9"/>
      <c r="L336" s="9"/>
      <c r="M336" s="6"/>
      <c r="N336" s="10"/>
      <c r="O336" s="13"/>
      <c r="P336" s="9">
        <f t="shared" si="19"/>
        <v>1</v>
      </c>
      <c r="Q336" s="10"/>
    </row>
    <row r="337" spans="1:17" x14ac:dyDescent="0.25">
      <c r="A337" s="82" t="str">
        <f t="shared" si="17"/>
        <v/>
      </c>
      <c r="B337" s="96"/>
      <c r="C337" s="93"/>
      <c r="D337" s="13"/>
      <c r="E337" s="11"/>
      <c r="F337" s="6"/>
      <c r="G337" s="9"/>
      <c r="H337" s="9"/>
      <c r="I337" s="9"/>
      <c r="J337" s="279">
        <f t="shared" si="18"/>
        <v>0</v>
      </c>
      <c r="K337" s="9"/>
      <c r="L337" s="9"/>
      <c r="M337" s="6"/>
      <c r="N337" s="10"/>
      <c r="O337" s="13"/>
      <c r="P337" s="9">
        <f t="shared" si="19"/>
        <v>1</v>
      </c>
      <c r="Q337" s="10"/>
    </row>
    <row r="338" spans="1:17" x14ac:dyDescent="0.25">
      <c r="A338" s="82" t="str">
        <f t="shared" si="17"/>
        <v/>
      </c>
      <c r="B338" s="96"/>
      <c r="C338" s="93"/>
      <c r="D338" s="13"/>
      <c r="E338" s="11"/>
      <c r="F338" s="6"/>
      <c r="G338" s="9"/>
      <c r="H338" s="9"/>
      <c r="I338" s="9"/>
      <c r="J338" s="279">
        <f t="shared" si="18"/>
        <v>0</v>
      </c>
      <c r="K338" s="9"/>
      <c r="L338" s="9"/>
      <c r="M338" s="6"/>
      <c r="N338" s="10"/>
      <c r="O338" s="13"/>
      <c r="P338" s="9">
        <f t="shared" si="19"/>
        <v>1</v>
      </c>
      <c r="Q338" s="10"/>
    </row>
    <row r="339" spans="1:17" x14ac:dyDescent="0.25">
      <c r="A339" s="82" t="str">
        <f t="shared" si="17"/>
        <v/>
      </c>
      <c r="B339" s="96"/>
      <c r="C339" s="93"/>
      <c r="D339" s="13"/>
      <c r="E339" s="11"/>
      <c r="F339" s="6"/>
      <c r="G339" s="9"/>
      <c r="H339" s="9"/>
      <c r="I339" s="9"/>
      <c r="J339" s="279">
        <f t="shared" si="18"/>
        <v>0</v>
      </c>
      <c r="K339" s="9"/>
      <c r="L339" s="9"/>
      <c r="M339" s="6"/>
      <c r="N339" s="10"/>
      <c r="O339" s="13"/>
      <c r="P339" s="9">
        <f t="shared" si="19"/>
        <v>1</v>
      </c>
      <c r="Q339" s="10"/>
    </row>
    <row r="340" spans="1:17" x14ac:dyDescent="0.25">
      <c r="A340" s="82" t="str">
        <f t="shared" si="17"/>
        <v/>
      </c>
      <c r="B340" s="96"/>
      <c r="C340" s="93"/>
      <c r="D340" s="13"/>
      <c r="E340" s="11"/>
      <c r="F340" s="6"/>
      <c r="G340" s="9"/>
      <c r="H340" s="9"/>
      <c r="I340" s="9"/>
      <c r="J340" s="279">
        <f t="shared" si="18"/>
        <v>0</v>
      </c>
      <c r="K340" s="9"/>
      <c r="L340" s="9"/>
      <c r="M340" s="6"/>
      <c r="N340" s="10"/>
      <c r="O340" s="13"/>
      <c r="P340" s="9">
        <f t="shared" si="19"/>
        <v>1</v>
      </c>
      <c r="Q340" s="10"/>
    </row>
    <row r="341" spans="1:17" x14ac:dyDescent="0.25">
      <c r="A341" s="82" t="str">
        <f t="shared" si="17"/>
        <v/>
      </c>
      <c r="B341" s="96"/>
      <c r="C341" s="93"/>
      <c r="D341" s="13"/>
      <c r="E341" s="11"/>
      <c r="F341" s="6"/>
      <c r="G341" s="9"/>
      <c r="H341" s="9"/>
      <c r="I341" s="9"/>
      <c r="J341" s="279">
        <f t="shared" si="18"/>
        <v>0</v>
      </c>
      <c r="K341" s="9"/>
      <c r="L341" s="9"/>
      <c r="M341" s="6"/>
      <c r="N341" s="10"/>
      <c r="O341" s="13"/>
      <c r="P341" s="9">
        <f t="shared" si="19"/>
        <v>1</v>
      </c>
      <c r="Q341" s="10"/>
    </row>
    <row r="342" spans="1:17" x14ac:dyDescent="0.25">
      <c r="A342" s="82" t="str">
        <f t="shared" si="17"/>
        <v/>
      </c>
      <c r="B342" s="96"/>
      <c r="C342" s="93"/>
      <c r="D342" s="13"/>
      <c r="E342" s="11"/>
      <c r="F342" s="6"/>
      <c r="G342" s="9"/>
      <c r="H342" s="9"/>
      <c r="I342" s="9"/>
      <c r="J342" s="279">
        <f t="shared" si="18"/>
        <v>0</v>
      </c>
      <c r="K342" s="9"/>
      <c r="L342" s="9"/>
      <c r="M342" s="6"/>
      <c r="N342" s="10"/>
      <c r="O342" s="13"/>
      <c r="P342" s="9">
        <f t="shared" si="19"/>
        <v>1</v>
      </c>
      <c r="Q342" s="10"/>
    </row>
    <row r="343" spans="1:17" x14ac:dyDescent="0.25">
      <c r="A343" s="82" t="str">
        <f t="shared" si="17"/>
        <v/>
      </c>
      <c r="B343" s="96"/>
      <c r="C343" s="93"/>
      <c r="D343" s="13"/>
      <c r="E343" s="11"/>
      <c r="F343" s="6"/>
      <c r="G343" s="9"/>
      <c r="H343" s="9"/>
      <c r="I343" s="9"/>
      <c r="J343" s="279">
        <f t="shared" si="18"/>
        <v>0</v>
      </c>
      <c r="K343" s="9"/>
      <c r="L343" s="9"/>
      <c r="M343" s="6"/>
      <c r="N343" s="10"/>
      <c r="O343" s="13"/>
      <c r="P343" s="9">
        <f t="shared" si="19"/>
        <v>1</v>
      </c>
      <c r="Q343" s="10"/>
    </row>
    <row r="344" spans="1:17" x14ac:dyDescent="0.25">
      <c r="A344" s="82" t="str">
        <f t="shared" si="17"/>
        <v/>
      </c>
      <c r="B344" s="96"/>
      <c r="C344" s="93"/>
      <c r="D344" s="13"/>
      <c r="E344" s="11"/>
      <c r="F344" s="6"/>
      <c r="G344" s="9"/>
      <c r="H344" s="9"/>
      <c r="I344" s="9"/>
      <c r="J344" s="279">
        <f t="shared" si="18"/>
        <v>0</v>
      </c>
      <c r="K344" s="9"/>
      <c r="L344" s="9"/>
      <c r="M344" s="6"/>
      <c r="N344" s="10"/>
      <c r="O344" s="13"/>
      <c r="P344" s="9">
        <f t="shared" si="19"/>
        <v>1</v>
      </c>
      <c r="Q344" s="10"/>
    </row>
    <row r="345" spans="1:17" x14ac:dyDescent="0.25">
      <c r="A345" s="82" t="str">
        <f t="shared" si="17"/>
        <v/>
      </c>
      <c r="B345" s="96"/>
      <c r="C345" s="93"/>
      <c r="D345" s="13"/>
      <c r="E345" s="11"/>
      <c r="F345" s="6"/>
      <c r="G345" s="9"/>
      <c r="H345" s="9"/>
      <c r="I345" s="9"/>
      <c r="J345" s="279">
        <f t="shared" si="18"/>
        <v>0</v>
      </c>
      <c r="K345" s="9"/>
      <c r="L345" s="9"/>
      <c r="M345" s="6"/>
      <c r="N345" s="10"/>
      <c r="O345" s="13"/>
      <c r="P345" s="9">
        <f t="shared" si="19"/>
        <v>1</v>
      </c>
      <c r="Q345" s="10"/>
    </row>
    <row r="346" spans="1:17" x14ac:dyDescent="0.25">
      <c r="A346" s="82" t="str">
        <f t="shared" si="17"/>
        <v/>
      </c>
      <c r="B346" s="96"/>
      <c r="C346" s="93"/>
      <c r="D346" s="13"/>
      <c r="E346" s="11"/>
      <c r="F346" s="6"/>
      <c r="G346" s="9"/>
      <c r="H346" s="9"/>
      <c r="I346" s="9"/>
      <c r="J346" s="279">
        <f t="shared" si="18"/>
        <v>0</v>
      </c>
      <c r="K346" s="9"/>
      <c r="L346" s="9"/>
      <c r="M346" s="6"/>
      <c r="N346" s="10"/>
      <c r="O346" s="13"/>
      <c r="P346" s="9">
        <f t="shared" si="19"/>
        <v>1</v>
      </c>
      <c r="Q346" s="10"/>
    </row>
    <row r="347" spans="1:17" x14ac:dyDescent="0.25">
      <c r="A347" s="82" t="str">
        <f t="shared" si="17"/>
        <v/>
      </c>
      <c r="B347" s="96"/>
      <c r="C347" s="93"/>
      <c r="D347" s="13"/>
      <c r="E347" s="11"/>
      <c r="F347" s="6"/>
      <c r="G347" s="9"/>
      <c r="H347" s="9"/>
      <c r="I347" s="9"/>
      <c r="J347" s="279">
        <f t="shared" si="18"/>
        <v>0</v>
      </c>
      <c r="K347" s="9"/>
      <c r="L347" s="9"/>
      <c r="M347" s="6"/>
      <c r="N347" s="10"/>
      <c r="O347" s="13"/>
      <c r="P347" s="9">
        <f t="shared" si="19"/>
        <v>1</v>
      </c>
      <c r="Q347" s="10"/>
    </row>
    <row r="348" spans="1:17" x14ac:dyDescent="0.25">
      <c r="A348" s="82" t="str">
        <f t="shared" si="17"/>
        <v/>
      </c>
      <c r="B348" s="96"/>
      <c r="C348" s="93"/>
      <c r="D348" s="13"/>
      <c r="E348" s="11"/>
      <c r="F348" s="6"/>
      <c r="G348" s="9"/>
      <c r="H348" s="9"/>
      <c r="I348" s="9"/>
      <c r="J348" s="279">
        <f t="shared" si="18"/>
        <v>0</v>
      </c>
      <c r="K348" s="9"/>
      <c r="L348" s="9"/>
      <c r="M348" s="6"/>
      <c r="N348" s="10"/>
      <c r="O348" s="13"/>
      <c r="P348" s="9">
        <f t="shared" si="19"/>
        <v>1</v>
      </c>
      <c r="Q348" s="10"/>
    </row>
    <row r="349" spans="1:17" x14ac:dyDescent="0.25">
      <c r="A349" s="82" t="str">
        <f t="shared" si="17"/>
        <v/>
      </c>
      <c r="B349" s="96"/>
      <c r="C349" s="93"/>
      <c r="D349" s="13"/>
      <c r="E349" s="11"/>
      <c r="F349" s="6"/>
      <c r="G349" s="9"/>
      <c r="H349" s="9"/>
      <c r="I349" s="9"/>
      <c r="J349" s="279">
        <f t="shared" si="18"/>
        <v>0</v>
      </c>
      <c r="K349" s="9"/>
      <c r="L349" s="9"/>
      <c r="M349" s="6"/>
      <c r="N349" s="10"/>
      <c r="O349" s="13"/>
      <c r="P349" s="9">
        <f t="shared" si="19"/>
        <v>1</v>
      </c>
      <c r="Q349" s="10"/>
    </row>
    <row r="350" spans="1:17" x14ac:dyDescent="0.25">
      <c r="A350" s="82" t="str">
        <f t="shared" si="17"/>
        <v/>
      </c>
      <c r="B350" s="96"/>
      <c r="C350" s="93"/>
      <c r="D350" s="13"/>
      <c r="E350" s="11"/>
      <c r="F350" s="6"/>
      <c r="G350" s="9"/>
      <c r="H350" s="9"/>
      <c r="I350" s="9"/>
      <c r="J350" s="279">
        <f t="shared" si="18"/>
        <v>0</v>
      </c>
      <c r="K350" s="9"/>
      <c r="L350" s="9"/>
      <c r="M350" s="6"/>
      <c r="N350" s="10"/>
      <c r="O350" s="13"/>
      <c r="P350" s="9">
        <f t="shared" si="19"/>
        <v>1</v>
      </c>
      <c r="Q350" s="10"/>
    </row>
    <row r="351" spans="1:17" x14ac:dyDescent="0.25">
      <c r="A351" s="82" t="str">
        <f t="shared" si="17"/>
        <v/>
      </c>
      <c r="B351" s="96"/>
      <c r="C351" s="93"/>
      <c r="D351" s="13"/>
      <c r="E351" s="11"/>
      <c r="F351" s="6"/>
      <c r="G351" s="9"/>
      <c r="H351" s="9"/>
      <c r="I351" s="9"/>
      <c r="J351" s="279">
        <f t="shared" si="18"/>
        <v>0</v>
      </c>
      <c r="K351" s="9"/>
      <c r="L351" s="9"/>
      <c r="M351" s="6"/>
      <c r="N351" s="10"/>
      <c r="O351" s="13"/>
      <c r="P351" s="9">
        <f t="shared" si="19"/>
        <v>1</v>
      </c>
      <c r="Q351" s="10"/>
    </row>
    <row r="352" spans="1:17" x14ac:dyDescent="0.25">
      <c r="A352" s="82" t="str">
        <f t="shared" si="17"/>
        <v/>
      </c>
      <c r="B352" s="96"/>
      <c r="C352" s="93"/>
      <c r="D352" s="13"/>
      <c r="E352" s="11"/>
      <c r="F352" s="6"/>
      <c r="G352" s="9"/>
      <c r="H352" s="9"/>
      <c r="I352" s="9"/>
      <c r="J352" s="279">
        <f t="shared" si="18"/>
        <v>0</v>
      </c>
      <c r="K352" s="9"/>
      <c r="L352" s="9"/>
      <c r="M352" s="6"/>
      <c r="N352" s="10"/>
      <c r="O352" s="13"/>
      <c r="P352" s="9">
        <f t="shared" si="19"/>
        <v>1</v>
      </c>
      <c r="Q352" s="10"/>
    </row>
    <row r="353" spans="1:17" x14ac:dyDescent="0.25">
      <c r="A353" s="82" t="str">
        <f t="shared" si="17"/>
        <v/>
      </c>
      <c r="B353" s="96"/>
      <c r="C353" s="93"/>
      <c r="D353" s="13"/>
      <c r="E353" s="11"/>
      <c r="F353" s="6"/>
      <c r="G353" s="9"/>
      <c r="H353" s="9"/>
      <c r="I353" s="9"/>
      <c r="J353" s="279">
        <f t="shared" si="18"/>
        <v>0</v>
      </c>
      <c r="K353" s="9"/>
      <c r="L353" s="9"/>
      <c r="M353" s="6"/>
      <c r="N353" s="10"/>
      <c r="O353" s="13"/>
      <c r="P353" s="9">
        <f t="shared" si="19"/>
        <v>1</v>
      </c>
      <c r="Q353" s="10"/>
    </row>
    <row r="354" spans="1:17" x14ac:dyDescent="0.25">
      <c r="A354" s="82" t="str">
        <f t="shared" si="17"/>
        <v/>
      </c>
      <c r="B354" s="96"/>
      <c r="C354" s="93"/>
      <c r="D354" s="13"/>
      <c r="E354" s="11"/>
      <c r="F354" s="6"/>
      <c r="G354" s="9"/>
      <c r="H354" s="9"/>
      <c r="I354" s="9"/>
      <c r="J354" s="279">
        <f t="shared" si="18"/>
        <v>0</v>
      </c>
      <c r="K354" s="9"/>
      <c r="L354" s="9"/>
      <c r="M354" s="6"/>
      <c r="N354" s="10"/>
      <c r="O354" s="13"/>
      <c r="P354" s="9">
        <f t="shared" si="19"/>
        <v>1</v>
      </c>
      <c r="Q354" s="10"/>
    </row>
    <row r="355" spans="1:17" x14ac:dyDescent="0.25">
      <c r="A355" s="82" t="str">
        <f t="shared" si="17"/>
        <v/>
      </c>
      <c r="B355" s="96"/>
      <c r="C355" s="93"/>
      <c r="D355" s="13"/>
      <c r="E355" s="11"/>
      <c r="F355" s="6"/>
      <c r="G355" s="9"/>
      <c r="H355" s="9"/>
      <c r="I355" s="9"/>
      <c r="J355" s="279">
        <f t="shared" si="18"/>
        <v>0</v>
      </c>
      <c r="K355" s="9"/>
      <c r="L355" s="9"/>
      <c r="M355" s="6"/>
      <c r="N355" s="10"/>
      <c r="O355" s="13"/>
      <c r="P355" s="9">
        <f t="shared" si="19"/>
        <v>1</v>
      </c>
      <c r="Q355" s="10"/>
    </row>
    <row r="356" spans="1:17" x14ac:dyDescent="0.25">
      <c r="A356" s="82" t="str">
        <f t="shared" si="17"/>
        <v/>
      </c>
      <c r="B356" s="96"/>
      <c r="C356" s="93"/>
      <c r="D356" s="13"/>
      <c r="E356" s="11"/>
      <c r="F356" s="6"/>
      <c r="G356" s="9"/>
      <c r="H356" s="9"/>
      <c r="I356" s="9"/>
      <c r="J356" s="279">
        <f t="shared" si="18"/>
        <v>0</v>
      </c>
      <c r="K356" s="9"/>
      <c r="L356" s="9"/>
      <c r="M356" s="6"/>
      <c r="N356" s="10"/>
      <c r="O356" s="13"/>
      <c r="P356" s="9">
        <f t="shared" si="19"/>
        <v>1</v>
      </c>
      <c r="Q356" s="10"/>
    </row>
    <row r="357" spans="1:17" x14ac:dyDescent="0.25">
      <c r="A357" s="82" t="str">
        <f t="shared" si="17"/>
        <v/>
      </c>
      <c r="B357" s="96"/>
      <c r="C357" s="93"/>
      <c r="D357" s="13"/>
      <c r="E357" s="11"/>
      <c r="F357" s="6"/>
      <c r="G357" s="9"/>
      <c r="H357" s="9"/>
      <c r="I357" s="9"/>
      <c r="J357" s="279">
        <f t="shared" si="18"/>
        <v>0</v>
      </c>
      <c r="K357" s="9"/>
      <c r="L357" s="9"/>
      <c r="M357" s="6"/>
      <c r="N357" s="10"/>
      <c r="O357" s="13"/>
      <c r="P357" s="9">
        <f t="shared" si="19"/>
        <v>1</v>
      </c>
      <c r="Q357" s="10"/>
    </row>
    <row r="358" spans="1:17" x14ac:dyDescent="0.25">
      <c r="A358" s="82" t="str">
        <f t="shared" si="17"/>
        <v/>
      </c>
      <c r="B358" s="96"/>
      <c r="C358" s="93"/>
      <c r="D358" s="13"/>
      <c r="E358" s="11"/>
      <c r="F358" s="6"/>
      <c r="G358" s="9"/>
      <c r="H358" s="9"/>
      <c r="I358" s="9"/>
      <c r="J358" s="279">
        <f t="shared" si="18"/>
        <v>0</v>
      </c>
      <c r="K358" s="9"/>
      <c r="L358" s="9"/>
      <c r="M358" s="6"/>
      <c r="N358" s="10"/>
      <c r="O358" s="13"/>
      <c r="P358" s="9">
        <f t="shared" si="19"/>
        <v>1</v>
      </c>
      <c r="Q358" s="10"/>
    </row>
    <row r="359" spans="1:17" x14ac:dyDescent="0.25">
      <c r="A359" s="82" t="str">
        <f t="shared" si="17"/>
        <v/>
      </c>
      <c r="B359" s="96"/>
      <c r="C359" s="93"/>
      <c r="D359" s="13"/>
      <c r="E359" s="11"/>
      <c r="F359" s="6"/>
      <c r="G359" s="9"/>
      <c r="H359" s="9"/>
      <c r="I359" s="9"/>
      <c r="J359" s="279">
        <f t="shared" si="18"/>
        <v>0</v>
      </c>
      <c r="K359" s="9"/>
      <c r="L359" s="9"/>
      <c r="M359" s="6"/>
      <c r="N359" s="10"/>
      <c r="O359" s="13"/>
      <c r="P359" s="9">
        <f t="shared" si="19"/>
        <v>1</v>
      </c>
      <c r="Q359" s="10"/>
    </row>
    <row r="360" spans="1:17" x14ac:dyDescent="0.25">
      <c r="A360" s="82" t="str">
        <f t="shared" si="17"/>
        <v/>
      </c>
      <c r="B360" s="96"/>
      <c r="C360" s="93"/>
      <c r="D360" s="13"/>
      <c r="E360" s="11"/>
      <c r="F360" s="6"/>
      <c r="G360" s="9"/>
      <c r="H360" s="9"/>
      <c r="I360" s="9"/>
      <c r="J360" s="279">
        <f t="shared" si="18"/>
        <v>0</v>
      </c>
      <c r="K360" s="9"/>
      <c r="L360" s="9"/>
      <c r="M360" s="6"/>
      <c r="N360" s="10"/>
      <c r="O360" s="13"/>
      <c r="P360" s="9">
        <f t="shared" si="19"/>
        <v>1</v>
      </c>
      <c r="Q360" s="10"/>
    </row>
    <row r="361" spans="1:17" x14ac:dyDescent="0.25">
      <c r="A361" s="82" t="str">
        <f t="shared" si="17"/>
        <v/>
      </c>
      <c r="B361" s="96"/>
      <c r="C361" s="93"/>
      <c r="D361" s="13"/>
      <c r="E361" s="11"/>
      <c r="F361" s="6"/>
      <c r="G361" s="9"/>
      <c r="H361" s="9"/>
      <c r="I361" s="9"/>
      <c r="J361" s="279">
        <f t="shared" si="18"/>
        <v>0</v>
      </c>
      <c r="K361" s="9"/>
      <c r="L361" s="9"/>
      <c r="M361" s="6"/>
      <c r="N361" s="10"/>
      <c r="O361" s="13"/>
      <c r="P361" s="9">
        <f t="shared" si="19"/>
        <v>1</v>
      </c>
      <c r="Q361" s="10"/>
    </row>
    <row r="362" spans="1:17" x14ac:dyDescent="0.25">
      <c r="A362" s="82" t="str">
        <f t="shared" si="17"/>
        <v/>
      </c>
      <c r="B362" s="96"/>
      <c r="C362" s="93"/>
      <c r="D362" s="13"/>
      <c r="E362" s="11"/>
      <c r="F362" s="6"/>
      <c r="G362" s="9"/>
      <c r="H362" s="9"/>
      <c r="I362" s="9"/>
      <c r="J362" s="279">
        <f t="shared" si="18"/>
        <v>0</v>
      </c>
      <c r="K362" s="9"/>
      <c r="L362" s="9"/>
      <c r="M362" s="6"/>
      <c r="N362" s="10"/>
      <c r="O362" s="13"/>
      <c r="P362" s="9">
        <f t="shared" si="19"/>
        <v>1</v>
      </c>
      <c r="Q362" s="10"/>
    </row>
    <row r="363" spans="1:17" x14ac:dyDescent="0.25">
      <c r="A363" s="82" t="str">
        <f t="shared" si="17"/>
        <v/>
      </c>
      <c r="B363" s="96"/>
      <c r="C363" s="93"/>
      <c r="D363" s="13"/>
      <c r="E363" s="11"/>
      <c r="F363" s="6"/>
      <c r="G363" s="9"/>
      <c r="H363" s="9"/>
      <c r="I363" s="9"/>
      <c r="J363" s="279">
        <f t="shared" si="18"/>
        <v>0</v>
      </c>
      <c r="K363" s="9"/>
      <c r="L363" s="9"/>
      <c r="M363" s="6"/>
      <c r="N363" s="10"/>
      <c r="O363" s="13"/>
      <c r="P363" s="9">
        <f t="shared" si="19"/>
        <v>1</v>
      </c>
      <c r="Q363" s="10"/>
    </row>
    <row r="364" spans="1:17" x14ac:dyDescent="0.25">
      <c r="A364" s="82" t="str">
        <f t="shared" si="17"/>
        <v/>
      </c>
      <c r="B364" s="96"/>
      <c r="C364" s="93"/>
      <c r="D364" s="13"/>
      <c r="E364" s="11"/>
      <c r="F364" s="6"/>
      <c r="G364" s="9"/>
      <c r="H364" s="9"/>
      <c r="I364" s="9"/>
      <c r="J364" s="279">
        <f t="shared" si="18"/>
        <v>0</v>
      </c>
      <c r="K364" s="9"/>
      <c r="L364" s="9"/>
      <c r="M364" s="6"/>
      <c r="N364" s="10"/>
      <c r="O364" s="13"/>
      <c r="P364" s="9">
        <f t="shared" si="19"/>
        <v>1</v>
      </c>
      <c r="Q364" s="10"/>
    </row>
    <row r="365" spans="1:17" x14ac:dyDescent="0.25">
      <c r="A365" s="82" t="str">
        <f t="shared" si="17"/>
        <v/>
      </c>
      <c r="B365" s="96"/>
      <c r="C365" s="93"/>
      <c r="D365" s="13"/>
      <c r="E365" s="11"/>
      <c r="F365" s="6"/>
      <c r="G365" s="9"/>
      <c r="H365" s="9"/>
      <c r="I365" s="9"/>
      <c r="J365" s="279">
        <f t="shared" si="18"/>
        <v>0</v>
      </c>
      <c r="K365" s="9"/>
      <c r="L365" s="9"/>
      <c r="M365" s="6"/>
      <c r="N365" s="10"/>
      <c r="O365" s="13"/>
      <c r="P365" s="9">
        <f t="shared" si="19"/>
        <v>1</v>
      </c>
      <c r="Q365" s="10"/>
    </row>
    <row r="366" spans="1:17" x14ac:dyDescent="0.25">
      <c r="A366" s="82" t="str">
        <f t="shared" si="17"/>
        <v/>
      </c>
      <c r="B366" s="96"/>
      <c r="C366" s="93"/>
      <c r="D366" s="13"/>
      <c r="E366" s="11"/>
      <c r="F366" s="6"/>
      <c r="G366" s="9"/>
      <c r="H366" s="9"/>
      <c r="I366" s="9"/>
      <c r="J366" s="279">
        <f t="shared" si="18"/>
        <v>0</v>
      </c>
      <c r="K366" s="9"/>
      <c r="L366" s="9"/>
      <c r="M366" s="6"/>
      <c r="N366" s="10"/>
      <c r="O366" s="13"/>
      <c r="P366" s="9">
        <f t="shared" si="19"/>
        <v>1</v>
      </c>
      <c r="Q366" s="10"/>
    </row>
    <row r="367" spans="1:17" x14ac:dyDescent="0.25">
      <c r="A367" s="82" t="str">
        <f t="shared" si="17"/>
        <v/>
      </c>
      <c r="B367" s="96"/>
      <c r="C367" s="93"/>
      <c r="D367" s="13"/>
      <c r="E367" s="11"/>
      <c r="F367" s="6"/>
      <c r="G367" s="9"/>
      <c r="H367" s="9"/>
      <c r="I367" s="9"/>
      <c r="J367" s="279">
        <f t="shared" si="18"/>
        <v>0</v>
      </c>
      <c r="K367" s="9"/>
      <c r="L367" s="9"/>
      <c r="M367" s="6"/>
      <c r="N367" s="10"/>
      <c r="O367" s="13"/>
      <c r="P367" s="9">
        <f t="shared" si="19"/>
        <v>1</v>
      </c>
      <c r="Q367" s="10"/>
    </row>
    <row r="368" spans="1:17" x14ac:dyDescent="0.25">
      <c r="A368" s="82" t="str">
        <f t="shared" si="17"/>
        <v/>
      </c>
      <c r="B368" s="96"/>
      <c r="C368" s="93"/>
      <c r="D368" s="13"/>
      <c r="E368" s="11"/>
      <c r="F368" s="6"/>
      <c r="G368" s="9"/>
      <c r="H368" s="9"/>
      <c r="I368" s="9"/>
      <c r="J368" s="279">
        <f t="shared" si="18"/>
        <v>0</v>
      </c>
      <c r="K368" s="9"/>
      <c r="L368" s="9"/>
      <c r="M368" s="6"/>
      <c r="N368" s="10"/>
      <c r="O368" s="13"/>
      <c r="P368" s="9">
        <f t="shared" si="19"/>
        <v>1</v>
      </c>
      <c r="Q368" s="10"/>
    </row>
    <row r="369" spans="1:17" x14ac:dyDescent="0.25">
      <c r="A369" s="82" t="str">
        <f t="shared" si="17"/>
        <v/>
      </c>
      <c r="B369" s="96"/>
      <c r="C369" s="93"/>
      <c r="D369" s="13"/>
      <c r="E369" s="11"/>
      <c r="F369" s="6"/>
      <c r="G369" s="9"/>
      <c r="H369" s="9"/>
      <c r="I369" s="9"/>
      <c r="J369" s="279">
        <f t="shared" si="18"/>
        <v>0</v>
      </c>
      <c r="K369" s="9"/>
      <c r="L369" s="9"/>
      <c r="M369" s="6"/>
      <c r="N369" s="10"/>
      <c r="O369" s="13"/>
      <c r="P369" s="9">
        <f t="shared" si="19"/>
        <v>1</v>
      </c>
      <c r="Q369" s="10"/>
    </row>
    <row r="370" spans="1:17" x14ac:dyDescent="0.25">
      <c r="A370" s="82" t="str">
        <f t="shared" si="17"/>
        <v/>
      </c>
      <c r="B370" s="96"/>
      <c r="C370" s="93"/>
      <c r="D370" s="13"/>
      <c r="E370" s="11"/>
      <c r="F370" s="6"/>
      <c r="G370" s="9"/>
      <c r="H370" s="9"/>
      <c r="I370" s="9"/>
      <c r="J370" s="279">
        <f t="shared" si="18"/>
        <v>0</v>
      </c>
      <c r="K370" s="9"/>
      <c r="L370" s="9"/>
      <c r="M370" s="6"/>
      <c r="N370" s="10"/>
      <c r="O370" s="13"/>
      <c r="P370" s="9">
        <f t="shared" si="19"/>
        <v>1</v>
      </c>
      <c r="Q370" s="10"/>
    </row>
    <row r="371" spans="1:17" x14ac:dyDescent="0.25">
      <c r="A371" s="82" t="str">
        <f t="shared" si="17"/>
        <v/>
      </c>
      <c r="B371" s="96"/>
      <c r="C371" s="93"/>
      <c r="D371" s="13"/>
      <c r="E371" s="11"/>
      <c r="F371" s="6"/>
      <c r="G371" s="9"/>
      <c r="H371" s="9"/>
      <c r="I371" s="9"/>
      <c r="J371" s="279">
        <f t="shared" si="18"/>
        <v>0</v>
      </c>
      <c r="K371" s="9"/>
      <c r="L371" s="9"/>
      <c r="M371" s="6"/>
      <c r="N371" s="10"/>
      <c r="O371" s="13"/>
      <c r="P371" s="9">
        <f t="shared" si="19"/>
        <v>1</v>
      </c>
      <c r="Q371" s="10"/>
    </row>
    <row r="372" spans="1:17" x14ac:dyDescent="0.25">
      <c r="A372" s="82" t="str">
        <f t="shared" si="17"/>
        <v/>
      </c>
      <c r="B372" s="96"/>
      <c r="C372" s="93"/>
      <c r="D372" s="13"/>
      <c r="E372" s="11"/>
      <c r="F372" s="6"/>
      <c r="G372" s="9"/>
      <c r="H372" s="9"/>
      <c r="I372" s="9"/>
      <c r="J372" s="279">
        <f t="shared" si="18"/>
        <v>0</v>
      </c>
      <c r="K372" s="9"/>
      <c r="L372" s="9"/>
      <c r="M372" s="6"/>
      <c r="N372" s="10"/>
      <c r="O372" s="13"/>
      <c r="P372" s="9">
        <f t="shared" si="19"/>
        <v>1</v>
      </c>
      <c r="Q372" s="10"/>
    </row>
    <row r="373" spans="1:17" x14ac:dyDescent="0.25">
      <c r="A373" s="82" t="str">
        <f t="shared" si="17"/>
        <v/>
      </c>
      <c r="B373" s="96"/>
      <c r="C373" s="93"/>
      <c r="D373" s="13"/>
      <c r="E373" s="11"/>
      <c r="F373" s="6"/>
      <c r="G373" s="9"/>
      <c r="H373" s="9"/>
      <c r="I373" s="9"/>
      <c r="J373" s="279">
        <f t="shared" si="18"/>
        <v>0</v>
      </c>
      <c r="K373" s="9"/>
      <c r="L373" s="9"/>
      <c r="M373" s="6"/>
      <c r="N373" s="10"/>
      <c r="O373" s="13"/>
      <c r="P373" s="9">
        <f t="shared" si="19"/>
        <v>1</v>
      </c>
      <c r="Q373" s="10"/>
    </row>
    <row r="374" spans="1:17" x14ac:dyDescent="0.25">
      <c r="A374" s="82" t="str">
        <f t="shared" si="17"/>
        <v/>
      </c>
      <c r="B374" s="96"/>
      <c r="C374" s="93"/>
      <c r="D374" s="13"/>
      <c r="E374" s="11"/>
      <c r="F374" s="6"/>
      <c r="G374" s="9"/>
      <c r="H374" s="9"/>
      <c r="I374" s="9"/>
      <c r="J374" s="279">
        <f t="shared" si="18"/>
        <v>0</v>
      </c>
      <c r="K374" s="9"/>
      <c r="L374" s="9"/>
      <c r="M374" s="6"/>
      <c r="N374" s="10"/>
      <c r="O374" s="13"/>
      <c r="P374" s="9">
        <f t="shared" si="19"/>
        <v>1</v>
      </c>
      <c r="Q374" s="10"/>
    </row>
    <row r="375" spans="1:17" x14ac:dyDescent="0.25">
      <c r="A375" s="82" t="str">
        <f t="shared" si="17"/>
        <v/>
      </c>
      <c r="B375" s="96"/>
      <c r="C375" s="93"/>
      <c r="D375" s="13"/>
      <c r="E375" s="11"/>
      <c r="F375" s="6"/>
      <c r="G375" s="9"/>
      <c r="H375" s="9"/>
      <c r="I375" s="9"/>
      <c r="J375" s="279">
        <f t="shared" si="18"/>
        <v>0</v>
      </c>
      <c r="K375" s="9"/>
      <c r="L375" s="9"/>
      <c r="M375" s="6"/>
      <c r="N375" s="10"/>
      <c r="O375" s="13"/>
      <c r="P375" s="9">
        <f t="shared" si="19"/>
        <v>1</v>
      </c>
      <c r="Q375" s="10"/>
    </row>
    <row r="376" spans="1:17" x14ac:dyDescent="0.25">
      <c r="A376" s="82" t="str">
        <f t="shared" si="17"/>
        <v/>
      </c>
      <c r="B376" s="96"/>
      <c r="C376" s="93"/>
      <c r="D376" s="13"/>
      <c r="E376" s="11"/>
      <c r="F376" s="6"/>
      <c r="G376" s="9"/>
      <c r="H376" s="9"/>
      <c r="I376" s="9"/>
      <c r="J376" s="279">
        <f t="shared" si="18"/>
        <v>0</v>
      </c>
      <c r="K376" s="9"/>
      <c r="L376" s="9"/>
      <c r="M376" s="6"/>
      <c r="N376" s="10"/>
      <c r="O376" s="13"/>
      <c r="P376" s="9">
        <f t="shared" si="19"/>
        <v>1</v>
      </c>
      <c r="Q376" s="10"/>
    </row>
    <row r="377" spans="1:17" x14ac:dyDescent="0.25">
      <c r="A377" s="82" t="str">
        <f t="shared" si="17"/>
        <v/>
      </c>
      <c r="B377" s="96"/>
      <c r="C377" s="93"/>
      <c r="D377" s="13"/>
      <c r="E377" s="11"/>
      <c r="F377" s="6"/>
      <c r="G377" s="9"/>
      <c r="H377" s="9"/>
      <c r="I377" s="9"/>
      <c r="J377" s="279">
        <f t="shared" si="18"/>
        <v>0</v>
      </c>
      <c r="K377" s="9"/>
      <c r="L377" s="9"/>
      <c r="M377" s="6"/>
      <c r="N377" s="10"/>
      <c r="O377" s="13"/>
      <c r="P377" s="9">
        <f t="shared" si="19"/>
        <v>1</v>
      </c>
      <c r="Q377" s="10"/>
    </row>
    <row r="378" spans="1:17" x14ac:dyDescent="0.25">
      <c r="A378" s="82" t="str">
        <f t="shared" si="17"/>
        <v/>
      </c>
      <c r="B378" s="96"/>
      <c r="C378" s="93"/>
      <c r="D378" s="13"/>
      <c r="E378" s="11"/>
      <c r="F378" s="6"/>
      <c r="G378" s="9"/>
      <c r="H378" s="9"/>
      <c r="I378" s="9"/>
      <c r="J378" s="279">
        <f t="shared" si="18"/>
        <v>0</v>
      </c>
      <c r="K378" s="9"/>
      <c r="L378" s="9"/>
      <c r="M378" s="6"/>
      <c r="N378" s="10"/>
      <c r="O378" s="13"/>
      <c r="P378" s="9">
        <f t="shared" si="19"/>
        <v>1</v>
      </c>
      <c r="Q378" s="10"/>
    </row>
    <row r="379" spans="1:17" x14ac:dyDescent="0.25">
      <c r="A379" s="82" t="str">
        <f t="shared" si="17"/>
        <v/>
      </c>
      <c r="B379" s="96"/>
      <c r="C379" s="93"/>
      <c r="D379" s="13"/>
      <c r="E379" s="11"/>
      <c r="F379" s="6"/>
      <c r="G379" s="9"/>
      <c r="H379" s="9"/>
      <c r="I379" s="9"/>
      <c r="J379" s="279">
        <f t="shared" si="18"/>
        <v>0</v>
      </c>
      <c r="K379" s="9"/>
      <c r="L379" s="9"/>
      <c r="M379" s="6"/>
      <c r="N379" s="10"/>
      <c r="O379" s="13"/>
      <c r="P379" s="9">
        <f t="shared" si="19"/>
        <v>1</v>
      </c>
      <c r="Q379" s="10"/>
    </row>
    <row r="380" spans="1:17" x14ac:dyDescent="0.25">
      <c r="A380" s="82" t="str">
        <f t="shared" si="17"/>
        <v/>
      </c>
      <c r="B380" s="96"/>
      <c r="C380" s="93"/>
      <c r="D380" s="13"/>
      <c r="E380" s="11"/>
      <c r="F380" s="6"/>
      <c r="G380" s="9"/>
      <c r="H380" s="9"/>
      <c r="I380" s="9"/>
      <c r="J380" s="279">
        <f t="shared" si="18"/>
        <v>0</v>
      </c>
      <c r="K380" s="9"/>
      <c r="L380" s="9"/>
      <c r="M380" s="6"/>
      <c r="N380" s="10"/>
      <c r="O380" s="13"/>
      <c r="P380" s="9">
        <f t="shared" si="19"/>
        <v>1</v>
      </c>
      <c r="Q380" s="10"/>
    </row>
    <row r="381" spans="1:17" x14ac:dyDescent="0.25">
      <c r="A381" s="82" t="str">
        <f t="shared" si="17"/>
        <v/>
      </c>
      <c r="B381" s="96"/>
      <c r="C381" s="93"/>
      <c r="D381" s="13"/>
      <c r="E381" s="11"/>
      <c r="F381" s="6"/>
      <c r="G381" s="9"/>
      <c r="H381" s="9"/>
      <c r="I381" s="9"/>
      <c r="J381" s="279">
        <f t="shared" si="18"/>
        <v>0</v>
      </c>
      <c r="K381" s="9"/>
      <c r="L381" s="9"/>
      <c r="M381" s="6"/>
      <c r="N381" s="10"/>
      <c r="O381" s="13"/>
      <c r="P381" s="9">
        <f t="shared" si="19"/>
        <v>1</v>
      </c>
      <c r="Q381" s="10"/>
    </row>
    <row r="382" spans="1:17" x14ac:dyDescent="0.25">
      <c r="A382" s="82" t="str">
        <f t="shared" si="17"/>
        <v/>
      </c>
      <c r="B382" s="96"/>
      <c r="C382" s="93"/>
      <c r="D382" s="13"/>
      <c r="E382" s="11"/>
      <c r="F382" s="6"/>
      <c r="G382" s="9"/>
      <c r="H382" s="9"/>
      <c r="I382" s="9"/>
      <c r="J382" s="279">
        <f t="shared" si="18"/>
        <v>0</v>
      </c>
      <c r="K382" s="9"/>
      <c r="L382" s="9"/>
      <c r="M382" s="6"/>
      <c r="N382" s="10"/>
      <c r="O382" s="13"/>
      <c r="P382" s="9">
        <f t="shared" si="19"/>
        <v>1</v>
      </c>
      <c r="Q382" s="10"/>
    </row>
    <row r="383" spans="1:17" x14ac:dyDescent="0.25">
      <c r="A383" s="82" t="str">
        <f t="shared" si="17"/>
        <v/>
      </c>
      <c r="B383" s="96"/>
      <c r="C383" s="93"/>
      <c r="D383" s="13"/>
      <c r="E383" s="11"/>
      <c r="F383" s="6"/>
      <c r="G383" s="9"/>
      <c r="H383" s="9"/>
      <c r="I383" s="9"/>
      <c r="J383" s="279">
        <f t="shared" si="18"/>
        <v>0</v>
      </c>
      <c r="K383" s="9"/>
      <c r="L383" s="9"/>
      <c r="M383" s="6"/>
      <c r="N383" s="10"/>
      <c r="O383" s="13"/>
      <c r="P383" s="9">
        <f t="shared" si="19"/>
        <v>1</v>
      </c>
      <c r="Q383" s="10"/>
    </row>
    <row r="384" spans="1:17" x14ac:dyDescent="0.25">
      <c r="A384" s="82" t="str">
        <f t="shared" si="17"/>
        <v/>
      </c>
      <c r="B384" s="96"/>
      <c r="C384" s="93"/>
      <c r="D384" s="13"/>
      <c r="E384" s="11"/>
      <c r="F384" s="6"/>
      <c r="G384" s="9"/>
      <c r="H384" s="9"/>
      <c r="I384" s="9"/>
      <c r="J384" s="279">
        <f t="shared" si="18"/>
        <v>0</v>
      </c>
      <c r="K384" s="9"/>
      <c r="L384" s="9"/>
      <c r="M384" s="6"/>
      <c r="N384" s="10"/>
      <c r="O384" s="13"/>
      <c r="P384" s="9">
        <f t="shared" si="19"/>
        <v>1</v>
      </c>
      <c r="Q384" s="10"/>
    </row>
    <row r="385" spans="1:17" x14ac:dyDescent="0.25">
      <c r="A385" s="82" t="str">
        <f t="shared" si="17"/>
        <v/>
      </c>
      <c r="B385" s="96"/>
      <c r="C385" s="93"/>
      <c r="D385" s="13"/>
      <c r="E385" s="11"/>
      <c r="F385" s="6"/>
      <c r="G385" s="9"/>
      <c r="H385" s="9"/>
      <c r="I385" s="9"/>
      <c r="J385" s="279">
        <f t="shared" si="18"/>
        <v>0</v>
      </c>
      <c r="K385" s="9"/>
      <c r="L385" s="9"/>
      <c r="M385" s="6"/>
      <c r="N385" s="10"/>
      <c r="O385" s="13"/>
      <c r="P385" s="9">
        <f t="shared" si="19"/>
        <v>1</v>
      </c>
      <c r="Q385" s="10"/>
    </row>
    <row r="386" spans="1:17" x14ac:dyDescent="0.25">
      <c r="A386" s="82" t="str">
        <f t="shared" ref="A386:A449" si="20">IF(B386="","",RIGHT(C386,4)&amp;LEFT(B386,3)&amp;E386-40000&amp;"-"&amp;LEFT(F386,3))</f>
        <v/>
      </c>
      <c r="B386" s="96"/>
      <c r="C386" s="93"/>
      <c r="D386" s="13"/>
      <c r="E386" s="11"/>
      <c r="F386" s="6"/>
      <c r="G386" s="9"/>
      <c r="H386" s="9"/>
      <c r="I386" s="9"/>
      <c r="J386" s="279">
        <f t="shared" ref="J386:J449" si="21">I386*43560</f>
        <v>0</v>
      </c>
      <c r="K386" s="9"/>
      <c r="L386" s="9"/>
      <c r="M386" s="6"/>
      <c r="N386" s="10"/>
      <c r="O386" s="13"/>
      <c r="P386" s="9">
        <f t="shared" ref="P386:P449" si="22">IFERROR(IF(B386="Abstraction",IF(M386&gt;=F386,0,1),1),1)</f>
        <v>1</v>
      </c>
      <c r="Q386" s="10"/>
    </row>
    <row r="387" spans="1:17" x14ac:dyDescent="0.25">
      <c r="A387" s="82" t="str">
        <f t="shared" si="20"/>
        <v/>
      </c>
      <c r="B387" s="96"/>
      <c r="C387" s="93"/>
      <c r="D387" s="13"/>
      <c r="E387" s="11"/>
      <c r="F387" s="6"/>
      <c r="G387" s="9"/>
      <c r="H387" s="9"/>
      <c r="I387" s="9"/>
      <c r="J387" s="279">
        <f t="shared" si="21"/>
        <v>0</v>
      </c>
      <c r="K387" s="9"/>
      <c r="L387" s="9"/>
      <c r="M387" s="6"/>
      <c r="N387" s="10"/>
      <c r="O387" s="13"/>
      <c r="P387" s="9">
        <f t="shared" si="22"/>
        <v>1</v>
      </c>
      <c r="Q387" s="10"/>
    </row>
    <row r="388" spans="1:17" x14ac:dyDescent="0.25">
      <c r="A388" s="82" t="str">
        <f t="shared" si="20"/>
        <v/>
      </c>
      <c r="B388" s="96"/>
      <c r="C388" s="93"/>
      <c r="D388" s="13"/>
      <c r="E388" s="11"/>
      <c r="F388" s="6"/>
      <c r="G388" s="9"/>
      <c r="H388" s="9"/>
      <c r="I388" s="9"/>
      <c r="J388" s="279">
        <f t="shared" si="21"/>
        <v>0</v>
      </c>
      <c r="K388" s="9"/>
      <c r="L388" s="9"/>
      <c r="M388" s="6"/>
      <c r="N388" s="10"/>
      <c r="O388" s="13"/>
      <c r="P388" s="9">
        <f t="shared" si="22"/>
        <v>1</v>
      </c>
      <c r="Q388" s="10"/>
    </row>
    <row r="389" spans="1:17" x14ac:dyDescent="0.25">
      <c r="A389" s="82" t="str">
        <f t="shared" si="20"/>
        <v/>
      </c>
      <c r="B389" s="96"/>
      <c r="C389" s="93"/>
      <c r="D389" s="13"/>
      <c r="E389" s="11"/>
      <c r="F389" s="6"/>
      <c r="G389" s="9"/>
      <c r="H389" s="9"/>
      <c r="I389" s="9"/>
      <c r="J389" s="279">
        <f t="shared" si="21"/>
        <v>0</v>
      </c>
      <c r="K389" s="9"/>
      <c r="L389" s="9"/>
      <c r="M389" s="6"/>
      <c r="N389" s="10"/>
      <c r="O389" s="13"/>
      <c r="P389" s="9">
        <f t="shared" si="22"/>
        <v>1</v>
      </c>
      <c r="Q389" s="10"/>
    </row>
    <row r="390" spans="1:17" x14ac:dyDescent="0.25">
      <c r="A390" s="82" t="str">
        <f t="shared" si="20"/>
        <v/>
      </c>
      <c r="B390" s="96"/>
      <c r="C390" s="93"/>
      <c r="D390" s="13"/>
      <c r="E390" s="11"/>
      <c r="F390" s="6"/>
      <c r="G390" s="9"/>
      <c r="H390" s="9"/>
      <c r="I390" s="9"/>
      <c r="J390" s="279">
        <f t="shared" si="21"/>
        <v>0</v>
      </c>
      <c r="K390" s="9"/>
      <c r="L390" s="9"/>
      <c r="M390" s="6"/>
      <c r="N390" s="10"/>
      <c r="O390" s="13"/>
      <c r="P390" s="9">
        <f t="shared" si="22"/>
        <v>1</v>
      </c>
      <c r="Q390" s="10"/>
    </row>
    <row r="391" spans="1:17" x14ac:dyDescent="0.25">
      <c r="A391" s="82" t="str">
        <f t="shared" si="20"/>
        <v/>
      </c>
      <c r="B391" s="96"/>
      <c r="C391" s="93"/>
      <c r="D391" s="13"/>
      <c r="E391" s="11"/>
      <c r="F391" s="6"/>
      <c r="G391" s="9"/>
      <c r="H391" s="9"/>
      <c r="I391" s="9"/>
      <c r="J391" s="279">
        <f t="shared" si="21"/>
        <v>0</v>
      </c>
      <c r="K391" s="9"/>
      <c r="L391" s="9"/>
      <c r="M391" s="6"/>
      <c r="N391" s="10"/>
      <c r="O391" s="13"/>
      <c r="P391" s="9">
        <f t="shared" si="22"/>
        <v>1</v>
      </c>
      <c r="Q391" s="10"/>
    </row>
    <row r="392" spans="1:17" x14ac:dyDescent="0.25">
      <c r="A392" s="82" t="str">
        <f t="shared" si="20"/>
        <v/>
      </c>
      <c r="B392" s="96"/>
      <c r="C392" s="93"/>
      <c r="D392" s="13"/>
      <c r="E392" s="11"/>
      <c r="F392" s="6"/>
      <c r="G392" s="9"/>
      <c r="H392" s="9"/>
      <c r="I392" s="9"/>
      <c r="J392" s="279">
        <f t="shared" si="21"/>
        <v>0</v>
      </c>
      <c r="K392" s="9"/>
      <c r="L392" s="9"/>
      <c r="M392" s="6"/>
      <c r="N392" s="10"/>
      <c r="O392" s="13"/>
      <c r="P392" s="9">
        <f t="shared" si="22"/>
        <v>1</v>
      </c>
      <c r="Q392" s="10"/>
    </row>
    <row r="393" spans="1:17" x14ac:dyDescent="0.25">
      <c r="A393" s="82" t="str">
        <f t="shared" si="20"/>
        <v/>
      </c>
      <c r="B393" s="96"/>
      <c r="C393" s="93"/>
      <c r="D393" s="13"/>
      <c r="E393" s="11"/>
      <c r="F393" s="6"/>
      <c r="G393" s="9"/>
      <c r="H393" s="9"/>
      <c r="I393" s="9"/>
      <c r="J393" s="279">
        <f t="shared" si="21"/>
        <v>0</v>
      </c>
      <c r="K393" s="9"/>
      <c r="L393" s="9"/>
      <c r="M393" s="6"/>
      <c r="N393" s="10"/>
      <c r="O393" s="13"/>
      <c r="P393" s="9">
        <f t="shared" si="22"/>
        <v>1</v>
      </c>
      <c r="Q393" s="10"/>
    </row>
    <row r="394" spans="1:17" x14ac:dyDescent="0.25">
      <c r="A394" s="82" t="str">
        <f t="shared" si="20"/>
        <v/>
      </c>
      <c r="B394" s="96"/>
      <c r="C394" s="93"/>
      <c r="D394" s="13"/>
      <c r="E394" s="11"/>
      <c r="F394" s="6"/>
      <c r="G394" s="9"/>
      <c r="H394" s="9"/>
      <c r="I394" s="9"/>
      <c r="J394" s="279">
        <f t="shared" si="21"/>
        <v>0</v>
      </c>
      <c r="K394" s="9"/>
      <c r="L394" s="9"/>
      <c r="M394" s="6"/>
      <c r="N394" s="10"/>
      <c r="O394" s="13"/>
      <c r="P394" s="9">
        <f t="shared" si="22"/>
        <v>1</v>
      </c>
      <c r="Q394" s="10"/>
    </row>
    <row r="395" spans="1:17" x14ac:dyDescent="0.25">
      <c r="A395" s="82" t="str">
        <f t="shared" si="20"/>
        <v/>
      </c>
      <c r="B395" s="96"/>
      <c r="C395" s="93"/>
      <c r="D395" s="13"/>
      <c r="E395" s="11"/>
      <c r="F395" s="6"/>
      <c r="G395" s="9"/>
      <c r="H395" s="9"/>
      <c r="I395" s="9"/>
      <c r="J395" s="279">
        <f t="shared" si="21"/>
        <v>0</v>
      </c>
      <c r="K395" s="9"/>
      <c r="L395" s="9"/>
      <c r="M395" s="6"/>
      <c r="N395" s="10"/>
      <c r="O395" s="13"/>
      <c r="P395" s="9">
        <f t="shared" si="22"/>
        <v>1</v>
      </c>
      <c r="Q395" s="10"/>
    </row>
    <row r="396" spans="1:17" x14ac:dyDescent="0.25">
      <c r="A396" s="82" t="str">
        <f t="shared" si="20"/>
        <v/>
      </c>
      <c r="B396" s="96"/>
      <c r="C396" s="93"/>
      <c r="D396" s="13"/>
      <c r="E396" s="11"/>
      <c r="F396" s="6"/>
      <c r="G396" s="9"/>
      <c r="H396" s="9"/>
      <c r="I396" s="9"/>
      <c r="J396" s="279">
        <f t="shared" si="21"/>
        <v>0</v>
      </c>
      <c r="K396" s="9"/>
      <c r="L396" s="9"/>
      <c r="M396" s="6"/>
      <c r="N396" s="10"/>
      <c r="O396" s="13"/>
      <c r="P396" s="9">
        <f t="shared" si="22"/>
        <v>1</v>
      </c>
      <c r="Q396" s="10"/>
    </row>
    <row r="397" spans="1:17" x14ac:dyDescent="0.25">
      <c r="A397" s="82" t="str">
        <f t="shared" si="20"/>
        <v/>
      </c>
      <c r="B397" s="96"/>
      <c r="C397" s="93"/>
      <c r="D397" s="13"/>
      <c r="E397" s="11"/>
      <c r="F397" s="6"/>
      <c r="G397" s="9"/>
      <c r="H397" s="9"/>
      <c r="I397" s="9"/>
      <c r="J397" s="279">
        <f t="shared" si="21"/>
        <v>0</v>
      </c>
      <c r="K397" s="9"/>
      <c r="L397" s="9"/>
      <c r="M397" s="6"/>
      <c r="N397" s="10"/>
      <c r="O397" s="13"/>
      <c r="P397" s="9">
        <f t="shared" si="22"/>
        <v>1</v>
      </c>
      <c r="Q397" s="10"/>
    </row>
    <row r="398" spans="1:17" x14ac:dyDescent="0.25">
      <c r="A398" s="82" t="str">
        <f t="shared" si="20"/>
        <v/>
      </c>
      <c r="B398" s="96"/>
      <c r="C398" s="93"/>
      <c r="D398" s="13"/>
      <c r="E398" s="11"/>
      <c r="F398" s="6"/>
      <c r="G398" s="9"/>
      <c r="H398" s="9"/>
      <c r="I398" s="9"/>
      <c r="J398" s="279">
        <f t="shared" si="21"/>
        <v>0</v>
      </c>
      <c r="K398" s="9"/>
      <c r="L398" s="9"/>
      <c r="M398" s="6"/>
      <c r="N398" s="10"/>
      <c r="O398" s="13"/>
      <c r="P398" s="9">
        <f t="shared" si="22"/>
        <v>1</v>
      </c>
      <c r="Q398" s="10"/>
    </row>
    <row r="399" spans="1:17" x14ac:dyDescent="0.25">
      <c r="A399" s="82" t="str">
        <f t="shared" si="20"/>
        <v/>
      </c>
      <c r="B399" s="96"/>
      <c r="C399" s="93"/>
      <c r="D399" s="13"/>
      <c r="E399" s="11"/>
      <c r="F399" s="6"/>
      <c r="G399" s="9"/>
      <c r="H399" s="9"/>
      <c r="I399" s="9"/>
      <c r="J399" s="279">
        <f t="shared" si="21"/>
        <v>0</v>
      </c>
      <c r="K399" s="9"/>
      <c r="L399" s="9"/>
      <c r="M399" s="6"/>
      <c r="N399" s="10"/>
      <c r="O399" s="13"/>
      <c r="P399" s="9">
        <f t="shared" si="22"/>
        <v>1</v>
      </c>
      <c r="Q399" s="10"/>
    </row>
    <row r="400" spans="1:17" x14ac:dyDescent="0.25">
      <c r="A400" s="82" t="str">
        <f t="shared" si="20"/>
        <v/>
      </c>
      <c r="B400" s="96"/>
      <c r="C400" s="93"/>
      <c r="D400" s="13"/>
      <c r="E400" s="11"/>
      <c r="F400" s="6"/>
      <c r="G400" s="9"/>
      <c r="H400" s="9"/>
      <c r="I400" s="9"/>
      <c r="J400" s="279">
        <f t="shared" si="21"/>
        <v>0</v>
      </c>
      <c r="K400" s="9"/>
      <c r="L400" s="9"/>
      <c r="M400" s="6"/>
      <c r="N400" s="10"/>
      <c r="O400" s="13"/>
      <c r="P400" s="9">
        <f t="shared" si="22"/>
        <v>1</v>
      </c>
      <c r="Q400" s="10"/>
    </row>
    <row r="401" spans="1:17" x14ac:dyDescent="0.25">
      <c r="A401" s="82" t="str">
        <f t="shared" si="20"/>
        <v/>
      </c>
      <c r="B401" s="96"/>
      <c r="C401" s="93"/>
      <c r="D401" s="13"/>
      <c r="E401" s="11"/>
      <c r="F401" s="6"/>
      <c r="G401" s="9"/>
      <c r="H401" s="9"/>
      <c r="I401" s="9"/>
      <c r="J401" s="279">
        <f t="shared" si="21"/>
        <v>0</v>
      </c>
      <c r="K401" s="9"/>
      <c r="L401" s="9"/>
      <c r="M401" s="6"/>
      <c r="N401" s="10"/>
      <c r="O401" s="13"/>
      <c r="P401" s="9">
        <f t="shared" si="22"/>
        <v>1</v>
      </c>
      <c r="Q401" s="10"/>
    </row>
    <row r="402" spans="1:17" x14ac:dyDescent="0.25">
      <c r="A402" s="82" t="str">
        <f t="shared" si="20"/>
        <v/>
      </c>
      <c r="B402" s="96"/>
      <c r="C402" s="93"/>
      <c r="D402" s="13"/>
      <c r="E402" s="11"/>
      <c r="F402" s="6"/>
      <c r="G402" s="9"/>
      <c r="H402" s="9"/>
      <c r="I402" s="9"/>
      <c r="J402" s="279">
        <f t="shared" si="21"/>
        <v>0</v>
      </c>
      <c r="K402" s="9"/>
      <c r="L402" s="9"/>
      <c r="M402" s="6"/>
      <c r="N402" s="10"/>
      <c r="O402" s="13"/>
      <c r="P402" s="9">
        <f t="shared" si="22"/>
        <v>1</v>
      </c>
      <c r="Q402" s="10"/>
    </row>
    <row r="403" spans="1:17" x14ac:dyDescent="0.25">
      <c r="A403" s="82" t="str">
        <f t="shared" si="20"/>
        <v/>
      </c>
      <c r="B403" s="96"/>
      <c r="C403" s="93"/>
      <c r="D403" s="13"/>
      <c r="E403" s="11"/>
      <c r="F403" s="6"/>
      <c r="G403" s="9"/>
      <c r="H403" s="9"/>
      <c r="I403" s="9"/>
      <c r="J403" s="279">
        <f t="shared" si="21"/>
        <v>0</v>
      </c>
      <c r="K403" s="9"/>
      <c r="L403" s="9"/>
      <c r="M403" s="6"/>
      <c r="N403" s="10"/>
      <c r="O403" s="13"/>
      <c r="P403" s="9">
        <f t="shared" si="22"/>
        <v>1</v>
      </c>
      <c r="Q403" s="10"/>
    </row>
    <row r="404" spans="1:17" x14ac:dyDescent="0.25">
      <c r="A404" s="82" t="str">
        <f t="shared" si="20"/>
        <v/>
      </c>
      <c r="B404" s="96"/>
      <c r="C404" s="93"/>
      <c r="D404" s="13"/>
      <c r="E404" s="11"/>
      <c r="F404" s="6"/>
      <c r="G404" s="9"/>
      <c r="H404" s="9"/>
      <c r="I404" s="9"/>
      <c r="J404" s="279">
        <f t="shared" si="21"/>
        <v>0</v>
      </c>
      <c r="K404" s="9"/>
      <c r="L404" s="9"/>
      <c r="M404" s="6"/>
      <c r="N404" s="10"/>
      <c r="O404" s="13"/>
      <c r="P404" s="9">
        <f t="shared" si="22"/>
        <v>1</v>
      </c>
      <c r="Q404" s="10"/>
    </row>
    <row r="405" spans="1:17" x14ac:dyDescent="0.25">
      <c r="A405" s="82" t="str">
        <f t="shared" si="20"/>
        <v/>
      </c>
      <c r="B405" s="96"/>
      <c r="C405" s="93"/>
      <c r="D405" s="13"/>
      <c r="E405" s="11"/>
      <c r="F405" s="6"/>
      <c r="G405" s="9"/>
      <c r="H405" s="9"/>
      <c r="I405" s="9"/>
      <c r="J405" s="279">
        <f t="shared" si="21"/>
        <v>0</v>
      </c>
      <c r="K405" s="9"/>
      <c r="L405" s="9"/>
      <c r="M405" s="6"/>
      <c r="N405" s="10"/>
      <c r="O405" s="13"/>
      <c r="P405" s="9">
        <f t="shared" si="22"/>
        <v>1</v>
      </c>
      <c r="Q405" s="10"/>
    </row>
    <row r="406" spans="1:17" x14ac:dyDescent="0.25">
      <c r="A406" s="82" t="str">
        <f t="shared" si="20"/>
        <v/>
      </c>
      <c r="B406" s="96"/>
      <c r="C406" s="93"/>
      <c r="D406" s="13"/>
      <c r="E406" s="11"/>
      <c r="F406" s="6"/>
      <c r="G406" s="9"/>
      <c r="H406" s="9"/>
      <c r="I406" s="9"/>
      <c r="J406" s="279">
        <f t="shared" si="21"/>
        <v>0</v>
      </c>
      <c r="K406" s="9"/>
      <c r="L406" s="9"/>
      <c r="M406" s="6"/>
      <c r="N406" s="10"/>
      <c r="O406" s="13"/>
      <c r="P406" s="9">
        <f t="shared" si="22"/>
        <v>1</v>
      </c>
      <c r="Q406" s="10"/>
    </row>
    <row r="407" spans="1:17" x14ac:dyDescent="0.25">
      <c r="A407" s="82" t="str">
        <f t="shared" si="20"/>
        <v/>
      </c>
      <c r="B407" s="96"/>
      <c r="C407" s="93"/>
      <c r="D407" s="13"/>
      <c r="E407" s="11"/>
      <c r="F407" s="6"/>
      <c r="G407" s="9"/>
      <c r="H407" s="9"/>
      <c r="I407" s="9"/>
      <c r="J407" s="279">
        <f t="shared" si="21"/>
        <v>0</v>
      </c>
      <c r="K407" s="9"/>
      <c r="L407" s="9"/>
      <c r="M407" s="6"/>
      <c r="N407" s="10"/>
      <c r="O407" s="13"/>
      <c r="P407" s="9">
        <f t="shared" si="22"/>
        <v>1</v>
      </c>
      <c r="Q407" s="10"/>
    </row>
    <row r="408" spans="1:17" x14ac:dyDescent="0.25">
      <c r="A408" s="82" t="str">
        <f t="shared" si="20"/>
        <v/>
      </c>
      <c r="B408" s="96"/>
      <c r="C408" s="93"/>
      <c r="D408" s="13"/>
      <c r="E408" s="11"/>
      <c r="F408" s="6"/>
      <c r="G408" s="9"/>
      <c r="H408" s="9"/>
      <c r="I408" s="9"/>
      <c r="J408" s="279">
        <f t="shared" si="21"/>
        <v>0</v>
      </c>
      <c r="K408" s="9"/>
      <c r="L408" s="9"/>
      <c r="M408" s="6"/>
      <c r="N408" s="10"/>
      <c r="O408" s="13"/>
      <c r="P408" s="9">
        <f t="shared" si="22"/>
        <v>1</v>
      </c>
      <c r="Q408" s="10"/>
    </row>
    <row r="409" spans="1:17" x14ac:dyDescent="0.25">
      <c r="A409" s="82" t="str">
        <f t="shared" si="20"/>
        <v/>
      </c>
      <c r="B409" s="96"/>
      <c r="C409" s="93"/>
      <c r="D409" s="13"/>
      <c r="E409" s="11"/>
      <c r="F409" s="6"/>
      <c r="G409" s="9"/>
      <c r="H409" s="9"/>
      <c r="I409" s="9"/>
      <c r="J409" s="279">
        <f t="shared" si="21"/>
        <v>0</v>
      </c>
      <c r="K409" s="9"/>
      <c r="L409" s="9"/>
      <c r="M409" s="6"/>
      <c r="N409" s="10"/>
      <c r="O409" s="13"/>
      <c r="P409" s="9">
        <f t="shared" si="22"/>
        <v>1</v>
      </c>
      <c r="Q409" s="10"/>
    </row>
    <row r="410" spans="1:17" x14ac:dyDescent="0.25">
      <c r="A410" s="82" t="str">
        <f t="shared" si="20"/>
        <v/>
      </c>
      <c r="B410" s="96"/>
      <c r="C410" s="93"/>
      <c r="D410" s="13"/>
      <c r="E410" s="11"/>
      <c r="F410" s="6"/>
      <c r="G410" s="9"/>
      <c r="H410" s="9"/>
      <c r="I410" s="9"/>
      <c r="J410" s="279">
        <f t="shared" si="21"/>
        <v>0</v>
      </c>
      <c r="K410" s="9"/>
      <c r="L410" s="9"/>
      <c r="M410" s="6"/>
      <c r="N410" s="10"/>
      <c r="O410" s="13"/>
      <c r="P410" s="9">
        <f t="shared" si="22"/>
        <v>1</v>
      </c>
      <c r="Q410" s="10"/>
    </row>
    <row r="411" spans="1:17" x14ac:dyDescent="0.25">
      <c r="A411" s="82" t="str">
        <f t="shared" si="20"/>
        <v/>
      </c>
      <c r="B411" s="96"/>
      <c r="C411" s="93"/>
      <c r="D411" s="13"/>
      <c r="E411" s="11"/>
      <c r="F411" s="6"/>
      <c r="G411" s="9"/>
      <c r="H411" s="9"/>
      <c r="I411" s="9"/>
      <c r="J411" s="279">
        <f t="shared" si="21"/>
        <v>0</v>
      </c>
      <c r="K411" s="9"/>
      <c r="L411" s="9"/>
      <c r="M411" s="6"/>
      <c r="N411" s="10"/>
      <c r="O411" s="13"/>
      <c r="P411" s="9">
        <f t="shared" si="22"/>
        <v>1</v>
      </c>
      <c r="Q411" s="10"/>
    </row>
    <row r="412" spans="1:17" x14ac:dyDescent="0.25">
      <c r="A412" s="82" t="str">
        <f t="shared" si="20"/>
        <v/>
      </c>
      <c r="B412" s="96"/>
      <c r="C412" s="93"/>
      <c r="D412" s="13"/>
      <c r="E412" s="11"/>
      <c r="F412" s="6"/>
      <c r="G412" s="9"/>
      <c r="H412" s="9"/>
      <c r="I412" s="9"/>
      <c r="J412" s="279">
        <f t="shared" si="21"/>
        <v>0</v>
      </c>
      <c r="K412" s="9"/>
      <c r="L412" s="9"/>
      <c r="M412" s="6"/>
      <c r="N412" s="10"/>
      <c r="O412" s="13"/>
      <c r="P412" s="9">
        <f t="shared" si="22"/>
        <v>1</v>
      </c>
      <c r="Q412" s="10"/>
    </row>
    <row r="413" spans="1:17" x14ac:dyDescent="0.25">
      <c r="A413" s="82" t="str">
        <f t="shared" si="20"/>
        <v/>
      </c>
      <c r="B413" s="96"/>
      <c r="C413" s="93"/>
      <c r="D413" s="13"/>
      <c r="E413" s="11"/>
      <c r="F413" s="6"/>
      <c r="G413" s="9"/>
      <c r="H413" s="9"/>
      <c r="I413" s="9"/>
      <c r="J413" s="279">
        <f t="shared" si="21"/>
        <v>0</v>
      </c>
      <c r="K413" s="9"/>
      <c r="L413" s="9"/>
      <c r="M413" s="6"/>
      <c r="N413" s="10"/>
      <c r="O413" s="13"/>
      <c r="P413" s="9">
        <f t="shared" si="22"/>
        <v>1</v>
      </c>
      <c r="Q413" s="10"/>
    </row>
    <row r="414" spans="1:17" x14ac:dyDescent="0.25">
      <c r="A414" s="82" t="str">
        <f t="shared" si="20"/>
        <v/>
      </c>
      <c r="B414" s="96"/>
      <c r="C414" s="93"/>
      <c r="D414" s="13"/>
      <c r="E414" s="11"/>
      <c r="F414" s="6"/>
      <c r="G414" s="9"/>
      <c r="H414" s="9"/>
      <c r="I414" s="9"/>
      <c r="J414" s="279">
        <f t="shared" si="21"/>
        <v>0</v>
      </c>
      <c r="K414" s="9"/>
      <c r="L414" s="9"/>
      <c r="M414" s="6"/>
      <c r="N414" s="10"/>
      <c r="O414" s="13"/>
      <c r="P414" s="9">
        <f t="shared" si="22"/>
        <v>1</v>
      </c>
      <c r="Q414" s="10"/>
    </row>
    <row r="415" spans="1:17" x14ac:dyDescent="0.25">
      <c r="A415" s="82" t="str">
        <f t="shared" si="20"/>
        <v/>
      </c>
      <c r="B415" s="96"/>
      <c r="C415" s="93"/>
      <c r="D415" s="13"/>
      <c r="E415" s="11"/>
      <c r="F415" s="6"/>
      <c r="G415" s="9"/>
      <c r="H415" s="9"/>
      <c r="I415" s="9"/>
      <c r="J415" s="279">
        <f t="shared" si="21"/>
        <v>0</v>
      </c>
      <c r="K415" s="9"/>
      <c r="L415" s="9"/>
      <c r="M415" s="6"/>
      <c r="N415" s="10"/>
      <c r="O415" s="13"/>
      <c r="P415" s="9">
        <f t="shared" si="22"/>
        <v>1</v>
      </c>
      <c r="Q415" s="10"/>
    </row>
    <row r="416" spans="1:17" x14ac:dyDescent="0.25">
      <c r="A416" s="82" t="str">
        <f t="shared" si="20"/>
        <v/>
      </c>
      <c r="B416" s="96"/>
      <c r="C416" s="93"/>
      <c r="D416" s="13"/>
      <c r="E416" s="11"/>
      <c r="F416" s="6"/>
      <c r="G416" s="9"/>
      <c r="H416" s="9"/>
      <c r="I416" s="9"/>
      <c r="J416" s="279">
        <f t="shared" si="21"/>
        <v>0</v>
      </c>
      <c r="K416" s="9"/>
      <c r="L416" s="9"/>
      <c r="M416" s="6"/>
      <c r="N416" s="10"/>
      <c r="O416" s="13"/>
      <c r="P416" s="9">
        <f t="shared" si="22"/>
        <v>1</v>
      </c>
      <c r="Q416" s="10"/>
    </row>
    <row r="417" spans="1:17" x14ac:dyDescent="0.25">
      <c r="A417" s="82" t="str">
        <f t="shared" si="20"/>
        <v/>
      </c>
      <c r="B417" s="96"/>
      <c r="C417" s="93"/>
      <c r="D417" s="13"/>
      <c r="E417" s="11"/>
      <c r="F417" s="6"/>
      <c r="G417" s="9"/>
      <c r="H417" s="9"/>
      <c r="I417" s="9"/>
      <c r="J417" s="279">
        <f t="shared" si="21"/>
        <v>0</v>
      </c>
      <c r="K417" s="9"/>
      <c r="L417" s="9"/>
      <c r="M417" s="6"/>
      <c r="N417" s="10"/>
      <c r="O417" s="13"/>
      <c r="P417" s="9">
        <f t="shared" si="22"/>
        <v>1</v>
      </c>
      <c r="Q417" s="10"/>
    </row>
    <row r="418" spans="1:17" x14ac:dyDescent="0.25">
      <c r="A418" s="82" t="str">
        <f t="shared" si="20"/>
        <v/>
      </c>
      <c r="B418" s="96"/>
      <c r="C418" s="93"/>
      <c r="D418" s="13"/>
      <c r="E418" s="11"/>
      <c r="F418" s="6"/>
      <c r="G418" s="9"/>
      <c r="H418" s="9"/>
      <c r="I418" s="9"/>
      <c r="J418" s="279">
        <f t="shared" si="21"/>
        <v>0</v>
      </c>
      <c r="K418" s="9"/>
      <c r="L418" s="9"/>
      <c r="M418" s="6"/>
      <c r="N418" s="10"/>
      <c r="O418" s="13"/>
      <c r="P418" s="9">
        <f t="shared" si="22"/>
        <v>1</v>
      </c>
      <c r="Q418" s="10"/>
    </row>
    <row r="419" spans="1:17" x14ac:dyDescent="0.25">
      <c r="A419" s="82" t="str">
        <f t="shared" si="20"/>
        <v/>
      </c>
      <c r="B419" s="96"/>
      <c r="C419" s="93"/>
      <c r="D419" s="13"/>
      <c r="E419" s="11"/>
      <c r="F419" s="6"/>
      <c r="G419" s="9"/>
      <c r="H419" s="9"/>
      <c r="I419" s="9"/>
      <c r="J419" s="279">
        <f t="shared" si="21"/>
        <v>0</v>
      </c>
      <c r="K419" s="9"/>
      <c r="L419" s="9"/>
      <c r="M419" s="6"/>
      <c r="N419" s="10"/>
      <c r="O419" s="13"/>
      <c r="P419" s="9">
        <f t="shared" si="22"/>
        <v>1</v>
      </c>
      <c r="Q419" s="10"/>
    </row>
    <row r="420" spans="1:17" x14ac:dyDescent="0.25">
      <c r="A420" s="82" t="str">
        <f t="shared" si="20"/>
        <v/>
      </c>
      <c r="B420" s="96"/>
      <c r="C420" s="93"/>
      <c r="D420" s="13"/>
      <c r="E420" s="11"/>
      <c r="F420" s="6"/>
      <c r="G420" s="9"/>
      <c r="H420" s="9"/>
      <c r="I420" s="9"/>
      <c r="J420" s="279">
        <f t="shared" si="21"/>
        <v>0</v>
      </c>
      <c r="K420" s="9"/>
      <c r="L420" s="9"/>
      <c r="M420" s="6"/>
      <c r="N420" s="10"/>
      <c r="O420" s="13"/>
      <c r="P420" s="9">
        <f t="shared" si="22"/>
        <v>1</v>
      </c>
      <c r="Q420" s="10"/>
    </row>
    <row r="421" spans="1:17" x14ac:dyDescent="0.25">
      <c r="A421" s="82" t="str">
        <f t="shared" si="20"/>
        <v/>
      </c>
      <c r="B421" s="96"/>
      <c r="C421" s="93"/>
      <c r="D421" s="13"/>
      <c r="E421" s="11"/>
      <c r="F421" s="6"/>
      <c r="G421" s="9"/>
      <c r="H421" s="9"/>
      <c r="I421" s="9"/>
      <c r="J421" s="279">
        <f t="shared" si="21"/>
        <v>0</v>
      </c>
      <c r="K421" s="9"/>
      <c r="L421" s="9"/>
      <c r="M421" s="6"/>
      <c r="N421" s="10"/>
      <c r="O421" s="13"/>
      <c r="P421" s="9">
        <f t="shared" si="22"/>
        <v>1</v>
      </c>
      <c r="Q421" s="10"/>
    </row>
    <row r="422" spans="1:17" x14ac:dyDescent="0.25">
      <c r="A422" s="82" t="str">
        <f t="shared" si="20"/>
        <v/>
      </c>
      <c r="B422" s="96"/>
      <c r="C422" s="93"/>
      <c r="D422" s="13"/>
      <c r="E422" s="11"/>
      <c r="F422" s="6"/>
      <c r="G422" s="9"/>
      <c r="H422" s="9"/>
      <c r="I422" s="9"/>
      <c r="J422" s="279">
        <f t="shared" si="21"/>
        <v>0</v>
      </c>
      <c r="K422" s="9"/>
      <c r="L422" s="9"/>
      <c r="M422" s="6"/>
      <c r="N422" s="10"/>
      <c r="O422" s="13"/>
      <c r="P422" s="9">
        <f t="shared" si="22"/>
        <v>1</v>
      </c>
      <c r="Q422" s="10"/>
    </row>
    <row r="423" spans="1:17" x14ac:dyDescent="0.25">
      <c r="A423" s="82" t="str">
        <f t="shared" si="20"/>
        <v/>
      </c>
      <c r="B423" s="96"/>
      <c r="C423" s="93"/>
      <c r="D423" s="13"/>
      <c r="E423" s="11"/>
      <c r="F423" s="6"/>
      <c r="G423" s="9"/>
      <c r="H423" s="9"/>
      <c r="I423" s="9"/>
      <c r="J423" s="279">
        <f t="shared" si="21"/>
        <v>0</v>
      </c>
      <c r="K423" s="9"/>
      <c r="L423" s="9"/>
      <c r="M423" s="6"/>
      <c r="N423" s="10"/>
      <c r="O423" s="13"/>
      <c r="P423" s="9">
        <f t="shared" si="22"/>
        <v>1</v>
      </c>
      <c r="Q423" s="10"/>
    </row>
    <row r="424" spans="1:17" x14ac:dyDescent="0.25">
      <c r="A424" s="82" t="str">
        <f t="shared" si="20"/>
        <v/>
      </c>
      <c r="B424" s="96"/>
      <c r="C424" s="93"/>
      <c r="D424" s="13"/>
      <c r="E424" s="11"/>
      <c r="F424" s="6"/>
      <c r="G424" s="9"/>
      <c r="H424" s="9"/>
      <c r="I424" s="9"/>
      <c r="J424" s="279">
        <f t="shared" si="21"/>
        <v>0</v>
      </c>
      <c r="K424" s="9"/>
      <c r="L424" s="9"/>
      <c r="M424" s="6"/>
      <c r="N424" s="10"/>
      <c r="O424" s="13"/>
      <c r="P424" s="9">
        <f t="shared" si="22"/>
        <v>1</v>
      </c>
      <c r="Q424" s="10"/>
    </row>
    <row r="425" spans="1:17" x14ac:dyDescent="0.25">
      <c r="A425" s="82" t="str">
        <f t="shared" si="20"/>
        <v/>
      </c>
      <c r="B425" s="96"/>
      <c r="C425" s="93"/>
      <c r="D425" s="13"/>
      <c r="E425" s="11"/>
      <c r="F425" s="6"/>
      <c r="G425" s="9"/>
      <c r="H425" s="9"/>
      <c r="I425" s="9"/>
      <c r="J425" s="279">
        <f t="shared" si="21"/>
        <v>0</v>
      </c>
      <c r="K425" s="9"/>
      <c r="L425" s="9"/>
      <c r="M425" s="6"/>
      <c r="N425" s="10"/>
      <c r="O425" s="13"/>
      <c r="P425" s="9">
        <f t="shared" si="22"/>
        <v>1</v>
      </c>
      <c r="Q425" s="10"/>
    </row>
    <row r="426" spans="1:17" x14ac:dyDescent="0.25">
      <c r="A426" s="82" t="str">
        <f t="shared" si="20"/>
        <v/>
      </c>
      <c r="B426" s="96"/>
      <c r="C426" s="93"/>
      <c r="D426" s="13"/>
      <c r="E426" s="11"/>
      <c r="F426" s="6"/>
      <c r="G426" s="9"/>
      <c r="H426" s="9"/>
      <c r="I426" s="9"/>
      <c r="J426" s="279">
        <f t="shared" si="21"/>
        <v>0</v>
      </c>
      <c r="K426" s="9"/>
      <c r="L426" s="9"/>
      <c r="M426" s="6"/>
      <c r="N426" s="10"/>
      <c r="O426" s="13"/>
      <c r="P426" s="9">
        <f t="shared" si="22"/>
        <v>1</v>
      </c>
      <c r="Q426" s="10"/>
    </row>
    <row r="427" spans="1:17" x14ac:dyDescent="0.25">
      <c r="A427" s="82" t="str">
        <f t="shared" si="20"/>
        <v/>
      </c>
      <c r="B427" s="96"/>
      <c r="C427" s="93"/>
      <c r="D427" s="13"/>
      <c r="E427" s="11"/>
      <c r="F427" s="6"/>
      <c r="G427" s="9"/>
      <c r="H427" s="9"/>
      <c r="I427" s="9"/>
      <c r="J427" s="279">
        <f t="shared" si="21"/>
        <v>0</v>
      </c>
      <c r="K427" s="9"/>
      <c r="L427" s="9"/>
      <c r="M427" s="6"/>
      <c r="N427" s="10"/>
      <c r="O427" s="13"/>
      <c r="P427" s="9">
        <f t="shared" si="22"/>
        <v>1</v>
      </c>
      <c r="Q427" s="10"/>
    </row>
    <row r="428" spans="1:17" x14ac:dyDescent="0.25">
      <c r="A428" s="82" t="str">
        <f t="shared" si="20"/>
        <v/>
      </c>
      <c r="B428" s="96"/>
      <c r="C428" s="93"/>
      <c r="D428" s="13"/>
      <c r="E428" s="11"/>
      <c r="F428" s="6"/>
      <c r="G428" s="9"/>
      <c r="H428" s="9"/>
      <c r="I428" s="9"/>
      <c r="J428" s="279">
        <f t="shared" si="21"/>
        <v>0</v>
      </c>
      <c r="K428" s="9"/>
      <c r="L428" s="9"/>
      <c r="M428" s="6"/>
      <c r="N428" s="10"/>
      <c r="O428" s="13"/>
      <c r="P428" s="9">
        <f t="shared" si="22"/>
        <v>1</v>
      </c>
      <c r="Q428" s="10"/>
    </row>
    <row r="429" spans="1:17" x14ac:dyDescent="0.25">
      <c r="A429" s="82" t="str">
        <f t="shared" si="20"/>
        <v/>
      </c>
      <c r="B429" s="96"/>
      <c r="C429" s="93"/>
      <c r="D429" s="13"/>
      <c r="E429" s="11"/>
      <c r="F429" s="6"/>
      <c r="G429" s="9"/>
      <c r="H429" s="9"/>
      <c r="I429" s="9"/>
      <c r="J429" s="279">
        <f t="shared" si="21"/>
        <v>0</v>
      </c>
      <c r="K429" s="9"/>
      <c r="L429" s="9"/>
      <c r="M429" s="6"/>
      <c r="N429" s="10"/>
      <c r="O429" s="13"/>
      <c r="P429" s="9">
        <f t="shared" si="22"/>
        <v>1</v>
      </c>
      <c r="Q429" s="10"/>
    </row>
    <row r="430" spans="1:17" x14ac:dyDescent="0.25">
      <c r="A430" s="82" t="str">
        <f t="shared" si="20"/>
        <v/>
      </c>
      <c r="B430" s="96"/>
      <c r="C430" s="93"/>
      <c r="D430" s="13"/>
      <c r="E430" s="11"/>
      <c r="F430" s="6"/>
      <c r="G430" s="9"/>
      <c r="H430" s="9"/>
      <c r="I430" s="9"/>
      <c r="J430" s="279">
        <f t="shared" si="21"/>
        <v>0</v>
      </c>
      <c r="K430" s="9"/>
      <c r="L430" s="9"/>
      <c r="M430" s="6"/>
      <c r="N430" s="10"/>
      <c r="O430" s="13"/>
      <c r="P430" s="9">
        <f t="shared" si="22"/>
        <v>1</v>
      </c>
      <c r="Q430" s="10"/>
    </row>
    <row r="431" spans="1:17" x14ac:dyDescent="0.25">
      <c r="A431" s="82" t="str">
        <f t="shared" si="20"/>
        <v/>
      </c>
      <c r="B431" s="96"/>
      <c r="C431" s="93"/>
      <c r="D431" s="13"/>
      <c r="E431" s="11"/>
      <c r="F431" s="6"/>
      <c r="G431" s="9"/>
      <c r="H431" s="9"/>
      <c r="I431" s="9"/>
      <c r="J431" s="279">
        <f t="shared" si="21"/>
        <v>0</v>
      </c>
      <c r="K431" s="9"/>
      <c r="L431" s="9"/>
      <c r="M431" s="6"/>
      <c r="N431" s="10"/>
      <c r="O431" s="13"/>
      <c r="P431" s="9">
        <f t="shared" si="22"/>
        <v>1</v>
      </c>
      <c r="Q431" s="10"/>
    </row>
    <row r="432" spans="1:17" x14ac:dyDescent="0.25">
      <c r="A432" s="82" t="str">
        <f t="shared" si="20"/>
        <v/>
      </c>
      <c r="B432" s="96"/>
      <c r="C432" s="93"/>
      <c r="D432" s="13"/>
      <c r="E432" s="11"/>
      <c r="F432" s="6"/>
      <c r="G432" s="9"/>
      <c r="H432" s="9"/>
      <c r="I432" s="9"/>
      <c r="J432" s="279">
        <f t="shared" si="21"/>
        <v>0</v>
      </c>
      <c r="K432" s="9"/>
      <c r="L432" s="9"/>
      <c r="M432" s="6"/>
      <c r="N432" s="10"/>
      <c r="O432" s="13"/>
      <c r="P432" s="9">
        <f t="shared" si="22"/>
        <v>1</v>
      </c>
      <c r="Q432" s="10"/>
    </row>
    <row r="433" spans="1:17" x14ac:dyDescent="0.25">
      <c r="A433" s="82" t="str">
        <f t="shared" si="20"/>
        <v/>
      </c>
      <c r="B433" s="96"/>
      <c r="C433" s="93"/>
      <c r="D433" s="13"/>
      <c r="E433" s="11"/>
      <c r="F433" s="6"/>
      <c r="G433" s="9"/>
      <c r="H433" s="9"/>
      <c r="I433" s="9"/>
      <c r="J433" s="279">
        <f t="shared" si="21"/>
        <v>0</v>
      </c>
      <c r="K433" s="9"/>
      <c r="L433" s="9"/>
      <c r="M433" s="6"/>
      <c r="N433" s="10"/>
      <c r="O433" s="13"/>
      <c r="P433" s="9">
        <f t="shared" si="22"/>
        <v>1</v>
      </c>
      <c r="Q433" s="10"/>
    </row>
    <row r="434" spans="1:17" x14ac:dyDescent="0.25">
      <c r="A434" s="82" t="str">
        <f t="shared" si="20"/>
        <v/>
      </c>
      <c r="B434" s="96"/>
      <c r="C434" s="93"/>
      <c r="D434" s="13"/>
      <c r="E434" s="11"/>
      <c r="F434" s="6"/>
      <c r="G434" s="9"/>
      <c r="H434" s="9"/>
      <c r="I434" s="9"/>
      <c r="J434" s="279">
        <f t="shared" si="21"/>
        <v>0</v>
      </c>
      <c r="K434" s="9"/>
      <c r="L434" s="9"/>
      <c r="M434" s="6"/>
      <c r="N434" s="10"/>
      <c r="O434" s="13"/>
      <c r="P434" s="9">
        <f t="shared" si="22"/>
        <v>1</v>
      </c>
      <c r="Q434" s="10"/>
    </row>
    <row r="435" spans="1:17" x14ac:dyDescent="0.25">
      <c r="A435" s="82" t="str">
        <f t="shared" si="20"/>
        <v/>
      </c>
      <c r="B435" s="96"/>
      <c r="C435" s="93"/>
      <c r="D435" s="13"/>
      <c r="E435" s="11"/>
      <c r="F435" s="6"/>
      <c r="G435" s="9"/>
      <c r="H435" s="9"/>
      <c r="I435" s="9"/>
      <c r="J435" s="279">
        <f t="shared" si="21"/>
        <v>0</v>
      </c>
      <c r="K435" s="9"/>
      <c r="L435" s="9"/>
      <c r="M435" s="6"/>
      <c r="N435" s="10"/>
      <c r="O435" s="13"/>
      <c r="P435" s="9">
        <f t="shared" si="22"/>
        <v>1</v>
      </c>
      <c r="Q435" s="10"/>
    </row>
    <row r="436" spans="1:17" x14ac:dyDescent="0.25">
      <c r="A436" s="82" t="str">
        <f t="shared" si="20"/>
        <v/>
      </c>
      <c r="B436" s="96"/>
      <c r="C436" s="93"/>
      <c r="D436" s="13"/>
      <c r="E436" s="11"/>
      <c r="F436" s="6"/>
      <c r="G436" s="9"/>
      <c r="H436" s="9"/>
      <c r="I436" s="9"/>
      <c r="J436" s="279">
        <f t="shared" si="21"/>
        <v>0</v>
      </c>
      <c r="K436" s="9"/>
      <c r="L436" s="9"/>
      <c r="M436" s="6"/>
      <c r="N436" s="10"/>
      <c r="O436" s="13"/>
      <c r="P436" s="9">
        <f t="shared" si="22"/>
        <v>1</v>
      </c>
      <c r="Q436" s="10"/>
    </row>
    <row r="437" spans="1:17" x14ac:dyDescent="0.25">
      <c r="A437" s="82" t="str">
        <f t="shared" si="20"/>
        <v/>
      </c>
      <c r="B437" s="96"/>
      <c r="C437" s="93"/>
      <c r="D437" s="13"/>
      <c r="E437" s="11"/>
      <c r="F437" s="6"/>
      <c r="G437" s="9"/>
      <c r="H437" s="9"/>
      <c r="I437" s="9"/>
      <c r="J437" s="279">
        <f t="shared" si="21"/>
        <v>0</v>
      </c>
      <c r="K437" s="9"/>
      <c r="L437" s="9"/>
      <c r="M437" s="6"/>
      <c r="N437" s="10"/>
      <c r="O437" s="13"/>
      <c r="P437" s="9">
        <f t="shared" si="22"/>
        <v>1</v>
      </c>
      <c r="Q437" s="10"/>
    </row>
    <row r="438" spans="1:17" x14ac:dyDescent="0.25">
      <c r="A438" s="82" t="str">
        <f t="shared" si="20"/>
        <v/>
      </c>
      <c r="B438" s="96"/>
      <c r="C438" s="93"/>
      <c r="D438" s="13"/>
      <c r="E438" s="11"/>
      <c r="F438" s="6"/>
      <c r="G438" s="9"/>
      <c r="H438" s="9"/>
      <c r="I438" s="9"/>
      <c r="J438" s="279">
        <f t="shared" si="21"/>
        <v>0</v>
      </c>
      <c r="K438" s="9"/>
      <c r="L438" s="9"/>
      <c r="M438" s="6"/>
      <c r="N438" s="10"/>
      <c r="O438" s="13"/>
      <c r="P438" s="9">
        <f t="shared" si="22"/>
        <v>1</v>
      </c>
      <c r="Q438" s="10"/>
    </row>
    <row r="439" spans="1:17" x14ac:dyDescent="0.25">
      <c r="A439" s="82" t="str">
        <f t="shared" si="20"/>
        <v/>
      </c>
      <c r="B439" s="96"/>
      <c r="C439" s="93"/>
      <c r="D439" s="13"/>
      <c r="E439" s="11"/>
      <c r="F439" s="6"/>
      <c r="G439" s="9"/>
      <c r="H439" s="9"/>
      <c r="I439" s="9"/>
      <c r="J439" s="279">
        <f t="shared" si="21"/>
        <v>0</v>
      </c>
      <c r="K439" s="9"/>
      <c r="L439" s="9"/>
      <c r="M439" s="6"/>
      <c r="N439" s="10"/>
      <c r="O439" s="13"/>
      <c r="P439" s="9">
        <f t="shared" si="22"/>
        <v>1</v>
      </c>
      <c r="Q439" s="10"/>
    </row>
    <row r="440" spans="1:17" x14ac:dyDescent="0.25">
      <c r="A440" s="82" t="str">
        <f t="shared" si="20"/>
        <v/>
      </c>
      <c r="B440" s="96"/>
      <c r="C440" s="93"/>
      <c r="D440" s="13"/>
      <c r="E440" s="11"/>
      <c r="F440" s="6"/>
      <c r="G440" s="9"/>
      <c r="H440" s="9"/>
      <c r="I440" s="9"/>
      <c r="J440" s="279">
        <f t="shared" si="21"/>
        <v>0</v>
      </c>
      <c r="K440" s="9"/>
      <c r="L440" s="9"/>
      <c r="M440" s="6"/>
      <c r="N440" s="10"/>
      <c r="O440" s="13"/>
      <c r="P440" s="9">
        <f t="shared" si="22"/>
        <v>1</v>
      </c>
      <c r="Q440" s="10"/>
    </row>
    <row r="441" spans="1:17" x14ac:dyDescent="0.25">
      <c r="A441" s="82" t="str">
        <f t="shared" si="20"/>
        <v/>
      </c>
      <c r="B441" s="96"/>
      <c r="C441" s="93"/>
      <c r="D441" s="13"/>
      <c r="E441" s="11"/>
      <c r="F441" s="6"/>
      <c r="G441" s="9"/>
      <c r="H441" s="9"/>
      <c r="I441" s="9"/>
      <c r="J441" s="279">
        <f t="shared" si="21"/>
        <v>0</v>
      </c>
      <c r="K441" s="9"/>
      <c r="L441" s="9"/>
      <c r="M441" s="6"/>
      <c r="N441" s="10"/>
      <c r="O441" s="13"/>
      <c r="P441" s="9">
        <f t="shared" si="22"/>
        <v>1</v>
      </c>
      <c r="Q441" s="10"/>
    </row>
    <row r="442" spans="1:17" x14ac:dyDescent="0.25">
      <c r="A442" s="82" t="str">
        <f t="shared" si="20"/>
        <v/>
      </c>
      <c r="B442" s="96"/>
      <c r="C442" s="93"/>
      <c r="D442" s="13"/>
      <c r="E442" s="11"/>
      <c r="F442" s="6"/>
      <c r="G442" s="9"/>
      <c r="H442" s="9"/>
      <c r="I442" s="9"/>
      <c r="J442" s="279">
        <f t="shared" si="21"/>
        <v>0</v>
      </c>
      <c r="K442" s="9"/>
      <c r="L442" s="9"/>
      <c r="M442" s="6"/>
      <c r="N442" s="10"/>
      <c r="O442" s="13"/>
      <c r="P442" s="9">
        <f t="shared" si="22"/>
        <v>1</v>
      </c>
      <c r="Q442" s="10"/>
    </row>
    <row r="443" spans="1:17" x14ac:dyDescent="0.25">
      <c r="A443" s="82" t="str">
        <f t="shared" si="20"/>
        <v/>
      </c>
      <c r="B443" s="96"/>
      <c r="C443" s="93"/>
      <c r="D443" s="13"/>
      <c r="E443" s="11"/>
      <c r="F443" s="6"/>
      <c r="G443" s="9"/>
      <c r="H443" s="9"/>
      <c r="I443" s="9"/>
      <c r="J443" s="279">
        <f t="shared" si="21"/>
        <v>0</v>
      </c>
      <c r="K443" s="9"/>
      <c r="L443" s="9"/>
      <c r="M443" s="6"/>
      <c r="N443" s="10"/>
      <c r="O443" s="13"/>
      <c r="P443" s="9">
        <f t="shared" si="22"/>
        <v>1</v>
      </c>
      <c r="Q443" s="10"/>
    </row>
    <row r="444" spans="1:17" x14ac:dyDescent="0.25">
      <c r="A444" s="82" t="str">
        <f t="shared" si="20"/>
        <v/>
      </c>
      <c r="B444" s="96"/>
      <c r="C444" s="93"/>
      <c r="D444" s="13"/>
      <c r="E444" s="11"/>
      <c r="F444" s="6"/>
      <c r="G444" s="9"/>
      <c r="H444" s="9"/>
      <c r="I444" s="9"/>
      <c r="J444" s="279">
        <f t="shared" si="21"/>
        <v>0</v>
      </c>
      <c r="K444" s="9"/>
      <c r="L444" s="9"/>
      <c r="M444" s="6"/>
      <c r="N444" s="10"/>
      <c r="O444" s="13"/>
      <c r="P444" s="9">
        <f t="shared" si="22"/>
        <v>1</v>
      </c>
      <c r="Q444" s="10"/>
    </row>
    <row r="445" spans="1:17" x14ac:dyDescent="0.25">
      <c r="A445" s="82" t="str">
        <f t="shared" si="20"/>
        <v/>
      </c>
      <c r="B445" s="96"/>
      <c r="C445" s="93"/>
      <c r="D445" s="13"/>
      <c r="E445" s="11"/>
      <c r="F445" s="6"/>
      <c r="G445" s="9"/>
      <c r="H445" s="9"/>
      <c r="I445" s="9"/>
      <c r="J445" s="279">
        <f t="shared" si="21"/>
        <v>0</v>
      </c>
      <c r="K445" s="9"/>
      <c r="L445" s="9"/>
      <c r="M445" s="6"/>
      <c r="N445" s="10"/>
      <c r="O445" s="13"/>
      <c r="P445" s="9">
        <f t="shared" si="22"/>
        <v>1</v>
      </c>
      <c r="Q445" s="10"/>
    </row>
    <row r="446" spans="1:17" x14ac:dyDescent="0.25">
      <c r="A446" s="82" t="str">
        <f t="shared" si="20"/>
        <v/>
      </c>
      <c r="B446" s="96"/>
      <c r="C446" s="93"/>
      <c r="D446" s="13"/>
      <c r="E446" s="11"/>
      <c r="F446" s="6"/>
      <c r="G446" s="9"/>
      <c r="H446" s="9"/>
      <c r="I446" s="9"/>
      <c r="J446" s="279">
        <f t="shared" si="21"/>
        <v>0</v>
      </c>
      <c r="K446" s="9"/>
      <c r="L446" s="9"/>
      <c r="M446" s="6"/>
      <c r="N446" s="10"/>
      <c r="O446" s="13"/>
      <c r="P446" s="9">
        <f t="shared" si="22"/>
        <v>1</v>
      </c>
      <c r="Q446" s="10"/>
    </row>
    <row r="447" spans="1:17" x14ac:dyDescent="0.25">
      <c r="A447" s="82" t="str">
        <f t="shared" si="20"/>
        <v/>
      </c>
      <c r="B447" s="96"/>
      <c r="C447" s="93"/>
      <c r="D447" s="13"/>
      <c r="E447" s="11"/>
      <c r="F447" s="6"/>
      <c r="G447" s="9"/>
      <c r="H447" s="9"/>
      <c r="I447" s="9"/>
      <c r="J447" s="279">
        <f t="shared" si="21"/>
        <v>0</v>
      </c>
      <c r="K447" s="9"/>
      <c r="L447" s="9"/>
      <c r="M447" s="6"/>
      <c r="N447" s="10"/>
      <c r="O447" s="13"/>
      <c r="P447" s="9">
        <f t="shared" si="22"/>
        <v>1</v>
      </c>
      <c r="Q447" s="10"/>
    </row>
    <row r="448" spans="1:17" x14ac:dyDescent="0.25">
      <c r="A448" s="82" t="str">
        <f t="shared" si="20"/>
        <v/>
      </c>
      <c r="B448" s="96"/>
      <c r="C448" s="93"/>
      <c r="D448" s="13"/>
      <c r="E448" s="11"/>
      <c r="F448" s="6"/>
      <c r="G448" s="9"/>
      <c r="H448" s="9"/>
      <c r="I448" s="9"/>
      <c r="J448" s="279">
        <f t="shared" si="21"/>
        <v>0</v>
      </c>
      <c r="K448" s="9"/>
      <c r="L448" s="9"/>
      <c r="M448" s="6"/>
      <c r="N448" s="10"/>
      <c r="O448" s="13"/>
      <c r="P448" s="9">
        <f t="shared" si="22"/>
        <v>1</v>
      </c>
      <c r="Q448" s="10"/>
    </row>
    <row r="449" spans="1:17" x14ac:dyDescent="0.25">
      <c r="A449" s="82" t="str">
        <f t="shared" si="20"/>
        <v/>
      </c>
      <c r="B449" s="96"/>
      <c r="C449" s="93"/>
      <c r="D449" s="13"/>
      <c r="E449" s="11"/>
      <c r="F449" s="6"/>
      <c r="G449" s="9"/>
      <c r="H449" s="9"/>
      <c r="I449" s="9"/>
      <c r="J449" s="279">
        <f t="shared" si="21"/>
        <v>0</v>
      </c>
      <c r="K449" s="9"/>
      <c r="L449" s="9"/>
      <c r="M449" s="6"/>
      <c r="N449" s="10"/>
      <c r="O449" s="13"/>
      <c r="P449" s="9">
        <f t="shared" si="22"/>
        <v>1</v>
      </c>
      <c r="Q449" s="10"/>
    </row>
    <row r="450" spans="1:17" x14ac:dyDescent="0.25">
      <c r="A450" s="82" t="str">
        <f t="shared" ref="A450:A501" si="23">IF(B450="","",RIGHT(C450,4)&amp;LEFT(B450,3)&amp;E450-40000&amp;"-"&amp;LEFT(F450,3))</f>
        <v/>
      </c>
      <c r="B450" s="96"/>
      <c r="C450" s="93"/>
      <c r="D450" s="13"/>
      <c r="E450" s="11"/>
      <c r="F450" s="6"/>
      <c r="G450" s="9"/>
      <c r="H450" s="9"/>
      <c r="I450" s="9"/>
      <c r="J450" s="279">
        <f t="shared" ref="J450:J501" si="24">I450*43560</f>
        <v>0</v>
      </c>
      <c r="K450" s="9"/>
      <c r="L450" s="9"/>
      <c r="M450" s="6"/>
      <c r="N450" s="10"/>
      <c r="O450" s="13"/>
      <c r="P450" s="9">
        <f t="shared" ref="P450:P501" si="25">IFERROR(IF(B450="Abstraction",IF(M450&gt;=F450,0,1),1),1)</f>
        <v>1</v>
      </c>
      <c r="Q450" s="10"/>
    </row>
    <row r="451" spans="1:17" x14ac:dyDescent="0.25">
      <c r="A451" s="82" t="str">
        <f t="shared" si="23"/>
        <v/>
      </c>
      <c r="B451" s="96"/>
      <c r="C451" s="93"/>
      <c r="D451" s="13"/>
      <c r="E451" s="11"/>
      <c r="F451" s="6"/>
      <c r="G451" s="9"/>
      <c r="H451" s="9"/>
      <c r="I451" s="9"/>
      <c r="J451" s="279">
        <f t="shared" si="24"/>
        <v>0</v>
      </c>
      <c r="K451" s="9"/>
      <c r="L451" s="9"/>
      <c r="M451" s="6"/>
      <c r="N451" s="10"/>
      <c r="O451" s="13"/>
      <c r="P451" s="9">
        <f t="shared" si="25"/>
        <v>1</v>
      </c>
      <c r="Q451" s="10"/>
    </row>
    <row r="452" spans="1:17" x14ac:dyDescent="0.25">
      <c r="A452" s="82" t="str">
        <f t="shared" si="23"/>
        <v/>
      </c>
      <c r="B452" s="96"/>
      <c r="C452" s="93"/>
      <c r="D452" s="13"/>
      <c r="E452" s="11"/>
      <c r="F452" s="6"/>
      <c r="G452" s="9"/>
      <c r="H452" s="9"/>
      <c r="I452" s="9"/>
      <c r="J452" s="279">
        <f t="shared" si="24"/>
        <v>0</v>
      </c>
      <c r="K452" s="9"/>
      <c r="L452" s="9"/>
      <c r="M452" s="6"/>
      <c r="N452" s="10"/>
      <c r="O452" s="13"/>
      <c r="P452" s="9">
        <f t="shared" si="25"/>
        <v>1</v>
      </c>
      <c r="Q452" s="10"/>
    </row>
    <row r="453" spans="1:17" x14ac:dyDescent="0.25">
      <c r="A453" s="82" t="str">
        <f t="shared" si="23"/>
        <v/>
      </c>
      <c r="B453" s="96"/>
      <c r="C453" s="93"/>
      <c r="D453" s="13"/>
      <c r="E453" s="11"/>
      <c r="F453" s="6"/>
      <c r="G453" s="9"/>
      <c r="H453" s="9"/>
      <c r="I453" s="9"/>
      <c r="J453" s="279">
        <f t="shared" si="24"/>
        <v>0</v>
      </c>
      <c r="K453" s="9"/>
      <c r="L453" s="9"/>
      <c r="M453" s="6"/>
      <c r="N453" s="10"/>
      <c r="O453" s="13"/>
      <c r="P453" s="9">
        <f t="shared" si="25"/>
        <v>1</v>
      </c>
      <c r="Q453" s="10"/>
    </row>
    <row r="454" spans="1:17" x14ac:dyDescent="0.25">
      <c r="A454" s="82" t="str">
        <f t="shared" si="23"/>
        <v/>
      </c>
      <c r="B454" s="96"/>
      <c r="C454" s="93"/>
      <c r="D454" s="13"/>
      <c r="E454" s="11"/>
      <c r="F454" s="6"/>
      <c r="G454" s="9"/>
      <c r="H454" s="9"/>
      <c r="I454" s="9"/>
      <c r="J454" s="279">
        <f t="shared" si="24"/>
        <v>0</v>
      </c>
      <c r="K454" s="9"/>
      <c r="L454" s="9"/>
      <c r="M454" s="6"/>
      <c r="N454" s="10"/>
      <c r="O454" s="13"/>
      <c r="P454" s="9">
        <f t="shared" si="25"/>
        <v>1</v>
      </c>
      <c r="Q454" s="10"/>
    </row>
    <row r="455" spans="1:17" x14ac:dyDescent="0.25">
      <c r="A455" s="82" t="str">
        <f t="shared" si="23"/>
        <v/>
      </c>
      <c r="B455" s="96"/>
      <c r="C455" s="93"/>
      <c r="D455" s="13"/>
      <c r="E455" s="11"/>
      <c r="F455" s="6"/>
      <c r="G455" s="9"/>
      <c r="H455" s="9"/>
      <c r="I455" s="9"/>
      <c r="J455" s="279">
        <f t="shared" si="24"/>
        <v>0</v>
      </c>
      <c r="K455" s="9"/>
      <c r="L455" s="9"/>
      <c r="M455" s="6"/>
      <c r="N455" s="10"/>
      <c r="O455" s="13"/>
      <c r="P455" s="9">
        <f t="shared" si="25"/>
        <v>1</v>
      </c>
      <c r="Q455" s="10"/>
    </row>
    <row r="456" spans="1:17" x14ac:dyDescent="0.25">
      <c r="A456" s="82" t="str">
        <f t="shared" si="23"/>
        <v/>
      </c>
      <c r="B456" s="96"/>
      <c r="C456" s="93"/>
      <c r="D456" s="13"/>
      <c r="E456" s="11"/>
      <c r="F456" s="6"/>
      <c r="G456" s="9"/>
      <c r="H456" s="9"/>
      <c r="I456" s="9"/>
      <c r="J456" s="279">
        <f t="shared" si="24"/>
        <v>0</v>
      </c>
      <c r="K456" s="9"/>
      <c r="L456" s="9"/>
      <c r="M456" s="6"/>
      <c r="N456" s="10"/>
      <c r="O456" s="13"/>
      <c r="P456" s="9">
        <f t="shared" si="25"/>
        <v>1</v>
      </c>
      <c r="Q456" s="10"/>
    </row>
    <row r="457" spans="1:17" x14ac:dyDescent="0.25">
      <c r="A457" s="82" t="str">
        <f t="shared" si="23"/>
        <v/>
      </c>
      <c r="B457" s="96"/>
      <c r="C457" s="93"/>
      <c r="D457" s="13"/>
      <c r="E457" s="11"/>
      <c r="F457" s="6"/>
      <c r="G457" s="9"/>
      <c r="H457" s="9"/>
      <c r="I457" s="9"/>
      <c r="J457" s="279">
        <f t="shared" si="24"/>
        <v>0</v>
      </c>
      <c r="K457" s="9"/>
      <c r="L457" s="9"/>
      <c r="M457" s="6"/>
      <c r="N457" s="10"/>
      <c r="O457" s="13"/>
      <c r="P457" s="9">
        <f t="shared" si="25"/>
        <v>1</v>
      </c>
      <c r="Q457" s="10"/>
    </row>
    <row r="458" spans="1:17" x14ac:dyDescent="0.25">
      <c r="A458" s="82" t="str">
        <f t="shared" si="23"/>
        <v/>
      </c>
      <c r="B458" s="96"/>
      <c r="C458" s="93"/>
      <c r="D458" s="13"/>
      <c r="E458" s="11"/>
      <c r="F458" s="6"/>
      <c r="G458" s="9"/>
      <c r="H458" s="9"/>
      <c r="I458" s="9"/>
      <c r="J458" s="279">
        <f t="shared" si="24"/>
        <v>0</v>
      </c>
      <c r="K458" s="9"/>
      <c r="L458" s="9"/>
      <c r="M458" s="6"/>
      <c r="N458" s="10"/>
      <c r="O458" s="13"/>
      <c r="P458" s="9">
        <f t="shared" si="25"/>
        <v>1</v>
      </c>
      <c r="Q458" s="10"/>
    </row>
    <row r="459" spans="1:17" x14ac:dyDescent="0.25">
      <c r="A459" s="82" t="str">
        <f t="shared" si="23"/>
        <v/>
      </c>
      <c r="B459" s="96"/>
      <c r="C459" s="93"/>
      <c r="D459" s="13"/>
      <c r="E459" s="11"/>
      <c r="F459" s="6"/>
      <c r="G459" s="9"/>
      <c r="H459" s="9"/>
      <c r="I459" s="9"/>
      <c r="J459" s="279">
        <f t="shared" si="24"/>
        <v>0</v>
      </c>
      <c r="K459" s="9"/>
      <c r="L459" s="9"/>
      <c r="M459" s="6"/>
      <c r="N459" s="10"/>
      <c r="O459" s="13"/>
      <c r="P459" s="9">
        <f t="shared" si="25"/>
        <v>1</v>
      </c>
      <c r="Q459" s="10"/>
    </row>
    <row r="460" spans="1:17" x14ac:dyDescent="0.25">
      <c r="A460" s="82" t="str">
        <f t="shared" si="23"/>
        <v/>
      </c>
      <c r="B460" s="96"/>
      <c r="C460" s="93"/>
      <c r="D460" s="13"/>
      <c r="E460" s="11"/>
      <c r="F460" s="6"/>
      <c r="G460" s="9"/>
      <c r="H460" s="9"/>
      <c r="I460" s="9"/>
      <c r="J460" s="279">
        <f t="shared" si="24"/>
        <v>0</v>
      </c>
      <c r="K460" s="9"/>
      <c r="L460" s="9"/>
      <c r="M460" s="6"/>
      <c r="N460" s="10"/>
      <c r="O460" s="13"/>
      <c r="P460" s="9">
        <f t="shared" si="25"/>
        <v>1</v>
      </c>
      <c r="Q460" s="10"/>
    </row>
    <row r="461" spans="1:17" x14ac:dyDescent="0.25">
      <c r="A461" s="82" t="str">
        <f t="shared" si="23"/>
        <v/>
      </c>
      <c r="B461" s="96"/>
      <c r="C461" s="93"/>
      <c r="D461" s="13"/>
      <c r="E461" s="11"/>
      <c r="F461" s="6"/>
      <c r="G461" s="9"/>
      <c r="H461" s="9"/>
      <c r="I461" s="9"/>
      <c r="J461" s="279">
        <f t="shared" si="24"/>
        <v>0</v>
      </c>
      <c r="K461" s="9"/>
      <c r="L461" s="9"/>
      <c r="M461" s="6"/>
      <c r="N461" s="10"/>
      <c r="O461" s="13"/>
      <c r="P461" s="9">
        <f t="shared" si="25"/>
        <v>1</v>
      </c>
      <c r="Q461" s="10"/>
    </row>
    <row r="462" spans="1:17" x14ac:dyDescent="0.25">
      <c r="A462" s="82" t="str">
        <f t="shared" si="23"/>
        <v/>
      </c>
      <c r="B462" s="96"/>
      <c r="C462" s="93"/>
      <c r="D462" s="13"/>
      <c r="E462" s="11"/>
      <c r="F462" s="6"/>
      <c r="G462" s="9"/>
      <c r="H462" s="9"/>
      <c r="I462" s="9"/>
      <c r="J462" s="279">
        <f t="shared" si="24"/>
        <v>0</v>
      </c>
      <c r="K462" s="9"/>
      <c r="L462" s="9"/>
      <c r="M462" s="6"/>
      <c r="N462" s="10"/>
      <c r="O462" s="13"/>
      <c r="P462" s="9">
        <f t="shared" si="25"/>
        <v>1</v>
      </c>
      <c r="Q462" s="10"/>
    </row>
    <row r="463" spans="1:17" x14ac:dyDescent="0.25">
      <c r="A463" s="82" t="str">
        <f t="shared" si="23"/>
        <v/>
      </c>
      <c r="B463" s="96"/>
      <c r="C463" s="93"/>
      <c r="D463" s="13"/>
      <c r="E463" s="11"/>
      <c r="F463" s="6"/>
      <c r="G463" s="9"/>
      <c r="H463" s="9"/>
      <c r="I463" s="9"/>
      <c r="J463" s="279">
        <f t="shared" si="24"/>
        <v>0</v>
      </c>
      <c r="K463" s="9"/>
      <c r="L463" s="9"/>
      <c r="M463" s="6"/>
      <c r="N463" s="10"/>
      <c r="O463" s="13"/>
      <c r="P463" s="9">
        <f t="shared" si="25"/>
        <v>1</v>
      </c>
      <c r="Q463" s="10"/>
    </row>
    <row r="464" spans="1:17" x14ac:dyDescent="0.25">
      <c r="A464" s="82" t="str">
        <f t="shared" si="23"/>
        <v/>
      </c>
      <c r="B464" s="96"/>
      <c r="C464" s="93"/>
      <c r="D464" s="13"/>
      <c r="E464" s="11"/>
      <c r="F464" s="6"/>
      <c r="G464" s="9"/>
      <c r="H464" s="9"/>
      <c r="I464" s="9"/>
      <c r="J464" s="279">
        <f t="shared" si="24"/>
        <v>0</v>
      </c>
      <c r="K464" s="9"/>
      <c r="L464" s="9"/>
      <c r="M464" s="6"/>
      <c r="N464" s="10"/>
      <c r="O464" s="13"/>
      <c r="P464" s="9">
        <f t="shared" si="25"/>
        <v>1</v>
      </c>
      <c r="Q464" s="10"/>
    </row>
    <row r="465" spans="1:17" x14ac:dyDescent="0.25">
      <c r="A465" s="82" t="str">
        <f t="shared" si="23"/>
        <v/>
      </c>
      <c r="B465" s="96"/>
      <c r="C465" s="93"/>
      <c r="D465" s="13"/>
      <c r="E465" s="11"/>
      <c r="F465" s="6"/>
      <c r="G465" s="9"/>
      <c r="H465" s="9"/>
      <c r="I465" s="9"/>
      <c r="J465" s="279">
        <f t="shared" si="24"/>
        <v>0</v>
      </c>
      <c r="K465" s="9"/>
      <c r="L465" s="9"/>
      <c r="M465" s="6"/>
      <c r="N465" s="10"/>
      <c r="O465" s="13"/>
      <c r="P465" s="9">
        <f t="shared" si="25"/>
        <v>1</v>
      </c>
      <c r="Q465" s="10"/>
    </row>
    <row r="466" spans="1:17" x14ac:dyDescent="0.25">
      <c r="A466" s="82" t="str">
        <f t="shared" si="23"/>
        <v/>
      </c>
      <c r="B466" s="96"/>
      <c r="C466" s="93"/>
      <c r="D466" s="13"/>
      <c r="E466" s="11"/>
      <c r="F466" s="6"/>
      <c r="G466" s="9"/>
      <c r="H466" s="9"/>
      <c r="I466" s="9"/>
      <c r="J466" s="279">
        <f t="shared" si="24"/>
        <v>0</v>
      </c>
      <c r="K466" s="9"/>
      <c r="L466" s="9"/>
      <c r="M466" s="6"/>
      <c r="N466" s="10"/>
      <c r="O466" s="13"/>
      <c r="P466" s="9">
        <f t="shared" si="25"/>
        <v>1</v>
      </c>
      <c r="Q466" s="10"/>
    </row>
    <row r="467" spans="1:17" x14ac:dyDescent="0.25">
      <c r="A467" s="82" t="str">
        <f t="shared" si="23"/>
        <v/>
      </c>
      <c r="B467" s="96"/>
      <c r="C467" s="93"/>
      <c r="D467" s="13"/>
      <c r="E467" s="11"/>
      <c r="F467" s="6"/>
      <c r="G467" s="9"/>
      <c r="H467" s="9"/>
      <c r="I467" s="9"/>
      <c r="J467" s="279">
        <f t="shared" si="24"/>
        <v>0</v>
      </c>
      <c r="K467" s="9"/>
      <c r="L467" s="9"/>
      <c r="M467" s="6"/>
      <c r="N467" s="10"/>
      <c r="O467" s="13"/>
      <c r="P467" s="9">
        <f t="shared" si="25"/>
        <v>1</v>
      </c>
      <c r="Q467" s="10"/>
    </row>
    <row r="468" spans="1:17" x14ac:dyDescent="0.25">
      <c r="A468" s="82" t="str">
        <f t="shared" si="23"/>
        <v/>
      </c>
      <c r="B468" s="96"/>
      <c r="C468" s="93"/>
      <c r="D468" s="13"/>
      <c r="E468" s="11"/>
      <c r="F468" s="6"/>
      <c r="G468" s="9"/>
      <c r="H468" s="9"/>
      <c r="I468" s="9"/>
      <c r="J468" s="279">
        <f t="shared" si="24"/>
        <v>0</v>
      </c>
      <c r="K468" s="9"/>
      <c r="L468" s="9"/>
      <c r="M468" s="6"/>
      <c r="N468" s="10"/>
      <c r="O468" s="13"/>
      <c r="P468" s="9">
        <f t="shared" si="25"/>
        <v>1</v>
      </c>
      <c r="Q468" s="10"/>
    </row>
    <row r="469" spans="1:17" x14ac:dyDescent="0.25">
      <c r="A469" s="82" t="str">
        <f t="shared" si="23"/>
        <v/>
      </c>
      <c r="B469" s="96"/>
      <c r="C469" s="93"/>
      <c r="D469" s="13"/>
      <c r="E469" s="11"/>
      <c r="F469" s="6"/>
      <c r="G469" s="9"/>
      <c r="H469" s="9"/>
      <c r="I469" s="9"/>
      <c r="J469" s="279">
        <f t="shared" si="24"/>
        <v>0</v>
      </c>
      <c r="K469" s="9"/>
      <c r="L469" s="9"/>
      <c r="M469" s="6"/>
      <c r="N469" s="10"/>
      <c r="O469" s="13"/>
      <c r="P469" s="9">
        <f t="shared" si="25"/>
        <v>1</v>
      </c>
      <c r="Q469" s="10"/>
    </row>
    <row r="470" spans="1:17" x14ac:dyDescent="0.25">
      <c r="A470" s="82" t="str">
        <f t="shared" si="23"/>
        <v/>
      </c>
      <c r="B470" s="96"/>
      <c r="C470" s="93"/>
      <c r="D470" s="13"/>
      <c r="E470" s="11"/>
      <c r="F470" s="6"/>
      <c r="G470" s="9"/>
      <c r="H470" s="9"/>
      <c r="I470" s="9"/>
      <c r="J470" s="279">
        <f t="shared" si="24"/>
        <v>0</v>
      </c>
      <c r="K470" s="9"/>
      <c r="L470" s="9"/>
      <c r="M470" s="6"/>
      <c r="N470" s="10"/>
      <c r="O470" s="13"/>
      <c r="P470" s="9">
        <f t="shared" si="25"/>
        <v>1</v>
      </c>
      <c r="Q470" s="10"/>
    </row>
    <row r="471" spans="1:17" x14ac:dyDescent="0.25">
      <c r="A471" s="82" t="str">
        <f t="shared" si="23"/>
        <v/>
      </c>
      <c r="B471" s="96"/>
      <c r="C471" s="93"/>
      <c r="D471" s="13"/>
      <c r="E471" s="11"/>
      <c r="F471" s="6"/>
      <c r="G471" s="9"/>
      <c r="H471" s="9"/>
      <c r="I471" s="9"/>
      <c r="J471" s="279">
        <f t="shared" si="24"/>
        <v>0</v>
      </c>
      <c r="K471" s="9"/>
      <c r="L471" s="9"/>
      <c r="M471" s="6"/>
      <c r="N471" s="10"/>
      <c r="O471" s="13"/>
      <c r="P471" s="9">
        <f t="shared" si="25"/>
        <v>1</v>
      </c>
      <c r="Q471" s="10"/>
    </row>
    <row r="472" spans="1:17" x14ac:dyDescent="0.25">
      <c r="A472" s="82" t="str">
        <f t="shared" si="23"/>
        <v/>
      </c>
      <c r="B472" s="96"/>
      <c r="C472" s="93"/>
      <c r="D472" s="13"/>
      <c r="E472" s="11"/>
      <c r="F472" s="6"/>
      <c r="G472" s="9"/>
      <c r="H472" s="9"/>
      <c r="I472" s="9"/>
      <c r="J472" s="279">
        <f t="shared" si="24"/>
        <v>0</v>
      </c>
      <c r="K472" s="9"/>
      <c r="L472" s="9"/>
      <c r="M472" s="6"/>
      <c r="N472" s="10"/>
      <c r="O472" s="13"/>
      <c r="P472" s="9">
        <f t="shared" si="25"/>
        <v>1</v>
      </c>
      <c r="Q472" s="10"/>
    </row>
    <row r="473" spans="1:17" x14ac:dyDescent="0.25">
      <c r="A473" s="82" t="str">
        <f t="shared" si="23"/>
        <v/>
      </c>
      <c r="B473" s="96"/>
      <c r="C473" s="93"/>
      <c r="D473" s="13"/>
      <c r="E473" s="11"/>
      <c r="F473" s="6"/>
      <c r="G473" s="9"/>
      <c r="H473" s="9"/>
      <c r="I473" s="9"/>
      <c r="J473" s="279">
        <f t="shared" si="24"/>
        <v>0</v>
      </c>
      <c r="K473" s="9"/>
      <c r="L473" s="9"/>
      <c r="M473" s="6"/>
      <c r="N473" s="10"/>
      <c r="O473" s="13"/>
      <c r="P473" s="9">
        <f t="shared" si="25"/>
        <v>1</v>
      </c>
      <c r="Q473" s="10"/>
    </row>
    <row r="474" spans="1:17" x14ac:dyDescent="0.25">
      <c r="A474" s="82" t="str">
        <f t="shared" si="23"/>
        <v/>
      </c>
      <c r="B474" s="96"/>
      <c r="C474" s="93"/>
      <c r="D474" s="13"/>
      <c r="E474" s="11"/>
      <c r="F474" s="6"/>
      <c r="G474" s="9"/>
      <c r="H474" s="9"/>
      <c r="I474" s="9"/>
      <c r="J474" s="279">
        <f t="shared" si="24"/>
        <v>0</v>
      </c>
      <c r="K474" s="9"/>
      <c r="L474" s="9"/>
      <c r="M474" s="6"/>
      <c r="N474" s="10"/>
      <c r="O474" s="13"/>
      <c r="P474" s="9">
        <f t="shared" si="25"/>
        <v>1</v>
      </c>
      <c r="Q474" s="10"/>
    </row>
    <row r="475" spans="1:17" x14ac:dyDescent="0.25">
      <c r="A475" s="82" t="str">
        <f t="shared" si="23"/>
        <v/>
      </c>
      <c r="B475" s="96"/>
      <c r="C475" s="93"/>
      <c r="D475" s="13"/>
      <c r="E475" s="11"/>
      <c r="F475" s="6"/>
      <c r="G475" s="9"/>
      <c r="H475" s="9"/>
      <c r="I475" s="9"/>
      <c r="J475" s="279">
        <f t="shared" si="24"/>
        <v>0</v>
      </c>
      <c r="K475" s="9"/>
      <c r="L475" s="9"/>
      <c r="M475" s="6"/>
      <c r="N475" s="10"/>
      <c r="O475" s="13"/>
      <c r="P475" s="9">
        <f t="shared" si="25"/>
        <v>1</v>
      </c>
      <c r="Q475" s="10"/>
    </row>
    <row r="476" spans="1:17" x14ac:dyDescent="0.25">
      <c r="A476" s="82" t="str">
        <f t="shared" si="23"/>
        <v/>
      </c>
      <c r="B476" s="96"/>
      <c r="C476" s="93"/>
      <c r="D476" s="13"/>
      <c r="E476" s="11"/>
      <c r="F476" s="6"/>
      <c r="G476" s="9"/>
      <c r="H476" s="9"/>
      <c r="I476" s="9"/>
      <c r="J476" s="279">
        <f t="shared" si="24"/>
        <v>0</v>
      </c>
      <c r="K476" s="9"/>
      <c r="L476" s="9"/>
      <c r="M476" s="6"/>
      <c r="N476" s="10"/>
      <c r="O476" s="13"/>
      <c r="P476" s="9">
        <f t="shared" si="25"/>
        <v>1</v>
      </c>
      <c r="Q476" s="10"/>
    </row>
    <row r="477" spans="1:17" x14ac:dyDescent="0.25">
      <c r="A477" s="82" t="str">
        <f t="shared" si="23"/>
        <v/>
      </c>
      <c r="B477" s="96"/>
      <c r="C477" s="93"/>
      <c r="D477" s="13"/>
      <c r="E477" s="11"/>
      <c r="F477" s="6"/>
      <c r="G477" s="9"/>
      <c r="H477" s="9"/>
      <c r="I477" s="9"/>
      <c r="J477" s="279">
        <f t="shared" si="24"/>
        <v>0</v>
      </c>
      <c r="K477" s="9"/>
      <c r="L477" s="9"/>
      <c r="M477" s="6"/>
      <c r="N477" s="10"/>
      <c r="O477" s="13"/>
      <c r="P477" s="9">
        <f t="shared" si="25"/>
        <v>1</v>
      </c>
      <c r="Q477" s="10"/>
    </row>
    <row r="478" spans="1:17" x14ac:dyDescent="0.25">
      <c r="A478" s="82" t="str">
        <f t="shared" si="23"/>
        <v/>
      </c>
      <c r="B478" s="96"/>
      <c r="C478" s="93"/>
      <c r="D478" s="13"/>
      <c r="E478" s="11"/>
      <c r="F478" s="6"/>
      <c r="G478" s="9"/>
      <c r="H478" s="9"/>
      <c r="I478" s="9"/>
      <c r="J478" s="279">
        <f t="shared" si="24"/>
        <v>0</v>
      </c>
      <c r="K478" s="9"/>
      <c r="L478" s="9"/>
      <c r="M478" s="6"/>
      <c r="N478" s="10"/>
      <c r="O478" s="13"/>
      <c r="P478" s="9">
        <f t="shared" si="25"/>
        <v>1</v>
      </c>
      <c r="Q478" s="10"/>
    </row>
    <row r="479" spans="1:17" x14ac:dyDescent="0.25">
      <c r="A479" s="82" t="str">
        <f t="shared" si="23"/>
        <v/>
      </c>
      <c r="B479" s="96"/>
      <c r="C479" s="93"/>
      <c r="D479" s="13"/>
      <c r="E479" s="11"/>
      <c r="F479" s="6"/>
      <c r="G479" s="9"/>
      <c r="H479" s="9"/>
      <c r="I479" s="9"/>
      <c r="J479" s="279">
        <f t="shared" si="24"/>
        <v>0</v>
      </c>
      <c r="K479" s="9"/>
      <c r="L479" s="9"/>
      <c r="M479" s="6"/>
      <c r="N479" s="10"/>
      <c r="O479" s="13"/>
      <c r="P479" s="9">
        <f t="shared" si="25"/>
        <v>1</v>
      </c>
      <c r="Q479" s="10"/>
    </row>
    <row r="480" spans="1:17" x14ac:dyDescent="0.25">
      <c r="A480" s="82" t="str">
        <f t="shared" si="23"/>
        <v/>
      </c>
      <c r="B480" s="96"/>
      <c r="C480" s="93"/>
      <c r="D480" s="13"/>
      <c r="E480" s="11"/>
      <c r="F480" s="6"/>
      <c r="G480" s="9"/>
      <c r="H480" s="9"/>
      <c r="I480" s="9"/>
      <c r="J480" s="279">
        <f t="shared" si="24"/>
        <v>0</v>
      </c>
      <c r="K480" s="9"/>
      <c r="L480" s="9"/>
      <c r="M480" s="6"/>
      <c r="N480" s="10"/>
      <c r="O480" s="13"/>
      <c r="P480" s="9">
        <f t="shared" si="25"/>
        <v>1</v>
      </c>
      <c r="Q480" s="10"/>
    </row>
    <row r="481" spans="1:17" x14ac:dyDescent="0.25">
      <c r="A481" s="82" t="str">
        <f t="shared" si="23"/>
        <v/>
      </c>
      <c r="B481" s="96"/>
      <c r="C481" s="93"/>
      <c r="D481" s="13"/>
      <c r="E481" s="11"/>
      <c r="F481" s="6"/>
      <c r="G481" s="9"/>
      <c r="H481" s="9"/>
      <c r="I481" s="9"/>
      <c r="J481" s="279">
        <f t="shared" si="24"/>
        <v>0</v>
      </c>
      <c r="K481" s="9"/>
      <c r="L481" s="9"/>
      <c r="M481" s="6"/>
      <c r="N481" s="10"/>
      <c r="O481" s="13"/>
      <c r="P481" s="9">
        <f t="shared" si="25"/>
        <v>1</v>
      </c>
      <c r="Q481" s="10"/>
    </row>
    <row r="482" spans="1:17" x14ac:dyDescent="0.25">
      <c r="A482" s="82" t="str">
        <f t="shared" si="23"/>
        <v/>
      </c>
      <c r="B482" s="96"/>
      <c r="C482" s="93"/>
      <c r="D482" s="13"/>
      <c r="E482" s="11"/>
      <c r="F482" s="6"/>
      <c r="G482" s="9"/>
      <c r="H482" s="9"/>
      <c r="I482" s="9"/>
      <c r="J482" s="279">
        <f t="shared" si="24"/>
        <v>0</v>
      </c>
      <c r="K482" s="9"/>
      <c r="L482" s="9"/>
      <c r="M482" s="6"/>
      <c r="N482" s="10"/>
      <c r="O482" s="13"/>
      <c r="P482" s="9">
        <f t="shared" si="25"/>
        <v>1</v>
      </c>
      <c r="Q482" s="10"/>
    </row>
    <row r="483" spans="1:17" x14ac:dyDescent="0.25">
      <c r="A483" s="82" t="str">
        <f t="shared" si="23"/>
        <v/>
      </c>
      <c r="B483" s="96"/>
      <c r="C483" s="93"/>
      <c r="D483" s="13"/>
      <c r="E483" s="11"/>
      <c r="F483" s="6"/>
      <c r="G483" s="9"/>
      <c r="H483" s="9"/>
      <c r="I483" s="9"/>
      <c r="J483" s="279">
        <f t="shared" si="24"/>
        <v>0</v>
      </c>
      <c r="K483" s="9"/>
      <c r="L483" s="9"/>
      <c r="M483" s="6"/>
      <c r="N483" s="10"/>
      <c r="O483" s="13"/>
      <c r="P483" s="9">
        <f t="shared" si="25"/>
        <v>1</v>
      </c>
      <c r="Q483" s="10"/>
    </row>
    <row r="484" spans="1:17" x14ac:dyDescent="0.25">
      <c r="A484" s="82" t="str">
        <f t="shared" si="23"/>
        <v/>
      </c>
      <c r="B484" s="96"/>
      <c r="C484" s="93"/>
      <c r="D484" s="13"/>
      <c r="E484" s="11"/>
      <c r="F484" s="6"/>
      <c r="G484" s="9"/>
      <c r="H484" s="9"/>
      <c r="I484" s="9"/>
      <c r="J484" s="279">
        <f t="shared" si="24"/>
        <v>0</v>
      </c>
      <c r="K484" s="9"/>
      <c r="L484" s="9"/>
      <c r="M484" s="6"/>
      <c r="N484" s="10"/>
      <c r="O484" s="13"/>
      <c r="P484" s="9">
        <f t="shared" si="25"/>
        <v>1</v>
      </c>
      <c r="Q484" s="10"/>
    </row>
    <row r="485" spans="1:17" x14ac:dyDescent="0.25">
      <c r="A485" s="82" t="str">
        <f t="shared" si="23"/>
        <v/>
      </c>
      <c r="B485" s="96"/>
      <c r="C485" s="93"/>
      <c r="D485" s="13"/>
      <c r="E485" s="11"/>
      <c r="F485" s="6"/>
      <c r="G485" s="9"/>
      <c r="H485" s="9"/>
      <c r="I485" s="9"/>
      <c r="J485" s="279">
        <f t="shared" si="24"/>
        <v>0</v>
      </c>
      <c r="K485" s="9"/>
      <c r="L485" s="9"/>
      <c r="M485" s="6"/>
      <c r="N485" s="10"/>
      <c r="O485" s="13"/>
      <c r="P485" s="9">
        <f t="shared" si="25"/>
        <v>1</v>
      </c>
      <c r="Q485" s="10"/>
    </row>
    <row r="486" spans="1:17" x14ac:dyDescent="0.25">
      <c r="A486" s="82" t="str">
        <f t="shared" si="23"/>
        <v/>
      </c>
      <c r="B486" s="96"/>
      <c r="C486" s="93"/>
      <c r="D486" s="13"/>
      <c r="E486" s="11"/>
      <c r="F486" s="6"/>
      <c r="G486" s="9"/>
      <c r="H486" s="9"/>
      <c r="I486" s="9"/>
      <c r="J486" s="279">
        <f t="shared" si="24"/>
        <v>0</v>
      </c>
      <c r="K486" s="9"/>
      <c r="L486" s="9"/>
      <c r="M486" s="6"/>
      <c r="N486" s="10"/>
      <c r="O486" s="13"/>
      <c r="P486" s="9">
        <f t="shared" si="25"/>
        <v>1</v>
      </c>
      <c r="Q486" s="10"/>
    </row>
    <row r="487" spans="1:17" x14ac:dyDescent="0.25">
      <c r="A487" s="82" t="str">
        <f t="shared" si="23"/>
        <v/>
      </c>
      <c r="B487" s="96"/>
      <c r="C487" s="93"/>
      <c r="D487" s="13"/>
      <c r="E487" s="11"/>
      <c r="F487" s="6"/>
      <c r="G487" s="9"/>
      <c r="H487" s="9"/>
      <c r="I487" s="9"/>
      <c r="J487" s="279">
        <f t="shared" si="24"/>
        <v>0</v>
      </c>
      <c r="K487" s="9"/>
      <c r="L487" s="9"/>
      <c r="M487" s="6"/>
      <c r="N487" s="10"/>
      <c r="O487" s="13"/>
      <c r="P487" s="9">
        <f t="shared" si="25"/>
        <v>1</v>
      </c>
      <c r="Q487" s="10"/>
    </row>
    <row r="488" spans="1:17" x14ac:dyDescent="0.25">
      <c r="A488" s="82" t="str">
        <f t="shared" si="23"/>
        <v/>
      </c>
      <c r="B488" s="96"/>
      <c r="C488" s="93"/>
      <c r="D488" s="13"/>
      <c r="E488" s="11"/>
      <c r="F488" s="6"/>
      <c r="G488" s="9"/>
      <c r="H488" s="9"/>
      <c r="I488" s="9"/>
      <c r="J488" s="279">
        <f t="shared" si="24"/>
        <v>0</v>
      </c>
      <c r="K488" s="9"/>
      <c r="L488" s="9"/>
      <c r="M488" s="6"/>
      <c r="N488" s="10"/>
      <c r="O488" s="13"/>
      <c r="P488" s="9">
        <f t="shared" si="25"/>
        <v>1</v>
      </c>
      <c r="Q488" s="10"/>
    </row>
    <row r="489" spans="1:17" x14ac:dyDescent="0.25">
      <c r="A489" s="82" t="str">
        <f t="shared" si="23"/>
        <v/>
      </c>
      <c r="B489" s="96"/>
      <c r="C489" s="93"/>
      <c r="D489" s="13"/>
      <c r="E489" s="11"/>
      <c r="F489" s="6"/>
      <c r="G489" s="9"/>
      <c r="H489" s="9"/>
      <c r="I489" s="9"/>
      <c r="J489" s="279">
        <f t="shared" si="24"/>
        <v>0</v>
      </c>
      <c r="K489" s="9"/>
      <c r="L489" s="9"/>
      <c r="M489" s="6"/>
      <c r="N489" s="10"/>
      <c r="O489" s="13"/>
      <c r="P489" s="9">
        <f t="shared" si="25"/>
        <v>1</v>
      </c>
      <c r="Q489" s="10"/>
    </row>
    <row r="490" spans="1:17" x14ac:dyDescent="0.25">
      <c r="A490" s="82" t="str">
        <f t="shared" si="23"/>
        <v/>
      </c>
      <c r="B490" s="96"/>
      <c r="C490" s="93"/>
      <c r="D490" s="13"/>
      <c r="E490" s="11"/>
      <c r="F490" s="6"/>
      <c r="G490" s="9"/>
      <c r="H490" s="9"/>
      <c r="I490" s="9"/>
      <c r="J490" s="279">
        <f t="shared" si="24"/>
        <v>0</v>
      </c>
      <c r="K490" s="9"/>
      <c r="L490" s="9"/>
      <c r="M490" s="6"/>
      <c r="N490" s="10"/>
      <c r="O490" s="13"/>
      <c r="P490" s="9">
        <f t="shared" si="25"/>
        <v>1</v>
      </c>
      <c r="Q490" s="10"/>
    </row>
    <row r="491" spans="1:17" x14ac:dyDescent="0.25">
      <c r="A491" s="82" t="str">
        <f t="shared" si="23"/>
        <v/>
      </c>
      <c r="B491" s="96"/>
      <c r="C491" s="93"/>
      <c r="D491" s="13"/>
      <c r="E491" s="11"/>
      <c r="F491" s="6"/>
      <c r="G491" s="9"/>
      <c r="H491" s="9"/>
      <c r="I491" s="9"/>
      <c r="J491" s="279">
        <f t="shared" si="24"/>
        <v>0</v>
      </c>
      <c r="K491" s="9"/>
      <c r="L491" s="9"/>
      <c r="M491" s="6"/>
      <c r="N491" s="10"/>
      <c r="O491" s="13"/>
      <c r="P491" s="9">
        <f t="shared" si="25"/>
        <v>1</v>
      </c>
      <c r="Q491" s="10"/>
    </row>
    <row r="492" spans="1:17" x14ac:dyDescent="0.25">
      <c r="A492" s="82" t="str">
        <f t="shared" si="23"/>
        <v/>
      </c>
      <c r="B492" s="96"/>
      <c r="C492" s="93"/>
      <c r="D492" s="13"/>
      <c r="E492" s="11"/>
      <c r="F492" s="6"/>
      <c r="G492" s="9"/>
      <c r="H492" s="9"/>
      <c r="I492" s="9"/>
      <c r="J492" s="279">
        <f t="shared" si="24"/>
        <v>0</v>
      </c>
      <c r="K492" s="9"/>
      <c r="L492" s="9"/>
      <c r="M492" s="6"/>
      <c r="N492" s="10"/>
      <c r="O492" s="13"/>
      <c r="P492" s="9">
        <f t="shared" si="25"/>
        <v>1</v>
      </c>
      <c r="Q492" s="10"/>
    </row>
    <row r="493" spans="1:17" x14ac:dyDescent="0.25">
      <c r="A493" s="82" t="str">
        <f t="shared" si="23"/>
        <v/>
      </c>
      <c r="B493" s="96"/>
      <c r="C493" s="93"/>
      <c r="D493" s="13"/>
      <c r="E493" s="11"/>
      <c r="F493" s="6"/>
      <c r="G493" s="9"/>
      <c r="H493" s="9"/>
      <c r="I493" s="9"/>
      <c r="J493" s="279">
        <f t="shared" si="24"/>
        <v>0</v>
      </c>
      <c r="K493" s="9"/>
      <c r="L493" s="9"/>
      <c r="M493" s="6"/>
      <c r="N493" s="10"/>
      <c r="O493" s="13"/>
      <c r="P493" s="9">
        <f t="shared" si="25"/>
        <v>1</v>
      </c>
      <c r="Q493" s="10"/>
    </row>
    <row r="494" spans="1:17" x14ac:dyDescent="0.25">
      <c r="A494" s="82" t="str">
        <f t="shared" si="23"/>
        <v/>
      </c>
      <c r="B494" s="96"/>
      <c r="C494" s="93"/>
      <c r="D494" s="13"/>
      <c r="E494" s="11"/>
      <c r="F494" s="6"/>
      <c r="G494" s="9"/>
      <c r="H494" s="9"/>
      <c r="I494" s="9"/>
      <c r="J494" s="279">
        <f t="shared" si="24"/>
        <v>0</v>
      </c>
      <c r="K494" s="9"/>
      <c r="L494" s="9"/>
      <c r="M494" s="6"/>
      <c r="N494" s="10"/>
      <c r="O494" s="13"/>
      <c r="P494" s="9">
        <f t="shared" si="25"/>
        <v>1</v>
      </c>
      <c r="Q494" s="10"/>
    </row>
    <row r="495" spans="1:17" x14ac:dyDescent="0.25">
      <c r="A495" s="82" t="str">
        <f t="shared" si="23"/>
        <v/>
      </c>
      <c r="B495" s="96"/>
      <c r="C495" s="93"/>
      <c r="D495" s="13"/>
      <c r="E495" s="11"/>
      <c r="F495" s="6"/>
      <c r="G495" s="9"/>
      <c r="H495" s="9"/>
      <c r="I495" s="9"/>
      <c r="J495" s="279">
        <f t="shared" si="24"/>
        <v>0</v>
      </c>
      <c r="K495" s="9"/>
      <c r="L495" s="9"/>
      <c r="M495" s="6"/>
      <c r="N495" s="10"/>
      <c r="O495" s="13"/>
      <c r="P495" s="9">
        <f t="shared" si="25"/>
        <v>1</v>
      </c>
      <c r="Q495" s="10"/>
    </row>
    <row r="496" spans="1:17" x14ac:dyDescent="0.25">
      <c r="A496" s="82" t="str">
        <f t="shared" si="23"/>
        <v/>
      </c>
      <c r="B496" s="96"/>
      <c r="C496" s="93"/>
      <c r="D496" s="13"/>
      <c r="E496" s="11"/>
      <c r="F496" s="6"/>
      <c r="G496" s="9"/>
      <c r="H496" s="9"/>
      <c r="I496" s="9"/>
      <c r="J496" s="279">
        <f t="shared" si="24"/>
        <v>0</v>
      </c>
      <c r="K496" s="9"/>
      <c r="L496" s="9"/>
      <c r="M496" s="6"/>
      <c r="N496" s="10"/>
      <c r="O496" s="13"/>
      <c r="P496" s="9">
        <f t="shared" si="25"/>
        <v>1</v>
      </c>
      <c r="Q496" s="10"/>
    </row>
    <row r="497" spans="1:17" x14ac:dyDescent="0.25">
      <c r="A497" s="82" t="str">
        <f t="shared" si="23"/>
        <v/>
      </c>
      <c r="B497" s="96"/>
      <c r="C497" s="93"/>
      <c r="D497" s="13"/>
      <c r="E497" s="11"/>
      <c r="F497" s="6"/>
      <c r="G497" s="9"/>
      <c r="H497" s="9"/>
      <c r="I497" s="9"/>
      <c r="J497" s="279">
        <f t="shared" si="24"/>
        <v>0</v>
      </c>
      <c r="K497" s="9"/>
      <c r="L497" s="9"/>
      <c r="M497" s="6"/>
      <c r="N497" s="10"/>
      <c r="O497" s="13"/>
      <c r="P497" s="9">
        <f t="shared" si="25"/>
        <v>1</v>
      </c>
      <c r="Q497" s="10"/>
    </row>
    <row r="498" spans="1:17" x14ac:dyDescent="0.25">
      <c r="A498" s="82" t="str">
        <f t="shared" si="23"/>
        <v/>
      </c>
      <c r="B498" s="96"/>
      <c r="C498" s="93"/>
      <c r="D498" s="13"/>
      <c r="E498" s="11"/>
      <c r="F498" s="6"/>
      <c r="G498" s="9"/>
      <c r="H498" s="9"/>
      <c r="I498" s="9"/>
      <c r="J498" s="279">
        <f t="shared" si="24"/>
        <v>0</v>
      </c>
      <c r="K498" s="9"/>
      <c r="L498" s="9"/>
      <c r="M498" s="6"/>
      <c r="N498" s="10"/>
      <c r="O498" s="13"/>
      <c r="P498" s="9">
        <f t="shared" si="25"/>
        <v>1</v>
      </c>
      <c r="Q498" s="10"/>
    </row>
    <row r="499" spans="1:17" x14ac:dyDescent="0.25">
      <c r="A499" s="82" t="str">
        <f t="shared" si="23"/>
        <v/>
      </c>
      <c r="B499" s="96"/>
      <c r="C499" s="93"/>
      <c r="D499" s="13"/>
      <c r="E499" s="11"/>
      <c r="F499" s="6"/>
      <c r="G499" s="9"/>
      <c r="H499" s="9"/>
      <c r="I499" s="9"/>
      <c r="J499" s="279">
        <f t="shared" si="24"/>
        <v>0</v>
      </c>
      <c r="K499" s="9"/>
      <c r="L499" s="9"/>
      <c r="M499" s="6"/>
      <c r="N499" s="10"/>
      <c r="O499" s="13"/>
      <c r="P499" s="9">
        <f t="shared" si="25"/>
        <v>1</v>
      </c>
      <c r="Q499" s="10"/>
    </row>
    <row r="500" spans="1:17" x14ac:dyDescent="0.25">
      <c r="A500" s="82" t="str">
        <f t="shared" si="23"/>
        <v/>
      </c>
      <c r="B500" s="96"/>
      <c r="C500" s="93"/>
      <c r="D500" s="13"/>
      <c r="E500" s="11"/>
      <c r="F500" s="6"/>
      <c r="G500" s="9"/>
      <c r="H500" s="9"/>
      <c r="I500" s="9"/>
      <c r="J500" s="279">
        <f t="shared" si="24"/>
        <v>0</v>
      </c>
      <c r="K500" s="9"/>
      <c r="L500" s="9"/>
      <c r="M500" s="6"/>
      <c r="N500" s="10"/>
      <c r="O500" s="13"/>
      <c r="P500" s="9">
        <f t="shared" si="25"/>
        <v>1</v>
      </c>
      <c r="Q500" s="10"/>
    </row>
    <row r="501" spans="1:17" x14ac:dyDescent="0.25">
      <c r="A501" s="82" t="str">
        <f t="shared" si="23"/>
        <v/>
      </c>
      <c r="B501" s="96"/>
      <c r="C501" s="93"/>
      <c r="D501" s="13"/>
      <c r="E501" s="11"/>
      <c r="F501" s="6"/>
      <c r="G501" s="9"/>
      <c r="H501" s="9"/>
      <c r="I501" s="9"/>
      <c r="J501" s="279">
        <f t="shared" si="24"/>
        <v>0</v>
      </c>
      <c r="K501" s="9"/>
      <c r="L501" s="9"/>
      <c r="M501" s="6"/>
      <c r="N501" s="10"/>
      <c r="O501" s="13"/>
      <c r="P501" s="9">
        <f t="shared" si="25"/>
        <v>1</v>
      </c>
      <c r="Q501" s="10"/>
    </row>
  </sheetData>
  <sheetProtection password="D1D6" sheet="1" selectLockedCells="1" sort="0" autoFilter="0"/>
  <protectedRanges>
    <protectedRange sqref="A1:R501" name="Data_Entry_Editable"/>
  </protectedRanges>
  <conditionalFormatting sqref="B1:B1048576">
    <cfRule type="cellIs" dxfId="148" priority="26" operator="equal">
      <formula>"Allocation"</formula>
    </cfRule>
    <cfRule type="cellIs" dxfId="147" priority="27" operator="equal">
      <formula>"Abstraction"</formula>
    </cfRule>
    <cfRule type="cellIs" dxfId="146" priority="28" operator="equal">
      <formula>"Vacant"</formula>
    </cfRule>
  </conditionalFormatting>
  <conditionalFormatting sqref="A1:XFD1048576">
    <cfRule type="expression" dxfId="145" priority="1">
      <formula>IF(ROW(A1)&gt;501,TRUE,FALSE)</formula>
    </cfRule>
  </conditionalFormatting>
  <dataValidations count="2">
    <dataValidation type="list" showErrorMessage="1" sqref="B2:B1048576" xr:uid="{00000000-0002-0000-0300-000000000000}">
      <formula1>Value_Type</formula1>
    </dataValidation>
    <dataValidation showErrorMessage="1" sqref="B1" xr:uid="{00000000-0002-0000-0300-000001000000}"/>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37" operator="between" id="{BAA9E958-85FE-4452-94F7-C09BE8719469}">
            <xm:f>0.01</xm:f>
            <xm:f>'Global Settings'!$C$5-1</xm:f>
            <x14:dxf>
              <font>
                <color auto="1"/>
              </font>
              <fill>
                <patternFill>
                  <bgColor theme="7" tint="0.79998168889431442"/>
                </patternFill>
              </fill>
            </x14:dxf>
          </x14:cfRule>
          <x14:cfRule type="cellIs" priority="38" operator="between" id="{1948BFDA-3CB3-412A-A917-609DBD31211A}">
            <xm:f>'Global Settings'!$C$7-1</xm:f>
            <xm:f>'Global Settings'!$C$8+1</xm:f>
            <x14:dxf>
              <fill>
                <patternFill>
                  <bgColor theme="4" tint="0.39994506668294322"/>
                </patternFill>
              </fill>
            </x14:dxf>
          </x14:cfRule>
          <x14:cfRule type="cellIs" priority="39" operator="between" id="{33B5249D-C3BD-4954-A221-AE9B823B09C3}">
            <xm:f>'Global Settings'!$C$5-1</xm:f>
            <xm:f>'Global Settings'!$C$6+1</xm:f>
            <x14:dxf>
              <fill>
                <patternFill>
                  <bgColor theme="5" tint="0.39994506668294322"/>
                </patternFill>
              </fill>
            </x14:dxf>
          </x14:cfRule>
          <xm:sqref>E1:E1048576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U516"/>
  <sheetViews>
    <sheetView workbookViewId="0">
      <pane ySplit="16" topLeftCell="A17" activePane="bottomLeft" state="frozen"/>
      <selection activeCell="C5" sqref="C5"/>
      <selection pane="bottomLeft" activeCell="A26" sqref="A26"/>
    </sheetView>
  </sheetViews>
  <sheetFormatPr defaultColWidth="8.85546875" defaultRowHeight="15" x14ac:dyDescent="0.25"/>
  <cols>
    <col min="1" max="1" width="8.85546875" style="3" bestFit="1" customWidth="1"/>
    <col min="2" max="3" width="15.85546875" style="3" hidden="1" customWidth="1"/>
    <col min="4" max="4" width="11.85546875" bestFit="1" customWidth="1"/>
    <col min="5" max="5" width="17" style="166" bestFit="1" customWidth="1"/>
    <col min="6" max="6" width="21.42578125" style="44" customWidth="1"/>
    <col min="7" max="7" width="10.7109375" bestFit="1" customWidth="1"/>
    <col min="8" max="8" width="12.85546875" style="7" customWidth="1"/>
    <col min="9" max="9" width="8.5703125" style="2" bestFit="1" customWidth="1"/>
    <col min="10" max="10" width="9.5703125" style="18" customWidth="1"/>
    <col min="11" max="11" width="12.140625" style="164" customWidth="1"/>
    <col min="12" max="12" width="12.140625" style="2" customWidth="1"/>
    <col min="13" max="13" width="11.5703125" style="2" bestFit="1" customWidth="1"/>
    <col min="14" max="14" width="13.42578125" style="19" bestFit="1" customWidth="1"/>
    <col min="15" max="15" width="13.42578125" style="2" bestFit="1" customWidth="1"/>
    <col min="16" max="16" width="7.85546875" style="20" bestFit="1" customWidth="1"/>
    <col min="17" max="17" width="7.85546875" style="168" bestFit="1" customWidth="1"/>
    <col min="18" max="18" width="15.28515625" style="169" customWidth="1"/>
    <col min="19" max="19" width="14.140625" style="169" customWidth="1"/>
    <col min="20" max="20" width="12" style="169" customWidth="1"/>
    <col min="21" max="21" width="8.85546875" style="169" bestFit="1" customWidth="1"/>
  </cols>
  <sheetData>
    <row r="1" spans="1:21" ht="30.75" thickTop="1" x14ac:dyDescent="0.25">
      <c r="A1" s="102" t="s">
        <v>118</v>
      </c>
      <c r="B1" s="103" t="s">
        <v>119</v>
      </c>
      <c r="C1" s="103" t="s">
        <v>204</v>
      </c>
      <c r="D1" s="104" t="s">
        <v>102</v>
      </c>
      <c r="E1" s="103" t="s">
        <v>103</v>
      </c>
      <c r="F1" s="105" t="s">
        <v>104</v>
      </c>
      <c r="G1" s="106" t="s">
        <v>105</v>
      </c>
      <c r="H1" s="107" t="s">
        <v>106</v>
      </c>
      <c r="I1" s="108" t="s">
        <v>120</v>
      </c>
      <c r="J1" s="109" t="s">
        <v>121</v>
      </c>
      <c r="K1" s="107" t="s">
        <v>113</v>
      </c>
      <c r="L1" s="107" t="s">
        <v>122</v>
      </c>
      <c r="M1" s="110" t="s">
        <v>123</v>
      </c>
      <c r="N1" s="107" t="s">
        <v>124</v>
      </c>
      <c r="O1" s="111" t="s">
        <v>125</v>
      </c>
      <c r="P1" s="112" t="s">
        <v>126</v>
      </c>
      <c r="Q1" s="103" t="s">
        <v>127</v>
      </c>
      <c r="R1" s="113" t="s">
        <v>128</v>
      </c>
      <c r="S1" s="113" t="s">
        <v>129</v>
      </c>
      <c r="T1" s="114" t="s">
        <v>130</v>
      </c>
      <c r="U1"/>
    </row>
    <row r="2" spans="1:21" x14ac:dyDescent="0.25">
      <c r="A2" s="374">
        <v>1</v>
      </c>
      <c r="B2" s="115" t="str">
        <f t="array" ref="B2">IFERROR(INDEX(B$17:B$1000,SMALL(IF($A$17:$A$1000=$A2,ROW($A$17:$A$1000)-ROW(INDEX($A$17:$A$1000,1,1))+1),1)),"")</f>
        <v>0-03Vac4428-140</v>
      </c>
      <c r="C2" s="115">
        <v>1.01</v>
      </c>
      <c r="D2" s="115" t="str">
        <f ca="1">IFERROR(VLOOKUP($C2,$C$17:$O$516,2,FALSE),"")</f>
        <v>Vacant</v>
      </c>
      <c r="E2" s="115" t="str">
        <f ca="1">IFERROR(VLOOKUP($C2,$C$17:$O$516,3,FALSE),"")</f>
        <v>20-001-010-03</v>
      </c>
      <c r="F2" s="116" t="str">
        <f ca="1">IFERROR(VLOOKUP($C2,$C$17:$O$516,4,FALSE),"")</f>
        <v>60TH ST V/L</v>
      </c>
      <c r="G2" s="117">
        <f ca="1">IFERROR(VLOOKUP($C2,$C$17:$O$516,5,FALSE),"")</f>
        <v>44428</v>
      </c>
      <c r="H2" s="118">
        <f ca="1">IFERROR(VLOOKUP($C2,$C$17:$O$516,6,FALSE),"")</f>
        <v>140000</v>
      </c>
      <c r="I2" s="119">
        <f ca="1">IFERROR(VLOOKUP($C2,$C$17:$O$516,7,FALSE),"")</f>
        <v>4.5</v>
      </c>
      <c r="J2" s="120">
        <f ca="1">IFERROR(VLOOKUP($C2,$C$17:$O$516,8,FALSE),"")</f>
        <v>0</v>
      </c>
      <c r="K2" s="118">
        <f ca="1">IFERROR(VLOOKUP($C2,$C$17:$O$516,9,FALSE),"")</f>
        <v>0</v>
      </c>
      <c r="L2" s="118">
        <f ca="1">IFERROR(VLOOKUP($C2,$C$17:$O$516,10,FALSE),"")</f>
        <v>140000</v>
      </c>
      <c r="M2" s="121" t="str">
        <f ca="1">IFERROR(VLOOKUP($C2,$C$17:$O$516,11,FALSE),"")</f>
        <v>N/A</v>
      </c>
      <c r="N2" s="118">
        <f ca="1">IFERROR(VLOOKUP($C2,$C$17:$O$516,12,FALSE),"")</f>
        <v>31111.111111111109</v>
      </c>
      <c r="O2" s="122">
        <f ca="1">IFERROR(VLOOKUP($C2,$C$17:$O$516,13,FALSE),"")</f>
        <v>0.71</v>
      </c>
      <c r="P2" s="385">
        <f ca="1">IFERROR(ABS(DAYS360(G2,G3)),"")</f>
        <v>419</v>
      </c>
      <c r="Q2" s="387">
        <f ca="1">IFERROR(ROUND(P2/30,0),"")</f>
        <v>14</v>
      </c>
      <c r="R2" s="388">
        <f ca="1">IFERROR(IF(G2&gt;G3,(N2-N3)/N3,(N3-N2)/N2),"")</f>
        <v>0.14285714285714288</v>
      </c>
      <c r="S2" s="388">
        <f ca="1">IFERROR(R2/Q2,"")</f>
        <v>1.0204081632653062E-2</v>
      </c>
      <c r="T2" s="390">
        <f ca="1">IFERROR(S2*12,"")</f>
        <v>0.12244897959183675</v>
      </c>
      <c r="U2"/>
    </row>
    <row r="3" spans="1:21" x14ac:dyDescent="0.25">
      <c r="A3" s="375"/>
      <c r="B3" s="123" t="str">
        <f t="array" ref="B3">IFERROR(INDEX(B$17:B$1000,SMALL(IF($A$17:$A$1000=$A2,ROW($A$17:$A$1000)-ROW(INDEX($A$17:$A$1000,1,1))+1),2)),"")</f>
        <v>0-03Vac4853-160</v>
      </c>
      <c r="C3" s="123">
        <v>1.02</v>
      </c>
      <c r="D3" s="123" t="str">
        <f t="shared" ref="D3:D13" ca="1" si="0">IFERROR(VLOOKUP($C3,$C$17:$O$516,2,FALSE),"")</f>
        <v>Vacant</v>
      </c>
      <c r="E3" s="123" t="str">
        <f t="shared" ref="E3:E13" ca="1" si="1">IFERROR(VLOOKUP($C3,$C$17:$O$516,3,FALSE),"")</f>
        <v>20-001-010-03</v>
      </c>
      <c r="F3" s="124" t="str">
        <f t="shared" ref="F3:F13" ca="1" si="2">IFERROR(VLOOKUP($C3,$C$17:$O$516,4,FALSE),"")</f>
        <v>60TH ST V/L</v>
      </c>
      <c r="G3" s="125">
        <f t="shared" ref="G3:G13" ca="1" si="3">IFERROR(VLOOKUP($C3,$C$17:$O$516,5,FALSE),"")</f>
        <v>44853</v>
      </c>
      <c r="H3" s="126">
        <f t="shared" ref="H3:H13" ca="1" si="4">IFERROR(VLOOKUP($C3,$C$17:$O$516,6,FALSE),"")</f>
        <v>160000</v>
      </c>
      <c r="I3" s="127">
        <f t="shared" ref="I3:I13" ca="1" si="5">IFERROR(VLOOKUP($C3,$C$17:$O$516,7,FALSE),"")</f>
        <v>4.5</v>
      </c>
      <c r="J3" s="128">
        <f t="shared" ref="J3:J13" ca="1" si="6">IFERROR(VLOOKUP($C3,$C$17:$O$516,8,FALSE),"")</f>
        <v>0</v>
      </c>
      <c r="K3" s="126">
        <f t="shared" ref="K3:K13" ca="1" si="7">IFERROR(VLOOKUP($C3,$C$17:$O$516,9,FALSE),"")</f>
        <v>0</v>
      </c>
      <c r="L3" s="126">
        <f t="shared" ref="L3:L13" ca="1" si="8">IFERROR(VLOOKUP($C3,$C$17:$O$516,10,FALSE),"")</f>
        <v>160000</v>
      </c>
      <c r="M3" s="129" t="str">
        <f t="shared" ref="M3:M13" ca="1" si="9">IFERROR(VLOOKUP($C3,$C$17:$O$516,11,FALSE),"")</f>
        <v>N/A</v>
      </c>
      <c r="N3" s="126">
        <f t="shared" ref="N3:N13" ca="1" si="10">IFERROR(VLOOKUP($C3,$C$17:$O$516,12,FALSE),"")</f>
        <v>35555.555555555555</v>
      </c>
      <c r="O3" s="130">
        <f t="shared" ref="O3:O13" ca="1" si="11">IFERROR(VLOOKUP($C3,$C$17:$O$516,13,FALSE),"")</f>
        <v>0.82</v>
      </c>
      <c r="P3" s="386"/>
      <c r="Q3" s="386"/>
      <c r="R3" s="389"/>
      <c r="S3" s="389"/>
      <c r="T3" s="391"/>
      <c r="U3"/>
    </row>
    <row r="4" spans="1:21" x14ac:dyDescent="0.25">
      <c r="A4" s="376">
        <v>2</v>
      </c>
      <c r="B4" s="131" t="str">
        <f t="array" ref="B4">IFERROR(INDEX(B$17:B$1000,SMALL(IF($A$17:$A$1000=$A4,ROW($A$17:$A$1000)-ROW(INDEX($A$17:$A$1000,1,1))+1),1)),"")</f>
        <v>5-05Vac4530-950</v>
      </c>
      <c r="C4" s="131">
        <v>2.0099999999999998</v>
      </c>
      <c r="D4" s="131" t="str">
        <f t="shared" ca="1" si="0"/>
        <v>Vacant</v>
      </c>
      <c r="E4" s="131" t="str">
        <f t="shared" ca="1" si="1"/>
        <v>20-260-015-05</v>
      </c>
      <c r="F4" s="132" t="str">
        <f t="shared" ca="1" si="2"/>
        <v>6369 OLD ALLEGAN RD</v>
      </c>
      <c r="G4" s="133">
        <f t="shared" ca="1" si="3"/>
        <v>44530</v>
      </c>
      <c r="H4" s="134">
        <f t="shared" ca="1" si="4"/>
        <v>95000</v>
      </c>
      <c r="I4" s="135">
        <f t="shared" ca="1" si="5"/>
        <v>3.09</v>
      </c>
      <c r="J4" s="136">
        <f t="shared" ca="1" si="6"/>
        <v>0</v>
      </c>
      <c r="K4" s="134">
        <f t="shared" ca="1" si="7"/>
        <v>0</v>
      </c>
      <c r="L4" s="134">
        <f t="shared" ca="1" si="8"/>
        <v>95000</v>
      </c>
      <c r="M4" s="137" t="str">
        <f t="shared" ca="1" si="9"/>
        <v>N/A</v>
      </c>
      <c r="N4" s="134">
        <f t="shared" ca="1" si="10"/>
        <v>30744.336569579289</v>
      </c>
      <c r="O4" s="138">
        <f t="shared" ca="1" si="11"/>
        <v>0.71</v>
      </c>
      <c r="P4" s="378">
        <f ca="1">IFERROR(ABS(DAYS360(G4,G5)),"")</f>
        <v>305</v>
      </c>
      <c r="Q4" s="380">
        <f ca="1">IFERROR(ROUND(P4/30,0),"")</f>
        <v>10</v>
      </c>
      <c r="R4" s="381">
        <f ca="1">IFERROR(IF(G4&gt;G5,(N4-N5)/N5,(N5-N4)/N4),"")</f>
        <v>5.9181223019525941E-2</v>
      </c>
      <c r="S4" s="381">
        <f ca="1">IFERROR(R4/Q4,"")</f>
        <v>5.9181223019525945E-3</v>
      </c>
      <c r="T4" s="383">
        <f ca="1">IFERROR(S4*12,"")</f>
        <v>7.1017467623431141E-2</v>
      </c>
      <c r="U4"/>
    </row>
    <row r="5" spans="1:21" x14ac:dyDescent="0.25">
      <c r="A5" s="377"/>
      <c r="B5" s="139" t="str">
        <f t="array" ref="B5">IFERROR(INDEX(B$17:B$1000,SMALL(IF($A$17:$A$1000=$A4,ROW($A$17:$A$1000)-ROW(INDEX($A$17:$A$1000,1,1))+1),2)),"")</f>
        <v>0-01Vac4839-119</v>
      </c>
      <c r="C5" s="139">
        <v>2.02</v>
      </c>
      <c r="D5" s="139" t="str">
        <f t="shared" ca="1" si="0"/>
        <v>Vacant</v>
      </c>
      <c r="E5" s="139" t="str">
        <f t="shared" ca="1" si="1"/>
        <v>20-001-010-01</v>
      </c>
      <c r="F5" s="140" t="str">
        <f t="shared" ca="1" si="2"/>
        <v>6008 HIDDEN CREEK TRAIL</v>
      </c>
      <c r="G5" s="141">
        <f t="shared" ca="1" si="3"/>
        <v>44839</v>
      </c>
      <c r="H5" s="142">
        <f t="shared" ca="1" si="4"/>
        <v>119900</v>
      </c>
      <c r="I5" s="143">
        <f t="shared" ca="1" si="5"/>
        <v>3.6819999999999999</v>
      </c>
      <c r="J5" s="144">
        <f t="shared" ca="1" si="6"/>
        <v>0</v>
      </c>
      <c r="K5" s="142">
        <f t="shared" ca="1" si="7"/>
        <v>0</v>
      </c>
      <c r="L5" s="142">
        <f t="shared" ca="1" si="8"/>
        <v>119900</v>
      </c>
      <c r="M5" s="145" t="str">
        <f t="shared" ca="1" si="9"/>
        <v>N/A</v>
      </c>
      <c r="N5" s="142">
        <f t="shared" ca="1" si="10"/>
        <v>32563.824008690928</v>
      </c>
      <c r="O5" s="146">
        <f t="shared" ca="1" si="11"/>
        <v>0.75</v>
      </c>
      <c r="P5" s="379"/>
      <c r="Q5" s="379"/>
      <c r="R5" s="382"/>
      <c r="S5" s="382"/>
      <c r="T5" s="384"/>
      <c r="U5"/>
    </row>
    <row r="6" spans="1:21" x14ac:dyDescent="0.25">
      <c r="A6" s="374">
        <v>3</v>
      </c>
      <c r="B6" s="115" t="str">
        <f t="array" ref="B6">IFERROR(INDEX(B$17:B$1000,SMALL(IF($A$17:$A$1000=$A6,ROW($A$17:$A$1000)-ROW(INDEX($A$17:$A$1000,1,1))+1),1)),"")</f>
        <v>4-08Vac4638-144</v>
      </c>
      <c r="C6" s="115">
        <v>3.01</v>
      </c>
      <c r="D6" s="115" t="str">
        <f t="shared" ca="1" si="0"/>
        <v>Vacant</v>
      </c>
      <c r="E6" s="115" t="str">
        <f t="shared" ca="1" si="1"/>
        <v>20-012-024-08</v>
      </c>
      <c r="F6" s="116" t="str">
        <f t="shared" ca="1" si="2"/>
        <v>OLD ALLEGAN RD</v>
      </c>
      <c r="G6" s="117">
        <f t="shared" ca="1" si="3"/>
        <v>44638</v>
      </c>
      <c r="H6" s="118">
        <f t="shared" ca="1" si="4"/>
        <v>144000</v>
      </c>
      <c r="I6" s="119">
        <f t="shared" ca="1" si="5"/>
        <v>3.05</v>
      </c>
      <c r="J6" s="120">
        <f t="shared" ca="1" si="6"/>
        <v>0</v>
      </c>
      <c r="K6" s="118">
        <f t="shared" ca="1" si="7"/>
        <v>0</v>
      </c>
      <c r="L6" s="118">
        <f t="shared" ca="1" si="8"/>
        <v>144000</v>
      </c>
      <c r="M6" s="121" t="str">
        <f t="shared" ca="1" si="9"/>
        <v>N/A</v>
      </c>
      <c r="N6" s="118">
        <f t="shared" ca="1" si="10"/>
        <v>47213.114754098366</v>
      </c>
      <c r="O6" s="122">
        <f t="shared" ca="1" si="11"/>
        <v>1.08</v>
      </c>
      <c r="P6" s="385">
        <f ca="1">IFERROR(ABS(DAYS360(G6,G7)),"")</f>
        <v>438</v>
      </c>
      <c r="Q6" s="387">
        <f ca="1">IFERROR(ROUND(P6/30,0),"")</f>
        <v>15</v>
      </c>
      <c r="R6" s="388">
        <f ca="1">IFERROR(IF(G6&gt;G7,(N6-N7)/N7,(N7-N6)/N6),"")</f>
        <v>9.6042340884573807E-2</v>
      </c>
      <c r="S6" s="388">
        <f ca="1">IFERROR(R6/Q6,"")</f>
        <v>6.4028227256382542E-3</v>
      </c>
      <c r="T6" s="390">
        <f ca="1">IFERROR(S6*12,"")</f>
        <v>7.6833872707659054E-2</v>
      </c>
      <c r="U6"/>
    </row>
    <row r="7" spans="1:21" x14ac:dyDescent="0.25">
      <c r="A7" s="375"/>
      <c r="B7" s="123" t="str">
        <f t="array" ref="B7">IFERROR(INDEX(B$17:B$1000,SMALL(IF($A$17:$A$1000=$A6,ROW($A$17:$A$1000)-ROW(INDEX($A$17:$A$1000,1,1))+1),2)),"")</f>
        <v>5-05Vac5083-159</v>
      </c>
      <c r="C7" s="123">
        <v>3.02</v>
      </c>
      <c r="D7" s="123" t="str">
        <f t="shared" ca="1" si="0"/>
        <v>Vacant</v>
      </c>
      <c r="E7" s="123" t="str">
        <f t="shared" ca="1" si="1"/>
        <v>20-260-015-05</v>
      </c>
      <c r="F7" s="124" t="str">
        <f t="shared" ca="1" si="2"/>
        <v>6369 OLD ALLEGAN RD</v>
      </c>
      <c r="G7" s="125">
        <f t="shared" ca="1" si="3"/>
        <v>45083</v>
      </c>
      <c r="H7" s="126">
        <f t="shared" ca="1" si="4"/>
        <v>159900</v>
      </c>
      <c r="I7" s="127">
        <f t="shared" ca="1" si="5"/>
        <v>3.09</v>
      </c>
      <c r="J7" s="128">
        <f t="shared" ca="1" si="6"/>
        <v>0</v>
      </c>
      <c r="K7" s="126">
        <f t="shared" ca="1" si="7"/>
        <v>0</v>
      </c>
      <c r="L7" s="126">
        <f t="shared" ca="1" si="8"/>
        <v>159900</v>
      </c>
      <c r="M7" s="129" t="str">
        <f t="shared" ca="1" si="9"/>
        <v>N/A</v>
      </c>
      <c r="N7" s="126">
        <f t="shared" ca="1" si="10"/>
        <v>51747.572815533982</v>
      </c>
      <c r="O7" s="130">
        <f t="shared" ca="1" si="11"/>
        <v>1.19</v>
      </c>
      <c r="P7" s="386"/>
      <c r="Q7" s="386"/>
      <c r="R7" s="389"/>
      <c r="S7" s="389"/>
      <c r="T7" s="391"/>
      <c r="U7"/>
    </row>
    <row r="8" spans="1:21" x14ac:dyDescent="0.25">
      <c r="A8" s="376">
        <v>4</v>
      </c>
      <c r="B8" s="131" t="str">
        <f t="array" ref="B8">IFERROR(INDEX(B$17:B$1000,SMALL(IF($A$17:$A$1000=$A8,ROW($A$17:$A$1000)-ROW(INDEX($A$17:$A$1000,1,1))+1),1)),"")</f>
        <v/>
      </c>
      <c r="C8" s="131">
        <v>4.01</v>
      </c>
      <c r="D8" s="131" t="str">
        <f t="shared" si="0"/>
        <v/>
      </c>
      <c r="E8" s="131" t="str">
        <f t="shared" si="1"/>
        <v/>
      </c>
      <c r="F8" s="132" t="str">
        <f t="shared" si="2"/>
        <v/>
      </c>
      <c r="G8" s="133" t="str">
        <f t="shared" si="3"/>
        <v/>
      </c>
      <c r="H8" s="134" t="str">
        <f t="shared" si="4"/>
        <v/>
      </c>
      <c r="I8" s="135" t="str">
        <f t="shared" si="5"/>
        <v/>
      </c>
      <c r="J8" s="136" t="str">
        <f t="shared" si="6"/>
        <v/>
      </c>
      <c r="K8" s="134" t="str">
        <f t="shared" si="7"/>
        <v/>
      </c>
      <c r="L8" s="134" t="str">
        <f t="shared" si="8"/>
        <v/>
      </c>
      <c r="M8" s="137" t="str">
        <f t="shared" si="9"/>
        <v/>
      </c>
      <c r="N8" s="134" t="str">
        <f t="shared" si="10"/>
        <v/>
      </c>
      <c r="O8" s="138" t="str">
        <f t="shared" si="11"/>
        <v/>
      </c>
      <c r="P8" s="378" t="str">
        <f>IFERROR(ABS(DAYS360(G8,G9)),"")</f>
        <v/>
      </c>
      <c r="Q8" s="380" t="str">
        <f>IFERROR(ROUND(P8/30,0),"")</f>
        <v/>
      </c>
      <c r="R8" s="381" t="str">
        <f>IFERROR(IF(G8&gt;G9,(N8-N9)/N9,(N9-N8)/N8),"")</f>
        <v/>
      </c>
      <c r="S8" s="381" t="str">
        <f>IFERROR(R8/Q8,"")</f>
        <v/>
      </c>
      <c r="T8" s="383" t="str">
        <f>IFERROR(S8*12,"")</f>
        <v/>
      </c>
      <c r="U8"/>
    </row>
    <row r="9" spans="1:21" x14ac:dyDescent="0.25">
      <c r="A9" s="377"/>
      <c r="B9" s="139" t="str">
        <f t="array" ref="B9">IFERROR(INDEX(B$17:B$1000,SMALL(IF($A$17:$A$1000=$A8,ROW($A$17:$A$1000)-ROW(INDEX($A$17:$A$1000,1,1))+1),2)),"")</f>
        <v/>
      </c>
      <c r="C9" s="139">
        <v>4.0199999999999996</v>
      </c>
      <c r="D9" s="139" t="str">
        <f t="shared" si="0"/>
        <v/>
      </c>
      <c r="E9" s="139" t="str">
        <f t="shared" si="1"/>
        <v/>
      </c>
      <c r="F9" s="140" t="str">
        <f t="shared" si="2"/>
        <v/>
      </c>
      <c r="G9" s="141" t="str">
        <f t="shared" si="3"/>
        <v/>
      </c>
      <c r="H9" s="142" t="str">
        <f t="shared" si="4"/>
        <v/>
      </c>
      <c r="I9" s="143" t="str">
        <f t="shared" si="5"/>
        <v/>
      </c>
      <c r="J9" s="144" t="str">
        <f t="shared" si="6"/>
        <v/>
      </c>
      <c r="K9" s="142" t="str">
        <f t="shared" si="7"/>
        <v/>
      </c>
      <c r="L9" s="142" t="str">
        <f t="shared" si="8"/>
        <v/>
      </c>
      <c r="M9" s="145" t="str">
        <f t="shared" si="9"/>
        <v/>
      </c>
      <c r="N9" s="142" t="str">
        <f t="shared" si="10"/>
        <v/>
      </c>
      <c r="O9" s="146" t="str">
        <f t="shared" si="11"/>
        <v/>
      </c>
      <c r="P9" s="379"/>
      <c r="Q9" s="379"/>
      <c r="R9" s="382"/>
      <c r="S9" s="382"/>
      <c r="T9" s="384"/>
      <c r="U9"/>
    </row>
    <row r="10" spans="1:21" x14ac:dyDescent="0.25">
      <c r="A10" s="374">
        <v>5</v>
      </c>
      <c r="B10" s="115" t="str">
        <f t="array" ref="B10">IFERROR(INDEX(B$17:B$1000,SMALL(IF($A$17:$A$1000=$A10,ROW($A$17:$A$1000)-ROW(INDEX($A$17:$A$1000,1,1))+1),1)),"")</f>
        <v/>
      </c>
      <c r="C10" s="115">
        <v>5.01</v>
      </c>
      <c r="D10" s="115" t="str">
        <f t="shared" si="0"/>
        <v/>
      </c>
      <c r="E10" s="115" t="str">
        <f t="shared" si="1"/>
        <v/>
      </c>
      <c r="F10" s="116" t="str">
        <f t="shared" si="2"/>
        <v/>
      </c>
      <c r="G10" s="117" t="str">
        <f t="shared" si="3"/>
        <v/>
      </c>
      <c r="H10" s="118" t="str">
        <f t="shared" si="4"/>
        <v/>
      </c>
      <c r="I10" s="119" t="str">
        <f t="shared" si="5"/>
        <v/>
      </c>
      <c r="J10" s="120" t="str">
        <f t="shared" si="6"/>
        <v/>
      </c>
      <c r="K10" s="118" t="str">
        <f t="shared" si="7"/>
        <v/>
      </c>
      <c r="L10" s="118" t="str">
        <f t="shared" si="8"/>
        <v/>
      </c>
      <c r="M10" s="121" t="str">
        <f t="shared" si="9"/>
        <v/>
      </c>
      <c r="N10" s="118" t="str">
        <f t="shared" si="10"/>
        <v/>
      </c>
      <c r="O10" s="122" t="str">
        <f t="shared" si="11"/>
        <v/>
      </c>
      <c r="P10" s="385" t="str">
        <f>IFERROR(ABS(DAYS360(G10,G11)),"")</f>
        <v/>
      </c>
      <c r="Q10" s="387" t="str">
        <f>IFERROR(ROUND(P10/30,0),"")</f>
        <v/>
      </c>
      <c r="R10" s="388" t="str">
        <f>IFERROR(IF(G10&gt;G11,(N10-N11)/N11,(N11-N10)/N10),"")</f>
        <v/>
      </c>
      <c r="S10" s="388" t="str">
        <f>IFERROR(R10/Q10,"")</f>
        <v/>
      </c>
      <c r="T10" s="390" t="str">
        <f>IFERROR(S10*12,"")</f>
        <v/>
      </c>
      <c r="U10"/>
    </row>
    <row r="11" spans="1:21" x14ac:dyDescent="0.25">
      <c r="A11" s="375"/>
      <c r="B11" s="123" t="str">
        <f t="array" ref="B11">IFERROR(INDEX(B$17:B$1000,SMALL(IF($A$17:$A$1000=$A10,ROW($A$17:$A$1000)-ROW(INDEX($A$17:$A$1000,1,1))+1),2)),"")</f>
        <v/>
      </c>
      <c r="C11" s="123">
        <v>5.0199999999999996</v>
      </c>
      <c r="D11" s="123" t="str">
        <f t="shared" si="0"/>
        <v/>
      </c>
      <c r="E11" s="123" t="str">
        <f t="shared" si="1"/>
        <v/>
      </c>
      <c r="F11" s="124" t="str">
        <f t="shared" si="2"/>
        <v/>
      </c>
      <c r="G11" s="125" t="str">
        <f t="shared" si="3"/>
        <v/>
      </c>
      <c r="H11" s="126" t="str">
        <f t="shared" si="4"/>
        <v/>
      </c>
      <c r="I11" s="127" t="str">
        <f t="shared" si="5"/>
        <v/>
      </c>
      <c r="J11" s="128" t="str">
        <f t="shared" si="6"/>
        <v/>
      </c>
      <c r="K11" s="126" t="str">
        <f t="shared" si="7"/>
        <v/>
      </c>
      <c r="L11" s="126" t="str">
        <f t="shared" si="8"/>
        <v/>
      </c>
      <c r="M11" s="129" t="str">
        <f t="shared" si="9"/>
        <v/>
      </c>
      <c r="N11" s="126" t="str">
        <f t="shared" si="10"/>
        <v/>
      </c>
      <c r="O11" s="130" t="str">
        <f t="shared" si="11"/>
        <v/>
      </c>
      <c r="P11" s="386"/>
      <c r="Q11" s="386"/>
      <c r="R11" s="389"/>
      <c r="S11" s="389"/>
      <c r="T11" s="391"/>
      <c r="U11"/>
    </row>
    <row r="12" spans="1:21" x14ac:dyDescent="0.25">
      <c r="A12" s="372">
        <v>6</v>
      </c>
      <c r="B12" s="147" t="str">
        <f t="array" ref="B12">IFERROR(INDEX(B$17:B$1000,SMALL(IF($A$17:$A$1000=$A12,ROW($A$17:$A$1000)-ROW(INDEX($A$17:$A$1000,1,1))+1),1)),"")</f>
        <v/>
      </c>
      <c r="C12" s="147">
        <v>6.01</v>
      </c>
      <c r="D12" s="147" t="str">
        <f t="shared" si="0"/>
        <v/>
      </c>
      <c r="E12" s="147" t="str">
        <f t="shared" si="1"/>
        <v/>
      </c>
      <c r="F12" s="148" t="str">
        <f t="shared" si="2"/>
        <v/>
      </c>
      <c r="G12" s="149" t="str">
        <f t="shared" si="3"/>
        <v/>
      </c>
      <c r="H12" s="150" t="str">
        <f t="shared" si="4"/>
        <v/>
      </c>
      <c r="I12" s="151" t="str">
        <f t="shared" si="5"/>
        <v/>
      </c>
      <c r="J12" s="152" t="str">
        <f t="shared" si="6"/>
        <v/>
      </c>
      <c r="K12" s="150" t="str">
        <f t="shared" si="7"/>
        <v/>
      </c>
      <c r="L12" s="150" t="str">
        <f t="shared" si="8"/>
        <v/>
      </c>
      <c r="M12" s="153" t="str">
        <f t="shared" si="9"/>
        <v/>
      </c>
      <c r="N12" s="150" t="str">
        <f t="shared" si="10"/>
        <v/>
      </c>
      <c r="O12" s="154" t="str">
        <f t="shared" si="11"/>
        <v/>
      </c>
      <c r="P12" s="396" t="str">
        <f>IFERROR(ABS(DAYS360(G12,G13)),"")</f>
        <v/>
      </c>
      <c r="Q12" s="397" t="str">
        <f>IFERROR(ROUND(P12/30,0),"")</f>
        <v/>
      </c>
      <c r="R12" s="398" t="str">
        <f>IFERROR(IF(G12&gt;G13,(N12-N13)/N13,(N13-N12)/N12),"")</f>
        <v/>
      </c>
      <c r="S12" s="398" t="str">
        <f>IFERROR(R12/Q12,"")</f>
        <v/>
      </c>
      <c r="T12" s="399" t="str">
        <f>IFERROR(S12*12,"")</f>
        <v/>
      </c>
      <c r="U12"/>
    </row>
    <row r="13" spans="1:21" ht="15.75" thickBot="1" x14ac:dyDescent="0.3">
      <c r="A13" s="373"/>
      <c r="B13" s="155" t="str">
        <f t="array" ref="B13">IFERROR(INDEX(B$17:B$1000,SMALL(IF($A$17:$A$1000=$A12,ROW($A$17:$A$1000)-ROW(INDEX($A$17:$A$1000,1,1))+1),2)),"")</f>
        <v/>
      </c>
      <c r="C13" s="155">
        <v>6.02</v>
      </c>
      <c r="D13" s="155" t="str">
        <f t="shared" si="0"/>
        <v/>
      </c>
      <c r="E13" s="155" t="str">
        <f t="shared" si="1"/>
        <v/>
      </c>
      <c r="F13" s="156" t="str">
        <f t="shared" si="2"/>
        <v/>
      </c>
      <c r="G13" s="157" t="str">
        <f t="shared" si="3"/>
        <v/>
      </c>
      <c r="H13" s="158" t="str">
        <f t="shared" si="4"/>
        <v/>
      </c>
      <c r="I13" s="159" t="str">
        <f t="shared" si="5"/>
        <v/>
      </c>
      <c r="J13" s="160" t="str">
        <f t="shared" si="6"/>
        <v/>
      </c>
      <c r="K13" s="158" t="str">
        <f t="shared" si="7"/>
        <v/>
      </c>
      <c r="L13" s="158" t="str">
        <f t="shared" si="8"/>
        <v/>
      </c>
      <c r="M13" s="161" t="str">
        <f t="shared" si="9"/>
        <v/>
      </c>
      <c r="N13" s="150" t="str">
        <f t="shared" si="10"/>
        <v/>
      </c>
      <c r="O13" s="154" t="str">
        <f t="shared" si="11"/>
        <v/>
      </c>
      <c r="P13" s="397"/>
      <c r="Q13" s="397"/>
      <c r="R13" s="398"/>
      <c r="S13" s="398"/>
      <c r="T13" s="400"/>
      <c r="U13"/>
    </row>
    <row r="14" spans="1:21" ht="22.5" thickTop="1" thickBot="1" x14ac:dyDescent="0.3">
      <c r="A14" s="162"/>
      <c r="B14" s="163"/>
      <c r="C14" s="277"/>
      <c r="D14" s="277"/>
      <c r="E14" s="277"/>
      <c r="F14" s="277"/>
      <c r="G14" s="277"/>
      <c r="H14" s="277"/>
      <c r="I14" s="277"/>
      <c r="J14" s="277"/>
      <c r="K14" s="277"/>
      <c r="L14" s="277"/>
      <c r="M14" s="277"/>
      <c r="N14" s="277"/>
      <c r="O14" s="394" t="s">
        <v>131</v>
      </c>
      <c r="P14" s="395"/>
      <c r="Q14" s="395"/>
      <c r="R14" s="395"/>
      <c r="S14" s="302">
        <f ca="1">IFERROR(SUM($R$2:$R$13)/SUM($Q$2:$Q$13),0)</f>
        <v>7.6430950451600683E-3</v>
      </c>
      <c r="T14" s="303"/>
      <c r="U14"/>
    </row>
    <row r="15" spans="1:21" ht="15" customHeight="1" thickTop="1" thickBot="1" x14ac:dyDescent="0.3">
      <c r="A15" s="162"/>
      <c r="B15" s="165" t="s">
        <v>132</v>
      </c>
      <c r="C15" s="165"/>
      <c r="D15" s="392" t="s">
        <v>132</v>
      </c>
      <c r="E15" s="393"/>
      <c r="F15" s="393"/>
      <c r="G15" s="393"/>
      <c r="H15" s="393"/>
      <c r="I15" s="393"/>
      <c r="J15" s="393"/>
      <c r="K15" s="278"/>
      <c r="L15" s="278"/>
      <c r="M15" s="278"/>
      <c r="N15" s="278"/>
      <c r="O15" s="167" t="s">
        <v>205</v>
      </c>
    </row>
    <row r="16" spans="1:21" ht="30.75" thickBot="1" x14ac:dyDescent="0.3">
      <c r="A16" s="287" t="s">
        <v>118</v>
      </c>
      <c r="B16" s="170" t="s">
        <v>101</v>
      </c>
      <c r="C16" s="170" t="s">
        <v>204</v>
      </c>
      <c r="D16" s="171" t="s">
        <v>102</v>
      </c>
      <c r="E16" s="287" t="s">
        <v>103</v>
      </c>
      <c r="F16" s="287" t="s">
        <v>104</v>
      </c>
      <c r="G16" s="172" t="s">
        <v>105</v>
      </c>
      <c r="H16" s="288" t="s">
        <v>106</v>
      </c>
      <c r="I16" s="289" t="s">
        <v>120</v>
      </c>
      <c r="J16" s="290" t="s">
        <v>121</v>
      </c>
      <c r="K16" s="288" t="s">
        <v>113</v>
      </c>
      <c r="L16" s="288" t="s">
        <v>122</v>
      </c>
      <c r="M16" s="291" t="s">
        <v>123</v>
      </c>
      <c r="N16" s="288" t="s">
        <v>124</v>
      </c>
      <c r="O16" s="292" t="s">
        <v>125</v>
      </c>
      <c r="P16" s="173"/>
      <c r="Q16" s="12"/>
      <c r="R16" s="174"/>
      <c r="S16" s="174"/>
      <c r="T16" s="174"/>
      <c r="U16"/>
    </row>
    <row r="17" spans="1:21" x14ac:dyDescent="0.25">
      <c r="A17" s="175">
        <f>VLOOKUP($B17,Data_Table[],18,FALSE)</f>
        <v>0</v>
      </c>
      <c r="B17" s="3" t="s">
        <v>286</v>
      </c>
      <c r="C17" s="3" t="str">
        <f>IF(Table_Data_Table_12[[#This Row],[Pair
Group]]&lt;&gt;0,Table_Data_Table_12[[#This Row],[Pair
Group]]+(COUNTIF($A$17:$A17,A17)*0.01),"")</f>
        <v/>
      </c>
      <c r="D17" s="78" t="str">
        <f t="shared" ref="D17:D80" ca="1" si="12">VLOOKUP($B17,DataTable,2,FALSE)</f>
        <v>Vacant</v>
      </c>
      <c r="E17" s="3" t="str">
        <f t="shared" ref="E17:E80" ca="1" si="13">VLOOKUP($B17,DataTable,3,FALSE)</f>
        <v>20-012-006-00</v>
      </c>
      <c r="F17" s="44" t="str">
        <f t="shared" ref="F17:F80" ca="1" si="14">VLOOKUP($B17,DataTable,4,FALSE)</f>
        <v>6143 OLD ALLEGAN RD</v>
      </c>
      <c r="G17" s="7">
        <f t="shared" ref="G17:G80" ca="1" si="15">VLOOKUP($B17,DataTable,5,FALSE)</f>
        <v>44343</v>
      </c>
      <c r="H17" s="79">
        <f t="shared" ref="H17:H80" ca="1" si="16">VLOOKUP($B17,DataTable,6,FALSE)</f>
        <v>62000</v>
      </c>
      <c r="I17" s="18">
        <f t="shared" ref="I17:I80" ca="1" si="17">ROUND((VLOOKUP($B17,DataTable,10,FALSE)-VLOOKUP($B17,DataTable,12,FALSE))/43560,3)</f>
        <v>1.36</v>
      </c>
      <c r="J17" s="164">
        <f t="shared" ref="J17:J80" ca="1" si="18">VLOOKUP($B17,DataTable,11,FALSE)</f>
        <v>0</v>
      </c>
      <c r="K17" s="2">
        <f t="shared" ref="K17:K80" ca="1" si="19">VLOOKUP($B17,DataTable,13,FALSE)</f>
        <v>0</v>
      </c>
      <c r="L17" s="2">
        <f t="shared" ref="L17:L80" ca="1" si="20">VLOOKUP($B17,Analysis_Table,8,FALSE)</f>
        <v>62000</v>
      </c>
      <c r="M17" s="19" t="str">
        <f t="shared" ref="M17:M80" ca="1" si="21">VLOOKUP($B17,Analysis_Table,9,FALSE)</f>
        <v>N/A</v>
      </c>
      <c r="N17" s="2">
        <f t="shared" ref="N17:N80" ca="1" si="22">L17/I17</f>
        <v>45588.235294117643</v>
      </c>
      <c r="O17" s="20">
        <f t="shared" ref="O17:O80" ca="1" si="23">ROUND(L17/(VLOOKUP($B17,DataTable,10,FALSE)-VLOOKUP($B17,DataTable,12,FALSE)),2)</f>
        <v>1.05</v>
      </c>
      <c r="P17" s="168"/>
      <c r="Q17"/>
      <c r="U17"/>
    </row>
    <row r="18" spans="1:21" x14ac:dyDescent="0.25">
      <c r="A18" s="175">
        <f>VLOOKUP($B18,Data_Table[],18,FALSE)</f>
        <v>0</v>
      </c>
      <c r="B18" s="3" t="s">
        <v>289</v>
      </c>
      <c r="C18" s="3" t="str">
        <f>IF(Table_Data_Table_12[[#This Row],[Pair
Group]]&lt;&gt;0,Table_Data_Table_12[[#This Row],[Pair
Group]]+(COUNTIF($A$17:$A18,A18)*0.01),"")</f>
        <v/>
      </c>
      <c r="D18" s="78" t="str">
        <f t="shared" ca="1" si="12"/>
        <v>Vacant</v>
      </c>
      <c r="E18" s="3" t="str">
        <f t="shared" ca="1" si="13"/>
        <v>20-012-024-07</v>
      </c>
      <c r="F18" s="44" t="str">
        <f t="shared" ca="1" si="14"/>
        <v>OLD ALLEGAN RD</v>
      </c>
      <c r="G18" s="7">
        <f t="shared" ca="1" si="15"/>
        <v>44631</v>
      </c>
      <c r="H18" s="79">
        <f t="shared" ca="1" si="16"/>
        <v>145000</v>
      </c>
      <c r="I18" s="18">
        <f t="shared" ca="1" si="17"/>
        <v>2.68</v>
      </c>
      <c r="J18" s="164">
        <f t="shared" ca="1" si="18"/>
        <v>0</v>
      </c>
      <c r="K18" s="2">
        <f t="shared" ca="1" si="19"/>
        <v>0</v>
      </c>
      <c r="L18" s="2">
        <f t="shared" ca="1" si="20"/>
        <v>145000</v>
      </c>
      <c r="M18" s="19" t="str">
        <f t="shared" ca="1" si="21"/>
        <v>N/A</v>
      </c>
      <c r="N18" s="2">
        <f t="shared" ca="1" si="22"/>
        <v>54104.477611940296</v>
      </c>
      <c r="O18" s="20">
        <f t="shared" ca="1" si="23"/>
        <v>1.24</v>
      </c>
      <c r="P18" s="168"/>
      <c r="Q18"/>
      <c r="U18"/>
    </row>
    <row r="19" spans="1:21" x14ac:dyDescent="0.25">
      <c r="A19" s="175">
        <f>VLOOKUP($B19,Data_Table[],18,FALSE)</f>
        <v>0</v>
      </c>
      <c r="B19" s="3" t="s">
        <v>284</v>
      </c>
      <c r="C19" s="3" t="str">
        <f>IF(Table_Data_Table_12[[#This Row],[Pair
Group]]&lt;&gt;0,Table_Data_Table_12[[#This Row],[Pair
Group]]+(COUNTIF($A$17:$A19,A19)*0.01),"")</f>
        <v/>
      </c>
      <c r="D19" s="78" t="str">
        <f t="shared" ca="1" si="12"/>
        <v>Vacant</v>
      </c>
      <c r="E19" s="3" t="str">
        <f t="shared" ca="1" si="13"/>
        <v>20-001-010-04</v>
      </c>
      <c r="F19" s="44" t="str">
        <f t="shared" ca="1" si="14"/>
        <v>6019 HIDDEN CREEK TRAIL</v>
      </c>
      <c r="G19" s="7">
        <f t="shared" ca="1" si="15"/>
        <v>44512</v>
      </c>
      <c r="H19" s="79">
        <f t="shared" ca="1" si="16"/>
        <v>135000</v>
      </c>
      <c r="I19" s="18">
        <f t="shared" ca="1" si="17"/>
        <v>2.7</v>
      </c>
      <c r="J19" s="164">
        <f t="shared" ca="1" si="18"/>
        <v>0</v>
      </c>
      <c r="K19" s="2">
        <f t="shared" ca="1" si="19"/>
        <v>0</v>
      </c>
      <c r="L19" s="2">
        <f t="shared" ca="1" si="20"/>
        <v>135000</v>
      </c>
      <c r="M19" s="19" t="str">
        <f t="shared" ca="1" si="21"/>
        <v>N/A</v>
      </c>
      <c r="N19" s="2">
        <f t="shared" ca="1" si="22"/>
        <v>50000</v>
      </c>
      <c r="O19" s="20">
        <f t="shared" ca="1" si="23"/>
        <v>1.1499999999999999</v>
      </c>
      <c r="P19" s="168"/>
      <c r="Q19"/>
      <c r="U19"/>
    </row>
    <row r="20" spans="1:21" x14ac:dyDescent="0.25">
      <c r="A20" s="175">
        <f>VLOOKUP($B20,Data_Table[],18,FALSE)</f>
        <v>0</v>
      </c>
      <c r="B20" s="3" t="s">
        <v>287</v>
      </c>
      <c r="C20" s="3" t="str">
        <f>IF(Table_Data_Table_12[[#This Row],[Pair
Group]]&lt;&gt;0,Table_Data_Table_12[[#This Row],[Pair
Group]]+(COUNTIF($A$17:$A20,A20)*0.01),"")</f>
        <v/>
      </c>
      <c r="D20" s="78" t="str">
        <f t="shared" ca="1" si="12"/>
        <v>Vacant</v>
      </c>
      <c r="E20" s="3" t="str">
        <f t="shared" ca="1" si="13"/>
        <v>20-012-024-05</v>
      </c>
      <c r="F20" s="44" t="str">
        <f t="shared" ca="1" si="14"/>
        <v>OLD ALLEGAN RD</v>
      </c>
      <c r="G20" s="7">
        <f t="shared" ca="1" si="15"/>
        <v>44641</v>
      </c>
      <c r="H20" s="79">
        <f t="shared" ca="1" si="16"/>
        <v>159900</v>
      </c>
      <c r="I20" s="18">
        <f t="shared" ca="1" si="17"/>
        <v>2.82</v>
      </c>
      <c r="J20" s="164">
        <f t="shared" ca="1" si="18"/>
        <v>0</v>
      </c>
      <c r="K20" s="2">
        <f t="shared" ca="1" si="19"/>
        <v>0</v>
      </c>
      <c r="L20" s="2">
        <f t="shared" ca="1" si="20"/>
        <v>159900</v>
      </c>
      <c r="M20" s="19" t="str">
        <f t="shared" ca="1" si="21"/>
        <v>N/A</v>
      </c>
      <c r="N20" s="2">
        <f t="shared" ca="1" si="22"/>
        <v>56702.127659574471</v>
      </c>
      <c r="O20" s="20">
        <f t="shared" ca="1" si="23"/>
        <v>1.3</v>
      </c>
      <c r="P20" s="168"/>
      <c r="Q20"/>
      <c r="U20"/>
    </row>
    <row r="21" spans="1:21" x14ac:dyDescent="0.25">
      <c r="A21" s="175">
        <f>VLOOKUP($B21,Data_Table[],18,FALSE)</f>
        <v>0</v>
      </c>
      <c r="B21" s="3" t="s">
        <v>281</v>
      </c>
      <c r="C21" s="3" t="str">
        <f>IF(Table_Data_Table_12[[#This Row],[Pair
Group]]&lt;&gt;0,Table_Data_Table_12[[#This Row],[Pair
Group]]+(COUNTIF($A$17:$A21,A21)*0.01),"")</f>
        <v/>
      </c>
      <c r="D21" s="78" t="str">
        <f t="shared" ca="1" si="12"/>
        <v>Vacant</v>
      </c>
      <c r="E21" s="3" t="str">
        <f t="shared" ca="1" si="13"/>
        <v>20-001-010-02</v>
      </c>
      <c r="F21" s="44" t="str">
        <f t="shared" ca="1" si="14"/>
        <v>3490 60TH ST</v>
      </c>
      <c r="G21" s="7">
        <f t="shared" ca="1" si="15"/>
        <v>44421</v>
      </c>
      <c r="H21" s="79">
        <f t="shared" ca="1" si="16"/>
        <v>85000</v>
      </c>
      <c r="I21" s="18">
        <f t="shared" ca="1" si="17"/>
        <v>2.98</v>
      </c>
      <c r="J21" s="164">
        <f t="shared" ca="1" si="18"/>
        <v>0</v>
      </c>
      <c r="K21" s="2">
        <f t="shared" ca="1" si="19"/>
        <v>0</v>
      </c>
      <c r="L21" s="2">
        <f t="shared" ca="1" si="20"/>
        <v>85000</v>
      </c>
      <c r="M21" s="19" t="str">
        <f t="shared" ca="1" si="21"/>
        <v>N/A</v>
      </c>
      <c r="N21" s="2">
        <f t="shared" ca="1" si="22"/>
        <v>28523.489932885906</v>
      </c>
      <c r="O21" s="20">
        <f t="shared" ca="1" si="23"/>
        <v>0.65</v>
      </c>
      <c r="P21" s="168"/>
      <c r="Q21"/>
      <c r="U21"/>
    </row>
    <row r="22" spans="1:21" x14ac:dyDescent="0.25">
      <c r="A22" s="175">
        <f>VLOOKUP($B22,Data_Table[],18,FALSE)</f>
        <v>0</v>
      </c>
      <c r="B22" s="3" t="s">
        <v>288</v>
      </c>
      <c r="C22" s="3" t="str">
        <f>IF(Table_Data_Table_12[[#This Row],[Pair
Group]]&lt;&gt;0,Table_Data_Table_12[[#This Row],[Pair
Group]]+(COUNTIF($A$17:$A22,A22)*0.01),"")</f>
        <v/>
      </c>
      <c r="D22" s="78" t="str">
        <f t="shared" ca="1" si="12"/>
        <v>Vacant</v>
      </c>
      <c r="E22" s="3" t="str">
        <f t="shared" ca="1" si="13"/>
        <v>20-012-024-06</v>
      </c>
      <c r="F22" s="44" t="str">
        <f t="shared" ca="1" si="14"/>
        <v>6027 OLD ALLEGAN RD</v>
      </c>
      <c r="G22" s="7">
        <f t="shared" ca="1" si="15"/>
        <v>44631</v>
      </c>
      <c r="H22" s="79">
        <f t="shared" ca="1" si="16"/>
        <v>156000</v>
      </c>
      <c r="I22" s="18">
        <f t="shared" ca="1" si="17"/>
        <v>2.99</v>
      </c>
      <c r="J22" s="164">
        <f t="shared" ca="1" si="18"/>
        <v>0</v>
      </c>
      <c r="K22" s="2">
        <f t="shared" ca="1" si="19"/>
        <v>0</v>
      </c>
      <c r="L22" s="2">
        <f t="shared" ca="1" si="20"/>
        <v>156000</v>
      </c>
      <c r="M22" s="19" t="str">
        <f t="shared" ca="1" si="21"/>
        <v>N/A</v>
      </c>
      <c r="N22" s="2">
        <f t="shared" ca="1" si="22"/>
        <v>52173.913043478256</v>
      </c>
      <c r="O22" s="20">
        <f t="shared" ca="1" si="23"/>
        <v>1.2</v>
      </c>
      <c r="P22" s="168"/>
      <c r="Q22"/>
      <c r="U22"/>
    </row>
    <row r="23" spans="1:21" x14ac:dyDescent="0.25">
      <c r="A23" s="175">
        <f>VLOOKUP($B23,Data_Table[],18,FALSE)</f>
        <v>3</v>
      </c>
      <c r="B23" s="3" t="s">
        <v>290</v>
      </c>
      <c r="C23" s="3">
        <f>IF(Table_Data_Table_12[[#This Row],[Pair
Group]]&lt;&gt;0,Table_Data_Table_12[[#This Row],[Pair
Group]]+(COUNTIF($A$17:$A23,A23)*0.01),"")</f>
        <v>3.01</v>
      </c>
      <c r="D23" s="78" t="str">
        <f t="shared" ca="1" si="12"/>
        <v>Vacant</v>
      </c>
      <c r="E23" s="3" t="str">
        <f t="shared" ca="1" si="13"/>
        <v>20-012-024-08</v>
      </c>
      <c r="F23" s="44" t="str">
        <f t="shared" ca="1" si="14"/>
        <v>OLD ALLEGAN RD</v>
      </c>
      <c r="G23" s="7">
        <f t="shared" ca="1" si="15"/>
        <v>44638</v>
      </c>
      <c r="H23" s="79">
        <f t="shared" ca="1" si="16"/>
        <v>144000</v>
      </c>
      <c r="I23" s="18">
        <f t="shared" ca="1" si="17"/>
        <v>3.05</v>
      </c>
      <c r="J23" s="164">
        <f t="shared" ca="1" si="18"/>
        <v>0</v>
      </c>
      <c r="K23" s="2">
        <f t="shared" ca="1" si="19"/>
        <v>0</v>
      </c>
      <c r="L23" s="2">
        <f t="shared" ca="1" si="20"/>
        <v>144000</v>
      </c>
      <c r="M23" s="19" t="str">
        <f t="shared" ca="1" si="21"/>
        <v>N/A</v>
      </c>
      <c r="N23" s="2">
        <f t="shared" ca="1" si="22"/>
        <v>47213.114754098366</v>
      </c>
      <c r="O23" s="20">
        <f t="shared" ca="1" si="23"/>
        <v>1.08</v>
      </c>
      <c r="P23" s="168"/>
      <c r="Q23"/>
      <c r="U23"/>
    </row>
    <row r="24" spans="1:21" x14ac:dyDescent="0.25">
      <c r="A24" s="175">
        <f>VLOOKUP($B24,Data_Table[],18,FALSE)</f>
        <v>2</v>
      </c>
      <c r="B24" s="3" t="s">
        <v>291</v>
      </c>
      <c r="C24" s="3">
        <f>IF(Table_Data_Table_12[[#This Row],[Pair
Group]]&lt;&gt;0,Table_Data_Table_12[[#This Row],[Pair
Group]]+(COUNTIF($A$17:$A24,A24)*0.01),"")</f>
        <v>2.0099999999999998</v>
      </c>
      <c r="D24" s="78" t="str">
        <f t="shared" ca="1" si="12"/>
        <v>Vacant</v>
      </c>
      <c r="E24" s="3" t="str">
        <f t="shared" ca="1" si="13"/>
        <v>20-260-015-05</v>
      </c>
      <c r="F24" s="44" t="str">
        <f t="shared" ca="1" si="14"/>
        <v>6369 OLD ALLEGAN RD</v>
      </c>
      <c r="G24" s="7">
        <f t="shared" ca="1" si="15"/>
        <v>44530</v>
      </c>
      <c r="H24" s="79">
        <f t="shared" ca="1" si="16"/>
        <v>95000</v>
      </c>
      <c r="I24" s="18">
        <f t="shared" ca="1" si="17"/>
        <v>3.09</v>
      </c>
      <c r="J24" s="164">
        <f t="shared" ca="1" si="18"/>
        <v>0</v>
      </c>
      <c r="K24" s="2">
        <f t="shared" ca="1" si="19"/>
        <v>0</v>
      </c>
      <c r="L24" s="2">
        <f t="shared" ca="1" si="20"/>
        <v>95000</v>
      </c>
      <c r="M24" s="19" t="str">
        <f t="shared" ca="1" si="21"/>
        <v>N/A</v>
      </c>
      <c r="N24" s="2">
        <f t="shared" ca="1" si="22"/>
        <v>30744.336569579289</v>
      </c>
      <c r="O24" s="20">
        <f t="shared" ca="1" si="23"/>
        <v>0.71</v>
      </c>
      <c r="P24" s="168"/>
      <c r="Q24"/>
      <c r="U24"/>
    </row>
    <row r="25" spans="1:21" x14ac:dyDescent="0.25">
      <c r="A25" s="175">
        <f>VLOOKUP($B25,Data_Table[],18,FALSE)</f>
        <v>3</v>
      </c>
      <c r="B25" s="3" t="s">
        <v>314</v>
      </c>
      <c r="C25" s="3">
        <f>IF(Table_Data_Table_12[[#This Row],[Pair
Group]]&lt;&gt;0,Table_Data_Table_12[[#This Row],[Pair
Group]]+(COUNTIF($A$17:$A25,A25)*0.01),"")</f>
        <v>3.02</v>
      </c>
      <c r="D25" s="78" t="str">
        <f t="shared" ca="1" si="12"/>
        <v>Vacant</v>
      </c>
      <c r="E25" s="3" t="str">
        <f t="shared" ca="1" si="13"/>
        <v>20-260-015-05</v>
      </c>
      <c r="F25" s="44" t="str">
        <f t="shared" ca="1" si="14"/>
        <v>6369 OLD ALLEGAN RD</v>
      </c>
      <c r="G25" s="7">
        <f t="shared" ca="1" si="15"/>
        <v>45083</v>
      </c>
      <c r="H25" s="79">
        <f t="shared" ca="1" si="16"/>
        <v>159900</v>
      </c>
      <c r="I25" s="18">
        <f t="shared" ca="1" si="17"/>
        <v>3.09</v>
      </c>
      <c r="J25" s="164">
        <f t="shared" ca="1" si="18"/>
        <v>0</v>
      </c>
      <c r="K25" s="2">
        <f t="shared" ca="1" si="19"/>
        <v>0</v>
      </c>
      <c r="L25" s="2">
        <f t="shared" ca="1" si="20"/>
        <v>159900</v>
      </c>
      <c r="M25" s="19" t="str">
        <f t="shared" ca="1" si="21"/>
        <v>N/A</v>
      </c>
      <c r="N25" s="2">
        <f t="shared" ca="1" si="22"/>
        <v>51747.572815533982</v>
      </c>
      <c r="O25" s="20">
        <f t="shared" ca="1" si="23"/>
        <v>1.19</v>
      </c>
      <c r="P25" s="168"/>
      <c r="Q25"/>
      <c r="U25"/>
    </row>
    <row r="26" spans="1:21" x14ac:dyDescent="0.25">
      <c r="A26" s="175">
        <f>VLOOKUP($B26,Data_Table[],18,FALSE)</f>
        <v>0</v>
      </c>
      <c r="B26" s="3" t="s">
        <v>279</v>
      </c>
      <c r="C26" s="3" t="str">
        <f>IF(Table_Data_Table_12[[#This Row],[Pair
Group]]&lt;&gt;0,Table_Data_Table_12[[#This Row],[Pair
Group]]+(COUNTIF($A$17:$A26,A26)*0.01),"")</f>
        <v/>
      </c>
      <c r="D26" s="78" t="str">
        <f t="shared" ca="1" si="12"/>
        <v>Vacant</v>
      </c>
      <c r="E26" s="3" t="str">
        <f t="shared" ca="1" si="13"/>
        <v>20-001-010-01</v>
      </c>
      <c r="F26" s="44" t="str">
        <f t="shared" ca="1" si="14"/>
        <v>6008 HIDDEN CREEK TRAIL</v>
      </c>
      <c r="G26" s="7">
        <f t="shared" ca="1" si="15"/>
        <v>44438</v>
      </c>
      <c r="H26" s="79">
        <f t="shared" ca="1" si="16"/>
        <v>83000</v>
      </c>
      <c r="I26" s="18">
        <f t="shared" ca="1" si="17"/>
        <v>3.6819999999999999</v>
      </c>
      <c r="J26" s="164">
        <f t="shared" ca="1" si="18"/>
        <v>0</v>
      </c>
      <c r="K26" s="2">
        <f t="shared" ca="1" si="19"/>
        <v>0</v>
      </c>
      <c r="L26" s="2">
        <f t="shared" ca="1" si="20"/>
        <v>83000</v>
      </c>
      <c r="M26" s="19" t="str">
        <f t="shared" ca="1" si="21"/>
        <v>N/A</v>
      </c>
      <c r="N26" s="2">
        <f t="shared" ca="1" si="22"/>
        <v>22542.09668658338</v>
      </c>
      <c r="O26" s="20">
        <f t="shared" ca="1" si="23"/>
        <v>0.52</v>
      </c>
      <c r="P26" s="168"/>
      <c r="Q26"/>
      <c r="U26"/>
    </row>
    <row r="27" spans="1:21" x14ac:dyDescent="0.25">
      <c r="A27" s="175">
        <f>VLOOKUP($B27,Data_Table[],18,FALSE)</f>
        <v>2</v>
      </c>
      <c r="B27" s="3" t="s">
        <v>280</v>
      </c>
      <c r="C27" s="3">
        <f>IF(Table_Data_Table_12[[#This Row],[Pair
Group]]&lt;&gt;0,Table_Data_Table_12[[#This Row],[Pair
Group]]+(COUNTIF($A$17:$A27,A27)*0.01),"")</f>
        <v>2.02</v>
      </c>
      <c r="D27" s="78" t="str">
        <f t="shared" ca="1" si="12"/>
        <v>Vacant</v>
      </c>
      <c r="E27" s="3" t="str">
        <f t="shared" ca="1" si="13"/>
        <v>20-001-010-01</v>
      </c>
      <c r="F27" s="44" t="str">
        <f t="shared" ca="1" si="14"/>
        <v>6008 HIDDEN CREEK TRAIL</v>
      </c>
      <c r="G27" s="7">
        <f t="shared" ca="1" si="15"/>
        <v>44839</v>
      </c>
      <c r="H27" s="79">
        <f t="shared" ca="1" si="16"/>
        <v>119900</v>
      </c>
      <c r="I27" s="18">
        <f t="shared" ca="1" si="17"/>
        <v>3.6819999999999999</v>
      </c>
      <c r="J27" s="164">
        <f t="shared" ca="1" si="18"/>
        <v>0</v>
      </c>
      <c r="K27" s="2">
        <f t="shared" ca="1" si="19"/>
        <v>0</v>
      </c>
      <c r="L27" s="2">
        <f t="shared" ca="1" si="20"/>
        <v>119900</v>
      </c>
      <c r="M27" s="19" t="str">
        <f t="shared" ca="1" si="21"/>
        <v>N/A</v>
      </c>
      <c r="N27" s="2">
        <f t="shared" ca="1" si="22"/>
        <v>32563.824008690928</v>
      </c>
      <c r="O27" s="20">
        <f t="shared" ca="1" si="23"/>
        <v>0.75</v>
      </c>
      <c r="P27" s="168"/>
      <c r="Q27"/>
      <c r="U27"/>
    </row>
    <row r="28" spans="1:21" x14ac:dyDescent="0.25">
      <c r="A28" s="175">
        <f>VLOOKUP($B28,Data_Table[],18,FALSE)</f>
        <v>1</v>
      </c>
      <c r="B28" s="3" t="s">
        <v>282</v>
      </c>
      <c r="C28" s="3">
        <f>IF(Table_Data_Table_12[[#This Row],[Pair
Group]]&lt;&gt;0,Table_Data_Table_12[[#This Row],[Pair
Group]]+(COUNTIF($A$17:$A28,A28)*0.01),"")</f>
        <v>1.01</v>
      </c>
      <c r="D28" s="78" t="str">
        <f t="shared" ca="1" si="12"/>
        <v>Vacant</v>
      </c>
      <c r="E28" s="3" t="str">
        <f t="shared" ca="1" si="13"/>
        <v>20-001-010-03</v>
      </c>
      <c r="F28" s="44" t="str">
        <f t="shared" ca="1" si="14"/>
        <v>60TH ST V/L</v>
      </c>
      <c r="G28" s="7">
        <f t="shared" ca="1" si="15"/>
        <v>44428</v>
      </c>
      <c r="H28" s="79">
        <f t="shared" ca="1" si="16"/>
        <v>140000</v>
      </c>
      <c r="I28" s="18">
        <f t="shared" ca="1" si="17"/>
        <v>4.5</v>
      </c>
      <c r="J28" s="164">
        <f t="shared" ca="1" si="18"/>
        <v>0</v>
      </c>
      <c r="K28" s="2">
        <f t="shared" ca="1" si="19"/>
        <v>0</v>
      </c>
      <c r="L28" s="2">
        <f t="shared" ca="1" si="20"/>
        <v>140000</v>
      </c>
      <c r="M28" s="19" t="str">
        <f t="shared" ca="1" si="21"/>
        <v>N/A</v>
      </c>
      <c r="N28" s="2">
        <f t="shared" ca="1" si="22"/>
        <v>31111.111111111109</v>
      </c>
      <c r="O28" s="20">
        <f t="shared" ca="1" si="23"/>
        <v>0.71</v>
      </c>
      <c r="P28" s="168"/>
      <c r="Q28"/>
      <c r="U28"/>
    </row>
    <row r="29" spans="1:21" x14ac:dyDescent="0.25">
      <c r="A29" s="175">
        <f>VLOOKUP($B29,Data_Table[],18,FALSE)</f>
        <v>1</v>
      </c>
      <c r="B29" s="3" t="s">
        <v>283</v>
      </c>
      <c r="C29" s="3">
        <f>IF(Table_Data_Table_12[[#This Row],[Pair
Group]]&lt;&gt;0,Table_Data_Table_12[[#This Row],[Pair
Group]]+(COUNTIF($A$17:$A29,A29)*0.01),"")</f>
        <v>1.02</v>
      </c>
      <c r="D29" s="78" t="str">
        <f t="shared" ca="1" si="12"/>
        <v>Vacant</v>
      </c>
      <c r="E29" s="3" t="str">
        <f t="shared" ca="1" si="13"/>
        <v>20-001-010-03</v>
      </c>
      <c r="F29" s="44" t="str">
        <f t="shared" ca="1" si="14"/>
        <v>60TH ST V/L</v>
      </c>
      <c r="G29" s="7">
        <f t="shared" ca="1" si="15"/>
        <v>44853</v>
      </c>
      <c r="H29" s="79">
        <f t="shared" ca="1" si="16"/>
        <v>160000</v>
      </c>
      <c r="I29" s="18">
        <f t="shared" ca="1" si="17"/>
        <v>4.5</v>
      </c>
      <c r="J29" s="164">
        <f t="shared" ca="1" si="18"/>
        <v>0</v>
      </c>
      <c r="K29" s="2">
        <f t="shared" ca="1" si="19"/>
        <v>0</v>
      </c>
      <c r="L29" s="2">
        <f t="shared" ca="1" si="20"/>
        <v>160000</v>
      </c>
      <c r="M29" s="19" t="str">
        <f t="shared" ca="1" si="21"/>
        <v>N/A</v>
      </c>
      <c r="N29" s="2">
        <f t="shared" ca="1" si="22"/>
        <v>35555.555555555555</v>
      </c>
      <c r="O29" s="20">
        <f t="shared" ca="1" si="23"/>
        <v>0.82</v>
      </c>
      <c r="P29" s="168"/>
      <c r="Q29"/>
      <c r="U29"/>
    </row>
    <row r="30" spans="1:21" x14ac:dyDescent="0.25">
      <c r="A30" s="175">
        <f>VLOOKUP($B30,Data_Table[],18,FALSE)</f>
        <v>0</v>
      </c>
      <c r="B30" s="3" t="s">
        <v>309</v>
      </c>
      <c r="C30" s="3" t="str">
        <f>IF(Table_Data_Table_12[[#This Row],[Pair
Group]]&lt;&gt;0,Table_Data_Table_12[[#This Row],[Pair
Group]]+(COUNTIF($A$17:$A30,A30)*0.01),"")</f>
        <v/>
      </c>
      <c r="D30" s="78" t="str">
        <f t="shared" ca="1" si="12"/>
        <v>Vacant</v>
      </c>
      <c r="E30" s="3" t="str">
        <f t="shared" ca="1" si="13"/>
        <v>20-001-001-05</v>
      </c>
      <c r="F30" s="44" t="str">
        <f t="shared" ca="1" si="14"/>
        <v>6020 SANDY MEADOW LN</v>
      </c>
      <c r="G30" s="7">
        <f t="shared" ca="1" si="15"/>
        <v>45229</v>
      </c>
      <c r="H30" s="79">
        <f t="shared" ca="1" si="16"/>
        <v>185000</v>
      </c>
      <c r="I30" s="18">
        <f t="shared" ca="1" si="17"/>
        <v>5.05</v>
      </c>
      <c r="J30" s="164">
        <f t="shared" ca="1" si="18"/>
        <v>0</v>
      </c>
      <c r="K30" s="2">
        <f t="shared" ca="1" si="19"/>
        <v>0</v>
      </c>
      <c r="L30" s="2">
        <f t="shared" ca="1" si="20"/>
        <v>185000</v>
      </c>
      <c r="M30" s="19" t="str">
        <f t="shared" ca="1" si="21"/>
        <v>N/A</v>
      </c>
      <c r="N30" s="2">
        <f t="shared" ca="1" si="22"/>
        <v>36633.663366336637</v>
      </c>
      <c r="O30" s="20">
        <f t="shared" ca="1" si="23"/>
        <v>0.84</v>
      </c>
      <c r="P30" s="168"/>
      <c r="Q30"/>
      <c r="U30"/>
    </row>
    <row r="31" spans="1:21" x14ac:dyDescent="0.25">
      <c r="A31" s="175">
        <f>VLOOKUP($B31,Data_Table[],18,FALSE)</f>
        <v>0</v>
      </c>
      <c r="B31" s="3" t="s">
        <v>313</v>
      </c>
      <c r="C31" s="3" t="str">
        <f>IF(Table_Data_Table_12[[#This Row],[Pair
Group]]&lt;&gt;0,Table_Data_Table_12[[#This Row],[Pair
Group]]+(COUNTIF($A$17:$A31,A31)*0.01),"")</f>
        <v/>
      </c>
      <c r="D31" s="78" t="str">
        <f t="shared" ca="1" si="12"/>
        <v>Vacant</v>
      </c>
      <c r="E31" s="3" t="str">
        <f t="shared" ca="1" si="13"/>
        <v>20-260-008-00</v>
      </c>
      <c r="F31" s="44" t="str">
        <f t="shared" ca="1" si="14"/>
        <v>134TH AVE</v>
      </c>
      <c r="G31" s="7">
        <f t="shared" ca="1" si="15"/>
        <v>45021</v>
      </c>
      <c r="H31" s="79">
        <f t="shared" ca="1" si="16"/>
        <v>175000</v>
      </c>
      <c r="I31" s="18">
        <f t="shared" ca="1" si="17"/>
        <v>10.4</v>
      </c>
      <c r="J31" s="164">
        <f t="shared" ca="1" si="18"/>
        <v>0</v>
      </c>
      <c r="K31" s="2">
        <f t="shared" ca="1" si="19"/>
        <v>0</v>
      </c>
      <c r="L31" s="2">
        <f t="shared" ca="1" si="20"/>
        <v>175000</v>
      </c>
      <c r="M31" s="19" t="str">
        <f t="shared" ca="1" si="21"/>
        <v>N/A</v>
      </c>
      <c r="N31" s="2">
        <f t="shared" ca="1" si="22"/>
        <v>16826.923076923078</v>
      </c>
      <c r="O31" s="20">
        <f t="shared" ca="1" si="23"/>
        <v>0.39</v>
      </c>
      <c r="P31" s="168"/>
      <c r="Q31"/>
      <c r="U31"/>
    </row>
    <row r="32" spans="1:21" x14ac:dyDescent="0.25">
      <c r="A32" s="175">
        <f>VLOOKUP($B32,Data_Table[],18,FALSE)</f>
        <v>0</v>
      </c>
      <c r="B32" s="3" t="s">
        <v>292</v>
      </c>
      <c r="C32" s="3" t="str">
        <f>IF(Table_Data_Table_12[[#This Row],[Pair
Group]]&lt;&gt;0,Table_Data_Table_12[[#This Row],[Pair
Group]]+(COUNTIF($A$17:$A32,A32)*0.01),"")</f>
        <v/>
      </c>
      <c r="D32" s="78" t="str">
        <f t="shared" ca="1" si="12"/>
        <v>Vacant</v>
      </c>
      <c r="E32" s="3" t="str">
        <f t="shared" ca="1" si="13"/>
        <v>20-260-019-20</v>
      </c>
      <c r="F32" s="44" t="str">
        <f t="shared" ca="1" si="14"/>
        <v>OLD ALLEGAN RD V/L</v>
      </c>
      <c r="G32" s="7">
        <f t="shared" ca="1" si="15"/>
        <v>44992</v>
      </c>
      <c r="H32" s="79">
        <f t="shared" ca="1" si="16"/>
        <v>86000</v>
      </c>
      <c r="I32" s="18">
        <f t="shared" ca="1" si="17"/>
        <v>12.944000000000001</v>
      </c>
      <c r="J32" s="164">
        <f t="shared" ca="1" si="18"/>
        <v>0</v>
      </c>
      <c r="K32" s="2">
        <f t="shared" ca="1" si="19"/>
        <v>0</v>
      </c>
      <c r="L32" s="2">
        <f t="shared" ca="1" si="20"/>
        <v>86000</v>
      </c>
      <c r="M32" s="19" t="str">
        <f t="shared" ca="1" si="21"/>
        <v>N/A</v>
      </c>
      <c r="N32" s="2">
        <f t="shared" ca="1" si="22"/>
        <v>6644.0049443757725</v>
      </c>
      <c r="O32" s="20">
        <f t="shared" ca="1" si="23"/>
        <v>0.15</v>
      </c>
      <c r="P32" s="168"/>
      <c r="Q32"/>
      <c r="U32"/>
    </row>
    <row r="33" spans="1:21" x14ac:dyDescent="0.25">
      <c r="A33" s="175">
        <f>VLOOKUP($B33,Data_Table[],18,FALSE)</f>
        <v>0</v>
      </c>
      <c r="B33" s="3" t="s">
        <v>312</v>
      </c>
      <c r="C33" s="3" t="str">
        <f>IF(Table_Data_Table_12[[#This Row],[Pair
Group]]&lt;&gt;0,Table_Data_Table_12[[#This Row],[Pair
Group]]+(COUNTIF($A$17:$A33,A33)*0.01),"")</f>
        <v/>
      </c>
      <c r="D33" s="78" t="str">
        <f t="shared" ca="1" si="12"/>
        <v>Vacant</v>
      </c>
      <c r="E33" s="3" t="str">
        <f t="shared" ca="1" si="13"/>
        <v>20-260-005-06</v>
      </c>
      <c r="F33" s="44" t="str">
        <f t="shared" ca="1" si="14"/>
        <v>GLEASON RD</v>
      </c>
      <c r="G33" s="7">
        <f t="shared" ca="1" si="15"/>
        <v>45258</v>
      </c>
      <c r="H33" s="79">
        <f t="shared" ca="1" si="16"/>
        <v>285000</v>
      </c>
      <c r="I33" s="18">
        <f t="shared" ca="1" si="17"/>
        <v>13.97</v>
      </c>
      <c r="J33" s="164">
        <f t="shared" ca="1" si="18"/>
        <v>0</v>
      </c>
      <c r="K33" s="2">
        <f t="shared" ca="1" si="19"/>
        <v>0</v>
      </c>
      <c r="L33" s="2">
        <f t="shared" ca="1" si="20"/>
        <v>285000</v>
      </c>
      <c r="M33" s="19" t="str">
        <f t="shared" ca="1" si="21"/>
        <v>N/A</v>
      </c>
      <c r="N33" s="2">
        <f t="shared" ca="1" si="22"/>
        <v>20400.858983536149</v>
      </c>
      <c r="O33" s="20">
        <f t="shared" ca="1" si="23"/>
        <v>0.47</v>
      </c>
      <c r="P33" s="168"/>
      <c r="Q33"/>
      <c r="U33"/>
    </row>
    <row r="34" spans="1:21" x14ac:dyDescent="0.25">
      <c r="A34" s="175">
        <f>VLOOKUP($B34,Data_Table[],18,FALSE)</f>
        <v>0</v>
      </c>
      <c r="B34" s="3" t="s">
        <v>285</v>
      </c>
      <c r="C34" s="3" t="str">
        <f>IF(Table_Data_Table_12[[#This Row],[Pair
Group]]&lt;&gt;0,Table_Data_Table_12[[#This Row],[Pair
Group]]+(COUNTIF($A$17:$A34,A34)*0.01),"")</f>
        <v/>
      </c>
      <c r="D34" s="78" t="str">
        <f t="shared" ca="1" si="12"/>
        <v>Vacant</v>
      </c>
      <c r="E34" s="3" t="str">
        <f t="shared" ca="1" si="13"/>
        <v>20-010-033-00</v>
      </c>
      <c r="F34" s="44" t="str">
        <f t="shared" ca="1" si="14"/>
        <v>OLD ALLEGAN RD V/L</v>
      </c>
      <c r="G34" s="7">
        <f t="shared" ca="1" si="15"/>
        <v>44718</v>
      </c>
      <c r="H34" s="79">
        <f t="shared" ca="1" si="16"/>
        <v>255000</v>
      </c>
      <c r="I34" s="18">
        <f t="shared" ca="1" si="17"/>
        <v>19.170000000000002</v>
      </c>
      <c r="J34" s="164">
        <f t="shared" ca="1" si="18"/>
        <v>0</v>
      </c>
      <c r="K34" s="2">
        <f t="shared" ca="1" si="19"/>
        <v>0</v>
      </c>
      <c r="L34" s="2">
        <f t="shared" ca="1" si="20"/>
        <v>255000</v>
      </c>
      <c r="M34" s="19" t="str">
        <f t="shared" ca="1" si="21"/>
        <v>N/A</v>
      </c>
      <c r="N34" s="2">
        <f t="shared" ca="1" si="22"/>
        <v>13302.03442879499</v>
      </c>
      <c r="O34" s="20">
        <f t="shared" ca="1" si="23"/>
        <v>0.31</v>
      </c>
      <c r="P34" s="168"/>
      <c r="Q34"/>
      <c r="U34"/>
    </row>
    <row r="35" spans="1:21" x14ac:dyDescent="0.25">
      <c r="A35" s="175">
        <f>VLOOKUP($B35,Data_Table[],18,FALSE)</f>
        <v>0</v>
      </c>
      <c r="B35" s="3" t="s">
        <v>311</v>
      </c>
      <c r="C35" s="3" t="str">
        <f>IF(Table_Data_Table_12[[#This Row],[Pair
Group]]&lt;&gt;0,Table_Data_Table_12[[#This Row],[Pair
Group]]+(COUNTIF($A$17:$A35,A35)*0.01),"")</f>
        <v/>
      </c>
      <c r="D35" s="78" t="str">
        <f t="shared" ca="1" si="12"/>
        <v>Vacant</v>
      </c>
      <c r="E35" s="3" t="str">
        <f t="shared" ca="1" si="13"/>
        <v>20-012-008-00</v>
      </c>
      <c r="F35" s="44" t="str">
        <f t="shared" ca="1" si="14"/>
        <v>6199 OLD ALLEGAN RD V/L</v>
      </c>
      <c r="G35" s="7">
        <f t="shared" ca="1" si="15"/>
        <v>44665</v>
      </c>
      <c r="H35" s="79">
        <f t="shared" ca="1" si="16"/>
        <v>650000</v>
      </c>
      <c r="I35" s="18">
        <f t="shared" ca="1" si="17"/>
        <v>21.46</v>
      </c>
      <c r="J35" s="164">
        <f t="shared" ca="1" si="18"/>
        <v>0</v>
      </c>
      <c r="K35" s="2">
        <f t="shared" ca="1" si="19"/>
        <v>0</v>
      </c>
      <c r="L35" s="2">
        <f t="shared" ca="1" si="20"/>
        <v>650000</v>
      </c>
      <c r="M35" s="19" t="str">
        <f t="shared" ca="1" si="21"/>
        <v>N/A</v>
      </c>
      <c r="N35" s="2">
        <f t="shared" ca="1" si="22"/>
        <v>30288.909599254424</v>
      </c>
      <c r="O35" s="20">
        <f t="shared" ca="1" si="23"/>
        <v>0.7</v>
      </c>
      <c r="P35" s="168"/>
      <c r="Q35"/>
      <c r="U35"/>
    </row>
    <row r="36" spans="1:21" x14ac:dyDescent="0.25">
      <c r="A36" s="175">
        <f>VLOOKUP($B36,Data_Table[],18,FALSE)</f>
        <v>0</v>
      </c>
      <c r="B36" s="3" t="s">
        <v>310</v>
      </c>
      <c r="C36" s="3" t="str">
        <f>IF(Table_Data_Table_12[[#This Row],[Pair
Group]]&lt;&gt;0,Table_Data_Table_12[[#This Row],[Pair
Group]]+(COUNTIF($A$17:$A36,A36)*0.01),"")</f>
        <v/>
      </c>
      <c r="D36" s="78" t="str">
        <f t="shared" ca="1" si="12"/>
        <v>Vacant</v>
      </c>
      <c r="E36" s="3" t="str">
        <f t="shared" ca="1" si="13"/>
        <v>20-012-005-20</v>
      </c>
      <c r="F36" s="44" t="str">
        <f t="shared" ca="1" si="14"/>
        <v>6135 133RD AVE</v>
      </c>
      <c r="G36" s="7">
        <f t="shared" ca="1" si="15"/>
        <v>45184</v>
      </c>
      <c r="H36" s="79">
        <f t="shared" ca="1" si="16"/>
        <v>900000</v>
      </c>
      <c r="I36" s="18">
        <f t="shared" ca="1" si="17"/>
        <v>36.6</v>
      </c>
      <c r="J36" s="164">
        <f t="shared" ca="1" si="18"/>
        <v>0</v>
      </c>
      <c r="K36" s="2">
        <f t="shared" ca="1" si="19"/>
        <v>0</v>
      </c>
      <c r="L36" s="2">
        <f t="shared" ca="1" si="20"/>
        <v>900000</v>
      </c>
      <c r="M36" s="19" t="str">
        <f t="shared" ca="1" si="21"/>
        <v>N/A</v>
      </c>
      <c r="N36" s="2">
        <f t="shared" ca="1" si="22"/>
        <v>24590.163934426229</v>
      </c>
      <c r="O36" s="20">
        <f t="shared" ca="1" si="23"/>
        <v>0.56000000000000005</v>
      </c>
      <c r="P36" s="168"/>
      <c r="Q36"/>
      <c r="U36"/>
    </row>
    <row r="37" spans="1:21" hidden="1" x14ac:dyDescent="0.25">
      <c r="A37" s="175">
        <f>VLOOKUP($B37,Data_Table[],18,FALSE)</f>
        <v>0</v>
      </c>
      <c r="B37" s="3" t="s">
        <v>133</v>
      </c>
      <c r="C37" s="3" t="str">
        <f>IF(Table_Data_Table_12[[#This Row],[Pair
Group]]&lt;&gt;0,Table_Data_Table_12[[#This Row],[Pair
Group]]+(COUNTIF($A$17:$A37,A37)*0.01),"")</f>
        <v/>
      </c>
      <c r="D37" s="78" t="e">
        <f t="shared" ca="1" si="12"/>
        <v>#N/A</v>
      </c>
      <c r="E37" s="3" t="e">
        <f t="shared" ca="1" si="13"/>
        <v>#N/A</v>
      </c>
      <c r="F37" s="44" t="e">
        <f t="shared" ca="1" si="14"/>
        <v>#N/A</v>
      </c>
      <c r="G37" s="7" t="e">
        <f t="shared" ca="1" si="15"/>
        <v>#N/A</v>
      </c>
      <c r="H37" s="79" t="e">
        <f t="shared" ca="1" si="16"/>
        <v>#N/A</v>
      </c>
      <c r="I37" s="18" t="e">
        <f t="shared" ca="1" si="17"/>
        <v>#N/A</v>
      </c>
      <c r="J37" s="164" t="e">
        <f t="shared" ca="1" si="18"/>
        <v>#N/A</v>
      </c>
      <c r="K37" s="2" t="e">
        <f t="shared" ca="1" si="19"/>
        <v>#N/A</v>
      </c>
      <c r="L37" s="2" t="e">
        <f t="shared" ca="1" si="20"/>
        <v>#N/A</v>
      </c>
      <c r="M37" s="19" t="e">
        <f t="shared" ca="1" si="21"/>
        <v>#N/A</v>
      </c>
      <c r="N37" s="2" t="e">
        <f t="shared" ca="1" si="22"/>
        <v>#N/A</v>
      </c>
      <c r="O37" s="20" t="e">
        <f t="shared" ca="1" si="23"/>
        <v>#N/A</v>
      </c>
      <c r="P37" s="168"/>
      <c r="Q37"/>
      <c r="U37"/>
    </row>
    <row r="38" spans="1:21" hidden="1" x14ac:dyDescent="0.25">
      <c r="A38" s="175">
        <f>VLOOKUP($B38,Data_Table[],18,FALSE)</f>
        <v>0</v>
      </c>
      <c r="B38" s="3" t="s">
        <v>133</v>
      </c>
      <c r="C38" s="3" t="str">
        <f>IF(Table_Data_Table_12[[#This Row],[Pair
Group]]&lt;&gt;0,Table_Data_Table_12[[#This Row],[Pair
Group]]+(COUNTIF($A$17:$A38,A38)*0.01),"")</f>
        <v/>
      </c>
      <c r="D38" s="78" t="e">
        <f t="shared" ca="1" si="12"/>
        <v>#N/A</v>
      </c>
      <c r="E38" s="3" t="e">
        <f t="shared" ca="1" si="13"/>
        <v>#N/A</v>
      </c>
      <c r="F38" s="44" t="e">
        <f t="shared" ca="1" si="14"/>
        <v>#N/A</v>
      </c>
      <c r="G38" s="7" t="e">
        <f t="shared" ca="1" si="15"/>
        <v>#N/A</v>
      </c>
      <c r="H38" s="79" t="e">
        <f t="shared" ca="1" si="16"/>
        <v>#N/A</v>
      </c>
      <c r="I38" s="18" t="e">
        <f t="shared" ca="1" si="17"/>
        <v>#N/A</v>
      </c>
      <c r="J38" s="164" t="e">
        <f t="shared" ca="1" si="18"/>
        <v>#N/A</v>
      </c>
      <c r="K38" s="2" t="e">
        <f t="shared" ca="1" si="19"/>
        <v>#N/A</v>
      </c>
      <c r="L38" s="2" t="e">
        <f t="shared" ca="1" si="20"/>
        <v>#N/A</v>
      </c>
      <c r="M38" s="19" t="e">
        <f t="shared" ca="1" si="21"/>
        <v>#N/A</v>
      </c>
      <c r="N38" s="2" t="e">
        <f t="shared" ca="1" si="22"/>
        <v>#N/A</v>
      </c>
      <c r="O38" s="20" t="e">
        <f t="shared" ca="1" si="23"/>
        <v>#N/A</v>
      </c>
      <c r="P38" s="168"/>
      <c r="Q38"/>
      <c r="U38"/>
    </row>
    <row r="39" spans="1:21" hidden="1" x14ac:dyDescent="0.25">
      <c r="A39" s="175">
        <f>VLOOKUP($B39,Data_Table[],18,FALSE)</f>
        <v>0</v>
      </c>
      <c r="B39" s="3" t="s">
        <v>133</v>
      </c>
      <c r="C39" s="3" t="str">
        <f>IF(Table_Data_Table_12[[#This Row],[Pair
Group]]&lt;&gt;0,Table_Data_Table_12[[#This Row],[Pair
Group]]+(COUNTIF($A$17:$A39,A39)*0.01),"")</f>
        <v/>
      </c>
      <c r="D39" s="78" t="e">
        <f t="shared" ca="1" si="12"/>
        <v>#N/A</v>
      </c>
      <c r="E39" s="3" t="e">
        <f t="shared" ca="1" si="13"/>
        <v>#N/A</v>
      </c>
      <c r="F39" s="44" t="e">
        <f t="shared" ca="1" si="14"/>
        <v>#N/A</v>
      </c>
      <c r="G39" s="7" t="e">
        <f t="shared" ca="1" si="15"/>
        <v>#N/A</v>
      </c>
      <c r="H39" s="79" t="e">
        <f t="shared" ca="1" si="16"/>
        <v>#N/A</v>
      </c>
      <c r="I39" s="18" t="e">
        <f t="shared" ca="1" si="17"/>
        <v>#N/A</v>
      </c>
      <c r="J39" s="164" t="e">
        <f t="shared" ca="1" si="18"/>
        <v>#N/A</v>
      </c>
      <c r="K39" s="2" t="e">
        <f t="shared" ca="1" si="19"/>
        <v>#N/A</v>
      </c>
      <c r="L39" s="2" t="e">
        <f t="shared" ca="1" si="20"/>
        <v>#N/A</v>
      </c>
      <c r="M39" s="19" t="e">
        <f t="shared" ca="1" si="21"/>
        <v>#N/A</v>
      </c>
      <c r="N39" s="2" t="e">
        <f t="shared" ca="1" si="22"/>
        <v>#N/A</v>
      </c>
      <c r="O39" s="20" t="e">
        <f t="shared" ca="1" si="23"/>
        <v>#N/A</v>
      </c>
      <c r="P39" s="168"/>
      <c r="Q39"/>
      <c r="U39"/>
    </row>
    <row r="40" spans="1:21" hidden="1" x14ac:dyDescent="0.25">
      <c r="A40" s="175">
        <f>VLOOKUP($B40,Data_Table[],18,FALSE)</f>
        <v>0</v>
      </c>
      <c r="B40" s="3" t="s">
        <v>133</v>
      </c>
      <c r="C40" s="3" t="str">
        <f>IF(Table_Data_Table_12[[#This Row],[Pair
Group]]&lt;&gt;0,Table_Data_Table_12[[#This Row],[Pair
Group]]+(COUNTIF($A$17:$A40,A40)*0.01),"")</f>
        <v/>
      </c>
      <c r="D40" s="78" t="e">
        <f t="shared" ca="1" si="12"/>
        <v>#N/A</v>
      </c>
      <c r="E40" s="3" t="e">
        <f t="shared" ca="1" si="13"/>
        <v>#N/A</v>
      </c>
      <c r="F40" s="44" t="e">
        <f t="shared" ca="1" si="14"/>
        <v>#N/A</v>
      </c>
      <c r="G40" s="7" t="e">
        <f t="shared" ca="1" si="15"/>
        <v>#N/A</v>
      </c>
      <c r="H40" s="79" t="e">
        <f t="shared" ca="1" si="16"/>
        <v>#N/A</v>
      </c>
      <c r="I40" s="18" t="e">
        <f t="shared" ca="1" si="17"/>
        <v>#N/A</v>
      </c>
      <c r="J40" s="164" t="e">
        <f t="shared" ca="1" si="18"/>
        <v>#N/A</v>
      </c>
      <c r="K40" s="2" t="e">
        <f t="shared" ca="1" si="19"/>
        <v>#N/A</v>
      </c>
      <c r="L40" s="2" t="e">
        <f t="shared" ca="1" si="20"/>
        <v>#N/A</v>
      </c>
      <c r="M40" s="19" t="e">
        <f t="shared" ca="1" si="21"/>
        <v>#N/A</v>
      </c>
      <c r="N40" s="2" t="e">
        <f t="shared" ca="1" si="22"/>
        <v>#N/A</v>
      </c>
      <c r="O40" s="20" t="e">
        <f t="shared" ca="1" si="23"/>
        <v>#N/A</v>
      </c>
      <c r="P40" s="168"/>
      <c r="Q40"/>
      <c r="U40"/>
    </row>
    <row r="41" spans="1:21" hidden="1" x14ac:dyDescent="0.25">
      <c r="A41" s="175">
        <f>VLOOKUP($B41,Data_Table[],18,FALSE)</f>
        <v>0</v>
      </c>
      <c r="B41" s="3" t="s">
        <v>133</v>
      </c>
      <c r="C41" s="3" t="str">
        <f>IF(Table_Data_Table_12[[#This Row],[Pair
Group]]&lt;&gt;0,Table_Data_Table_12[[#This Row],[Pair
Group]]+(COUNTIF($A$17:$A41,A41)*0.01),"")</f>
        <v/>
      </c>
      <c r="D41" s="78" t="e">
        <f t="shared" ca="1" si="12"/>
        <v>#N/A</v>
      </c>
      <c r="E41" s="3" t="e">
        <f t="shared" ca="1" si="13"/>
        <v>#N/A</v>
      </c>
      <c r="F41" s="44" t="e">
        <f t="shared" ca="1" si="14"/>
        <v>#N/A</v>
      </c>
      <c r="G41" s="7" t="e">
        <f t="shared" ca="1" si="15"/>
        <v>#N/A</v>
      </c>
      <c r="H41" s="79" t="e">
        <f t="shared" ca="1" si="16"/>
        <v>#N/A</v>
      </c>
      <c r="I41" s="18" t="e">
        <f t="shared" ca="1" si="17"/>
        <v>#N/A</v>
      </c>
      <c r="J41" s="164" t="e">
        <f t="shared" ca="1" si="18"/>
        <v>#N/A</v>
      </c>
      <c r="K41" s="2" t="e">
        <f t="shared" ca="1" si="19"/>
        <v>#N/A</v>
      </c>
      <c r="L41" s="2" t="e">
        <f t="shared" ca="1" si="20"/>
        <v>#N/A</v>
      </c>
      <c r="M41" s="19" t="e">
        <f t="shared" ca="1" si="21"/>
        <v>#N/A</v>
      </c>
      <c r="N41" s="2" t="e">
        <f t="shared" ca="1" si="22"/>
        <v>#N/A</v>
      </c>
      <c r="O41" s="20" t="e">
        <f t="shared" ca="1" si="23"/>
        <v>#N/A</v>
      </c>
      <c r="P41" s="168"/>
      <c r="Q41"/>
      <c r="U41"/>
    </row>
    <row r="42" spans="1:21" hidden="1" x14ac:dyDescent="0.25">
      <c r="A42" s="175">
        <f>VLOOKUP($B42,Data_Table[],18,FALSE)</f>
        <v>0</v>
      </c>
      <c r="B42" s="3" t="s">
        <v>133</v>
      </c>
      <c r="C42" s="3" t="str">
        <f>IF(Table_Data_Table_12[[#This Row],[Pair
Group]]&lt;&gt;0,Table_Data_Table_12[[#This Row],[Pair
Group]]+(COUNTIF($A$17:$A42,A42)*0.01),"")</f>
        <v/>
      </c>
      <c r="D42" s="78" t="e">
        <f t="shared" ca="1" si="12"/>
        <v>#N/A</v>
      </c>
      <c r="E42" s="3" t="e">
        <f t="shared" ca="1" si="13"/>
        <v>#N/A</v>
      </c>
      <c r="F42" s="44" t="e">
        <f t="shared" ca="1" si="14"/>
        <v>#N/A</v>
      </c>
      <c r="G42" s="7" t="e">
        <f t="shared" ca="1" si="15"/>
        <v>#N/A</v>
      </c>
      <c r="H42" s="79" t="e">
        <f t="shared" ca="1" si="16"/>
        <v>#N/A</v>
      </c>
      <c r="I42" s="18" t="e">
        <f t="shared" ca="1" si="17"/>
        <v>#N/A</v>
      </c>
      <c r="J42" s="164" t="e">
        <f t="shared" ca="1" si="18"/>
        <v>#N/A</v>
      </c>
      <c r="K42" s="2" t="e">
        <f t="shared" ca="1" si="19"/>
        <v>#N/A</v>
      </c>
      <c r="L42" s="2" t="e">
        <f t="shared" ca="1" si="20"/>
        <v>#N/A</v>
      </c>
      <c r="M42" s="19" t="e">
        <f t="shared" ca="1" si="21"/>
        <v>#N/A</v>
      </c>
      <c r="N42" s="2" t="e">
        <f t="shared" ca="1" si="22"/>
        <v>#N/A</v>
      </c>
      <c r="O42" s="20" t="e">
        <f t="shared" ca="1" si="23"/>
        <v>#N/A</v>
      </c>
      <c r="P42" s="168"/>
      <c r="Q42"/>
      <c r="U42"/>
    </row>
    <row r="43" spans="1:21" hidden="1" x14ac:dyDescent="0.25">
      <c r="A43" s="175">
        <f>VLOOKUP($B43,Data_Table[],18,FALSE)</f>
        <v>0</v>
      </c>
      <c r="B43" s="3" t="s">
        <v>133</v>
      </c>
      <c r="C43" s="3" t="str">
        <f>IF(Table_Data_Table_12[[#This Row],[Pair
Group]]&lt;&gt;0,Table_Data_Table_12[[#This Row],[Pair
Group]]+(COUNTIF($A$17:$A43,A43)*0.01),"")</f>
        <v/>
      </c>
      <c r="D43" s="78" t="e">
        <f t="shared" ca="1" si="12"/>
        <v>#N/A</v>
      </c>
      <c r="E43" s="3" t="e">
        <f t="shared" ca="1" si="13"/>
        <v>#N/A</v>
      </c>
      <c r="F43" s="44" t="e">
        <f t="shared" ca="1" si="14"/>
        <v>#N/A</v>
      </c>
      <c r="G43" s="7" t="e">
        <f t="shared" ca="1" si="15"/>
        <v>#N/A</v>
      </c>
      <c r="H43" s="79" t="e">
        <f t="shared" ca="1" si="16"/>
        <v>#N/A</v>
      </c>
      <c r="I43" s="18" t="e">
        <f t="shared" ca="1" si="17"/>
        <v>#N/A</v>
      </c>
      <c r="J43" s="164" t="e">
        <f t="shared" ca="1" si="18"/>
        <v>#N/A</v>
      </c>
      <c r="K43" s="2" t="e">
        <f t="shared" ca="1" si="19"/>
        <v>#N/A</v>
      </c>
      <c r="L43" s="2" t="e">
        <f t="shared" ca="1" si="20"/>
        <v>#N/A</v>
      </c>
      <c r="M43" s="19" t="e">
        <f t="shared" ca="1" si="21"/>
        <v>#N/A</v>
      </c>
      <c r="N43" s="2" t="e">
        <f t="shared" ca="1" si="22"/>
        <v>#N/A</v>
      </c>
      <c r="O43" s="20" t="e">
        <f t="shared" ca="1" si="23"/>
        <v>#N/A</v>
      </c>
      <c r="P43" s="168"/>
      <c r="Q43"/>
      <c r="U43"/>
    </row>
    <row r="44" spans="1:21" hidden="1" x14ac:dyDescent="0.25">
      <c r="A44" s="175">
        <f>VLOOKUP($B44,Data_Table[],18,FALSE)</f>
        <v>0</v>
      </c>
      <c r="B44" s="3" t="s">
        <v>133</v>
      </c>
      <c r="C44" s="3" t="str">
        <f>IF(Table_Data_Table_12[[#This Row],[Pair
Group]]&lt;&gt;0,Table_Data_Table_12[[#This Row],[Pair
Group]]+(COUNTIF($A$17:$A44,A44)*0.01),"")</f>
        <v/>
      </c>
      <c r="D44" s="78" t="e">
        <f t="shared" ca="1" si="12"/>
        <v>#N/A</v>
      </c>
      <c r="E44" s="3" t="e">
        <f t="shared" ca="1" si="13"/>
        <v>#N/A</v>
      </c>
      <c r="F44" s="44" t="e">
        <f t="shared" ca="1" si="14"/>
        <v>#N/A</v>
      </c>
      <c r="G44" s="7" t="e">
        <f t="shared" ca="1" si="15"/>
        <v>#N/A</v>
      </c>
      <c r="H44" s="79" t="e">
        <f t="shared" ca="1" si="16"/>
        <v>#N/A</v>
      </c>
      <c r="I44" s="18" t="e">
        <f t="shared" ca="1" si="17"/>
        <v>#N/A</v>
      </c>
      <c r="J44" s="164" t="e">
        <f t="shared" ca="1" si="18"/>
        <v>#N/A</v>
      </c>
      <c r="K44" s="2" t="e">
        <f t="shared" ca="1" si="19"/>
        <v>#N/A</v>
      </c>
      <c r="L44" s="2" t="e">
        <f t="shared" ca="1" si="20"/>
        <v>#N/A</v>
      </c>
      <c r="M44" s="19" t="e">
        <f t="shared" ca="1" si="21"/>
        <v>#N/A</v>
      </c>
      <c r="N44" s="2" t="e">
        <f t="shared" ca="1" si="22"/>
        <v>#N/A</v>
      </c>
      <c r="O44" s="20" t="e">
        <f t="shared" ca="1" si="23"/>
        <v>#N/A</v>
      </c>
      <c r="P44" s="168"/>
      <c r="Q44"/>
      <c r="U44"/>
    </row>
    <row r="45" spans="1:21" hidden="1" x14ac:dyDescent="0.25">
      <c r="A45" s="175">
        <f>VLOOKUP($B45,Data_Table[],18,FALSE)</f>
        <v>0</v>
      </c>
      <c r="B45" s="3" t="s">
        <v>133</v>
      </c>
      <c r="C45" s="3" t="str">
        <f>IF(Table_Data_Table_12[[#This Row],[Pair
Group]]&lt;&gt;0,Table_Data_Table_12[[#This Row],[Pair
Group]]+(COUNTIF($A$17:$A45,A45)*0.01),"")</f>
        <v/>
      </c>
      <c r="D45" s="78" t="e">
        <f t="shared" ca="1" si="12"/>
        <v>#N/A</v>
      </c>
      <c r="E45" s="3" t="e">
        <f t="shared" ca="1" si="13"/>
        <v>#N/A</v>
      </c>
      <c r="F45" s="44" t="e">
        <f t="shared" ca="1" si="14"/>
        <v>#N/A</v>
      </c>
      <c r="G45" s="7" t="e">
        <f t="shared" ca="1" si="15"/>
        <v>#N/A</v>
      </c>
      <c r="H45" s="79" t="e">
        <f t="shared" ca="1" si="16"/>
        <v>#N/A</v>
      </c>
      <c r="I45" s="18" t="e">
        <f t="shared" ca="1" si="17"/>
        <v>#N/A</v>
      </c>
      <c r="J45" s="164" t="e">
        <f t="shared" ca="1" si="18"/>
        <v>#N/A</v>
      </c>
      <c r="K45" s="2" t="e">
        <f t="shared" ca="1" si="19"/>
        <v>#N/A</v>
      </c>
      <c r="L45" s="2" t="e">
        <f t="shared" ca="1" si="20"/>
        <v>#N/A</v>
      </c>
      <c r="M45" s="19" t="e">
        <f t="shared" ca="1" si="21"/>
        <v>#N/A</v>
      </c>
      <c r="N45" s="2" t="e">
        <f t="shared" ca="1" si="22"/>
        <v>#N/A</v>
      </c>
      <c r="O45" s="20" t="e">
        <f t="shared" ca="1" si="23"/>
        <v>#N/A</v>
      </c>
      <c r="P45" s="168"/>
      <c r="Q45"/>
      <c r="U45"/>
    </row>
    <row r="46" spans="1:21" hidden="1" x14ac:dyDescent="0.25">
      <c r="A46" s="175">
        <f>VLOOKUP($B46,Data_Table[],18,FALSE)</f>
        <v>0</v>
      </c>
      <c r="B46" s="3" t="s">
        <v>133</v>
      </c>
      <c r="C46" s="3" t="str">
        <f>IF(Table_Data_Table_12[[#This Row],[Pair
Group]]&lt;&gt;0,Table_Data_Table_12[[#This Row],[Pair
Group]]+(COUNTIF($A$17:$A46,A46)*0.01),"")</f>
        <v/>
      </c>
      <c r="D46" s="78" t="e">
        <f t="shared" ca="1" si="12"/>
        <v>#N/A</v>
      </c>
      <c r="E46" s="3" t="e">
        <f t="shared" ca="1" si="13"/>
        <v>#N/A</v>
      </c>
      <c r="F46" s="44" t="e">
        <f t="shared" ca="1" si="14"/>
        <v>#N/A</v>
      </c>
      <c r="G46" s="7" t="e">
        <f t="shared" ca="1" si="15"/>
        <v>#N/A</v>
      </c>
      <c r="H46" s="79" t="e">
        <f t="shared" ca="1" si="16"/>
        <v>#N/A</v>
      </c>
      <c r="I46" s="18" t="e">
        <f t="shared" ca="1" si="17"/>
        <v>#N/A</v>
      </c>
      <c r="J46" s="164" t="e">
        <f t="shared" ca="1" si="18"/>
        <v>#N/A</v>
      </c>
      <c r="K46" s="2" t="e">
        <f t="shared" ca="1" si="19"/>
        <v>#N/A</v>
      </c>
      <c r="L46" s="2" t="e">
        <f t="shared" ca="1" si="20"/>
        <v>#N/A</v>
      </c>
      <c r="M46" s="19" t="e">
        <f t="shared" ca="1" si="21"/>
        <v>#N/A</v>
      </c>
      <c r="N46" s="2" t="e">
        <f t="shared" ca="1" si="22"/>
        <v>#N/A</v>
      </c>
      <c r="O46" s="20" t="e">
        <f t="shared" ca="1" si="23"/>
        <v>#N/A</v>
      </c>
      <c r="P46" s="168"/>
      <c r="Q46"/>
      <c r="U46"/>
    </row>
    <row r="47" spans="1:21" hidden="1" x14ac:dyDescent="0.25">
      <c r="A47" s="175">
        <f>VLOOKUP($B47,Data_Table[],18,FALSE)</f>
        <v>0</v>
      </c>
      <c r="B47" s="3" t="s">
        <v>133</v>
      </c>
      <c r="C47" s="3" t="str">
        <f>IF(Table_Data_Table_12[[#This Row],[Pair
Group]]&lt;&gt;0,Table_Data_Table_12[[#This Row],[Pair
Group]]+(COUNTIF($A$17:$A47,A47)*0.01),"")</f>
        <v/>
      </c>
      <c r="D47" s="78" t="e">
        <f t="shared" ca="1" si="12"/>
        <v>#N/A</v>
      </c>
      <c r="E47" s="3" t="e">
        <f t="shared" ca="1" si="13"/>
        <v>#N/A</v>
      </c>
      <c r="F47" s="44" t="e">
        <f t="shared" ca="1" si="14"/>
        <v>#N/A</v>
      </c>
      <c r="G47" s="7" t="e">
        <f t="shared" ca="1" si="15"/>
        <v>#N/A</v>
      </c>
      <c r="H47" s="79" t="e">
        <f t="shared" ca="1" si="16"/>
        <v>#N/A</v>
      </c>
      <c r="I47" s="18" t="e">
        <f t="shared" ca="1" si="17"/>
        <v>#N/A</v>
      </c>
      <c r="J47" s="164" t="e">
        <f t="shared" ca="1" si="18"/>
        <v>#N/A</v>
      </c>
      <c r="K47" s="2" t="e">
        <f t="shared" ca="1" si="19"/>
        <v>#N/A</v>
      </c>
      <c r="L47" s="2" t="e">
        <f t="shared" ca="1" si="20"/>
        <v>#N/A</v>
      </c>
      <c r="M47" s="19" t="e">
        <f t="shared" ca="1" si="21"/>
        <v>#N/A</v>
      </c>
      <c r="N47" s="2" t="e">
        <f t="shared" ca="1" si="22"/>
        <v>#N/A</v>
      </c>
      <c r="O47" s="20" t="e">
        <f t="shared" ca="1" si="23"/>
        <v>#N/A</v>
      </c>
      <c r="P47" s="168"/>
      <c r="Q47"/>
      <c r="U47"/>
    </row>
    <row r="48" spans="1:21" hidden="1" x14ac:dyDescent="0.25">
      <c r="A48" s="175">
        <f>VLOOKUP($B48,Data_Table[],18,FALSE)</f>
        <v>0</v>
      </c>
      <c r="B48" s="3" t="s">
        <v>133</v>
      </c>
      <c r="C48" s="3" t="str">
        <f>IF(Table_Data_Table_12[[#This Row],[Pair
Group]]&lt;&gt;0,Table_Data_Table_12[[#This Row],[Pair
Group]]+(COUNTIF($A$17:$A48,A48)*0.01),"")</f>
        <v/>
      </c>
      <c r="D48" s="78" t="e">
        <f t="shared" ca="1" si="12"/>
        <v>#N/A</v>
      </c>
      <c r="E48" s="3" t="e">
        <f t="shared" ca="1" si="13"/>
        <v>#N/A</v>
      </c>
      <c r="F48" s="44" t="e">
        <f t="shared" ca="1" si="14"/>
        <v>#N/A</v>
      </c>
      <c r="G48" s="7" t="e">
        <f t="shared" ca="1" si="15"/>
        <v>#N/A</v>
      </c>
      <c r="H48" s="79" t="e">
        <f t="shared" ca="1" si="16"/>
        <v>#N/A</v>
      </c>
      <c r="I48" s="18" t="e">
        <f t="shared" ca="1" si="17"/>
        <v>#N/A</v>
      </c>
      <c r="J48" s="164" t="e">
        <f t="shared" ca="1" si="18"/>
        <v>#N/A</v>
      </c>
      <c r="K48" s="2" t="e">
        <f t="shared" ca="1" si="19"/>
        <v>#N/A</v>
      </c>
      <c r="L48" s="2" t="e">
        <f t="shared" ca="1" si="20"/>
        <v>#N/A</v>
      </c>
      <c r="M48" s="19" t="e">
        <f t="shared" ca="1" si="21"/>
        <v>#N/A</v>
      </c>
      <c r="N48" s="2" t="e">
        <f t="shared" ca="1" si="22"/>
        <v>#N/A</v>
      </c>
      <c r="O48" s="20" t="e">
        <f t="shared" ca="1" si="23"/>
        <v>#N/A</v>
      </c>
      <c r="P48" s="168"/>
      <c r="Q48"/>
      <c r="U48"/>
    </row>
    <row r="49" spans="1:21" hidden="1" x14ac:dyDescent="0.25">
      <c r="A49" s="175">
        <f>VLOOKUP($B49,Data_Table[],18,FALSE)</f>
        <v>0</v>
      </c>
      <c r="B49" s="3" t="s">
        <v>133</v>
      </c>
      <c r="C49" s="3" t="str">
        <f>IF(Table_Data_Table_12[[#This Row],[Pair
Group]]&lt;&gt;0,Table_Data_Table_12[[#This Row],[Pair
Group]]+(COUNTIF($A$17:$A49,A49)*0.01),"")</f>
        <v/>
      </c>
      <c r="D49" s="78" t="e">
        <f t="shared" ca="1" si="12"/>
        <v>#N/A</v>
      </c>
      <c r="E49" s="3" t="e">
        <f t="shared" ca="1" si="13"/>
        <v>#N/A</v>
      </c>
      <c r="F49" s="44" t="e">
        <f t="shared" ca="1" si="14"/>
        <v>#N/A</v>
      </c>
      <c r="G49" s="7" t="e">
        <f t="shared" ca="1" si="15"/>
        <v>#N/A</v>
      </c>
      <c r="H49" s="79" t="e">
        <f t="shared" ca="1" si="16"/>
        <v>#N/A</v>
      </c>
      <c r="I49" s="18" t="e">
        <f t="shared" ca="1" si="17"/>
        <v>#N/A</v>
      </c>
      <c r="J49" s="164" t="e">
        <f t="shared" ca="1" si="18"/>
        <v>#N/A</v>
      </c>
      <c r="K49" s="2" t="e">
        <f t="shared" ca="1" si="19"/>
        <v>#N/A</v>
      </c>
      <c r="L49" s="2" t="e">
        <f t="shared" ca="1" si="20"/>
        <v>#N/A</v>
      </c>
      <c r="M49" s="19" t="e">
        <f t="shared" ca="1" si="21"/>
        <v>#N/A</v>
      </c>
      <c r="N49" s="2" t="e">
        <f t="shared" ca="1" si="22"/>
        <v>#N/A</v>
      </c>
      <c r="O49" s="20" t="e">
        <f t="shared" ca="1" si="23"/>
        <v>#N/A</v>
      </c>
      <c r="P49" s="168"/>
      <c r="Q49"/>
      <c r="U49"/>
    </row>
    <row r="50" spans="1:21" hidden="1" x14ac:dyDescent="0.25">
      <c r="A50" s="175">
        <f>VLOOKUP($B50,Data_Table[],18,FALSE)</f>
        <v>0</v>
      </c>
      <c r="B50" s="3" t="s">
        <v>133</v>
      </c>
      <c r="C50" s="3" t="str">
        <f>IF(Table_Data_Table_12[[#This Row],[Pair
Group]]&lt;&gt;0,Table_Data_Table_12[[#This Row],[Pair
Group]]+(COUNTIF($A$17:$A50,A50)*0.01),"")</f>
        <v/>
      </c>
      <c r="D50" s="78" t="e">
        <f t="shared" ca="1" si="12"/>
        <v>#N/A</v>
      </c>
      <c r="E50" s="3" t="e">
        <f t="shared" ca="1" si="13"/>
        <v>#N/A</v>
      </c>
      <c r="F50" s="44" t="e">
        <f t="shared" ca="1" si="14"/>
        <v>#N/A</v>
      </c>
      <c r="G50" s="7" t="e">
        <f t="shared" ca="1" si="15"/>
        <v>#N/A</v>
      </c>
      <c r="H50" s="79" t="e">
        <f t="shared" ca="1" si="16"/>
        <v>#N/A</v>
      </c>
      <c r="I50" s="18" t="e">
        <f t="shared" ca="1" si="17"/>
        <v>#N/A</v>
      </c>
      <c r="J50" s="164" t="e">
        <f t="shared" ca="1" si="18"/>
        <v>#N/A</v>
      </c>
      <c r="K50" s="2" t="e">
        <f t="shared" ca="1" si="19"/>
        <v>#N/A</v>
      </c>
      <c r="L50" s="2" t="e">
        <f t="shared" ca="1" si="20"/>
        <v>#N/A</v>
      </c>
      <c r="M50" s="19" t="e">
        <f t="shared" ca="1" si="21"/>
        <v>#N/A</v>
      </c>
      <c r="N50" s="2" t="e">
        <f t="shared" ca="1" si="22"/>
        <v>#N/A</v>
      </c>
      <c r="O50" s="20" t="e">
        <f t="shared" ca="1" si="23"/>
        <v>#N/A</v>
      </c>
      <c r="P50" s="168"/>
      <c r="Q50"/>
      <c r="U50"/>
    </row>
    <row r="51" spans="1:21" hidden="1" x14ac:dyDescent="0.25">
      <c r="A51" s="175">
        <f>VLOOKUP($B51,Data_Table[],18,FALSE)</f>
        <v>0</v>
      </c>
      <c r="B51" s="3" t="s">
        <v>133</v>
      </c>
      <c r="C51" s="3" t="str">
        <f>IF(Table_Data_Table_12[[#This Row],[Pair
Group]]&lt;&gt;0,Table_Data_Table_12[[#This Row],[Pair
Group]]+(COUNTIF($A$17:$A51,A51)*0.01),"")</f>
        <v/>
      </c>
      <c r="D51" s="78" t="e">
        <f t="shared" ca="1" si="12"/>
        <v>#N/A</v>
      </c>
      <c r="E51" s="3" t="e">
        <f t="shared" ca="1" si="13"/>
        <v>#N/A</v>
      </c>
      <c r="F51" s="44" t="e">
        <f t="shared" ca="1" si="14"/>
        <v>#N/A</v>
      </c>
      <c r="G51" s="7" t="e">
        <f t="shared" ca="1" si="15"/>
        <v>#N/A</v>
      </c>
      <c r="H51" s="79" t="e">
        <f t="shared" ca="1" si="16"/>
        <v>#N/A</v>
      </c>
      <c r="I51" s="18" t="e">
        <f t="shared" ca="1" si="17"/>
        <v>#N/A</v>
      </c>
      <c r="J51" s="164" t="e">
        <f t="shared" ca="1" si="18"/>
        <v>#N/A</v>
      </c>
      <c r="K51" s="2" t="e">
        <f t="shared" ca="1" si="19"/>
        <v>#N/A</v>
      </c>
      <c r="L51" s="2" t="e">
        <f t="shared" ca="1" si="20"/>
        <v>#N/A</v>
      </c>
      <c r="M51" s="19" t="e">
        <f t="shared" ca="1" si="21"/>
        <v>#N/A</v>
      </c>
      <c r="N51" s="2" t="e">
        <f t="shared" ca="1" si="22"/>
        <v>#N/A</v>
      </c>
      <c r="O51" s="20" t="e">
        <f t="shared" ca="1" si="23"/>
        <v>#N/A</v>
      </c>
      <c r="P51" s="168"/>
      <c r="Q51"/>
      <c r="U51"/>
    </row>
    <row r="52" spans="1:21" hidden="1" x14ac:dyDescent="0.25">
      <c r="A52" s="175">
        <f>VLOOKUP($B52,Data_Table[],18,FALSE)</f>
        <v>0</v>
      </c>
      <c r="B52" s="3" t="s">
        <v>133</v>
      </c>
      <c r="C52" s="3" t="str">
        <f>IF(Table_Data_Table_12[[#This Row],[Pair
Group]]&lt;&gt;0,Table_Data_Table_12[[#This Row],[Pair
Group]]+(COUNTIF($A$17:$A52,A52)*0.01),"")</f>
        <v/>
      </c>
      <c r="D52" s="78" t="e">
        <f t="shared" ca="1" si="12"/>
        <v>#N/A</v>
      </c>
      <c r="E52" s="3" t="e">
        <f t="shared" ca="1" si="13"/>
        <v>#N/A</v>
      </c>
      <c r="F52" s="44" t="e">
        <f t="shared" ca="1" si="14"/>
        <v>#N/A</v>
      </c>
      <c r="G52" s="7" t="e">
        <f t="shared" ca="1" si="15"/>
        <v>#N/A</v>
      </c>
      <c r="H52" s="79" t="e">
        <f t="shared" ca="1" si="16"/>
        <v>#N/A</v>
      </c>
      <c r="I52" s="18" t="e">
        <f t="shared" ca="1" si="17"/>
        <v>#N/A</v>
      </c>
      <c r="J52" s="164" t="e">
        <f t="shared" ca="1" si="18"/>
        <v>#N/A</v>
      </c>
      <c r="K52" s="2" t="e">
        <f t="shared" ca="1" si="19"/>
        <v>#N/A</v>
      </c>
      <c r="L52" s="2" t="e">
        <f t="shared" ca="1" si="20"/>
        <v>#N/A</v>
      </c>
      <c r="M52" s="19" t="e">
        <f t="shared" ca="1" si="21"/>
        <v>#N/A</v>
      </c>
      <c r="N52" s="2" t="e">
        <f t="shared" ca="1" si="22"/>
        <v>#N/A</v>
      </c>
      <c r="O52" s="20" t="e">
        <f t="shared" ca="1" si="23"/>
        <v>#N/A</v>
      </c>
      <c r="P52" s="168"/>
      <c r="Q52"/>
      <c r="U52"/>
    </row>
    <row r="53" spans="1:21" hidden="1" x14ac:dyDescent="0.25">
      <c r="A53" s="175">
        <f>VLOOKUP($B53,Data_Table[],18,FALSE)</f>
        <v>0</v>
      </c>
      <c r="B53" s="3" t="s">
        <v>133</v>
      </c>
      <c r="C53" s="3" t="str">
        <f>IF(Table_Data_Table_12[[#This Row],[Pair
Group]]&lt;&gt;0,Table_Data_Table_12[[#This Row],[Pair
Group]]+(COUNTIF($A$17:$A53,A53)*0.01),"")</f>
        <v/>
      </c>
      <c r="D53" s="78" t="e">
        <f t="shared" ca="1" si="12"/>
        <v>#N/A</v>
      </c>
      <c r="E53" s="3" t="e">
        <f t="shared" ca="1" si="13"/>
        <v>#N/A</v>
      </c>
      <c r="F53" s="44" t="e">
        <f t="shared" ca="1" si="14"/>
        <v>#N/A</v>
      </c>
      <c r="G53" s="7" t="e">
        <f t="shared" ca="1" si="15"/>
        <v>#N/A</v>
      </c>
      <c r="H53" s="79" t="e">
        <f t="shared" ca="1" si="16"/>
        <v>#N/A</v>
      </c>
      <c r="I53" s="18" t="e">
        <f t="shared" ca="1" si="17"/>
        <v>#N/A</v>
      </c>
      <c r="J53" s="164" t="e">
        <f t="shared" ca="1" si="18"/>
        <v>#N/A</v>
      </c>
      <c r="K53" s="2" t="e">
        <f t="shared" ca="1" si="19"/>
        <v>#N/A</v>
      </c>
      <c r="L53" s="2" t="e">
        <f t="shared" ca="1" si="20"/>
        <v>#N/A</v>
      </c>
      <c r="M53" s="19" t="e">
        <f t="shared" ca="1" si="21"/>
        <v>#N/A</v>
      </c>
      <c r="N53" s="2" t="e">
        <f t="shared" ca="1" si="22"/>
        <v>#N/A</v>
      </c>
      <c r="O53" s="20" t="e">
        <f t="shared" ca="1" si="23"/>
        <v>#N/A</v>
      </c>
      <c r="P53" s="168"/>
      <c r="Q53"/>
      <c r="U53"/>
    </row>
    <row r="54" spans="1:21" hidden="1" x14ac:dyDescent="0.25">
      <c r="A54" s="175">
        <f>VLOOKUP($B54,Data_Table[],18,FALSE)</f>
        <v>0</v>
      </c>
      <c r="B54" s="3" t="s">
        <v>133</v>
      </c>
      <c r="C54" s="3" t="str">
        <f>IF(Table_Data_Table_12[[#This Row],[Pair
Group]]&lt;&gt;0,Table_Data_Table_12[[#This Row],[Pair
Group]]+(COUNTIF($A$17:$A54,A54)*0.01),"")</f>
        <v/>
      </c>
      <c r="D54" s="78" t="e">
        <f t="shared" ca="1" si="12"/>
        <v>#N/A</v>
      </c>
      <c r="E54" s="3" t="e">
        <f t="shared" ca="1" si="13"/>
        <v>#N/A</v>
      </c>
      <c r="F54" s="44" t="e">
        <f t="shared" ca="1" si="14"/>
        <v>#N/A</v>
      </c>
      <c r="G54" s="7" t="e">
        <f t="shared" ca="1" si="15"/>
        <v>#N/A</v>
      </c>
      <c r="H54" s="79" t="e">
        <f t="shared" ca="1" si="16"/>
        <v>#N/A</v>
      </c>
      <c r="I54" s="18" t="e">
        <f t="shared" ca="1" si="17"/>
        <v>#N/A</v>
      </c>
      <c r="J54" s="164" t="e">
        <f t="shared" ca="1" si="18"/>
        <v>#N/A</v>
      </c>
      <c r="K54" s="2" t="e">
        <f t="shared" ca="1" si="19"/>
        <v>#N/A</v>
      </c>
      <c r="L54" s="2" t="e">
        <f t="shared" ca="1" si="20"/>
        <v>#N/A</v>
      </c>
      <c r="M54" s="19" t="e">
        <f t="shared" ca="1" si="21"/>
        <v>#N/A</v>
      </c>
      <c r="N54" s="2" t="e">
        <f t="shared" ca="1" si="22"/>
        <v>#N/A</v>
      </c>
      <c r="O54" s="20" t="e">
        <f t="shared" ca="1" si="23"/>
        <v>#N/A</v>
      </c>
      <c r="P54" s="168"/>
      <c r="Q54"/>
      <c r="U54"/>
    </row>
    <row r="55" spans="1:21" hidden="1" x14ac:dyDescent="0.25">
      <c r="A55" s="175">
        <f>VLOOKUP($B55,Data_Table[],18,FALSE)</f>
        <v>0</v>
      </c>
      <c r="B55" s="3" t="s">
        <v>133</v>
      </c>
      <c r="C55" s="3" t="str">
        <f>IF(Table_Data_Table_12[[#This Row],[Pair
Group]]&lt;&gt;0,Table_Data_Table_12[[#This Row],[Pair
Group]]+(COUNTIF($A$17:$A55,A55)*0.01),"")</f>
        <v/>
      </c>
      <c r="D55" s="78" t="e">
        <f t="shared" ca="1" si="12"/>
        <v>#N/A</v>
      </c>
      <c r="E55" s="3" t="e">
        <f t="shared" ca="1" si="13"/>
        <v>#N/A</v>
      </c>
      <c r="F55" s="44" t="e">
        <f t="shared" ca="1" si="14"/>
        <v>#N/A</v>
      </c>
      <c r="G55" s="7" t="e">
        <f t="shared" ca="1" si="15"/>
        <v>#N/A</v>
      </c>
      <c r="H55" s="79" t="e">
        <f t="shared" ca="1" si="16"/>
        <v>#N/A</v>
      </c>
      <c r="I55" s="18" t="e">
        <f t="shared" ca="1" si="17"/>
        <v>#N/A</v>
      </c>
      <c r="J55" s="164" t="e">
        <f t="shared" ca="1" si="18"/>
        <v>#N/A</v>
      </c>
      <c r="K55" s="2" t="e">
        <f t="shared" ca="1" si="19"/>
        <v>#N/A</v>
      </c>
      <c r="L55" s="2" t="e">
        <f t="shared" ca="1" si="20"/>
        <v>#N/A</v>
      </c>
      <c r="M55" s="19" t="e">
        <f t="shared" ca="1" si="21"/>
        <v>#N/A</v>
      </c>
      <c r="N55" s="2" t="e">
        <f t="shared" ca="1" si="22"/>
        <v>#N/A</v>
      </c>
      <c r="O55" s="20" t="e">
        <f t="shared" ca="1" si="23"/>
        <v>#N/A</v>
      </c>
      <c r="P55" s="168"/>
      <c r="Q55"/>
      <c r="U55"/>
    </row>
    <row r="56" spans="1:21" hidden="1" x14ac:dyDescent="0.25">
      <c r="A56" s="175">
        <f>VLOOKUP($B56,Data_Table[],18,FALSE)</f>
        <v>0</v>
      </c>
      <c r="B56" s="3" t="s">
        <v>133</v>
      </c>
      <c r="C56" s="3" t="str">
        <f>IF(Table_Data_Table_12[[#This Row],[Pair
Group]]&lt;&gt;0,Table_Data_Table_12[[#This Row],[Pair
Group]]+(COUNTIF($A$17:$A56,A56)*0.01),"")</f>
        <v/>
      </c>
      <c r="D56" s="78" t="e">
        <f t="shared" ca="1" si="12"/>
        <v>#N/A</v>
      </c>
      <c r="E56" s="3" t="e">
        <f t="shared" ca="1" si="13"/>
        <v>#N/A</v>
      </c>
      <c r="F56" s="44" t="e">
        <f t="shared" ca="1" si="14"/>
        <v>#N/A</v>
      </c>
      <c r="G56" s="7" t="e">
        <f t="shared" ca="1" si="15"/>
        <v>#N/A</v>
      </c>
      <c r="H56" s="79" t="e">
        <f t="shared" ca="1" si="16"/>
        <v>#N/A</v>
      </c>
      <c r="I56" s="18" t="e">
        <f t="shared" ca="1" si="17"/>
        <v>#N/A</v>
      </c>
      <c r="J56" s="164" t="e">
        <f t="shared" ca="1" si="18"/>
        <v>#N/A</v>
      </c>
      <c r="K56" s="2" t="e">
        <f t="shared" ca="1" si="19"/>
        <v>#N/A</v>
      </c>
      <c r="L56" s="2" t="e">
        <f t="shared" ca="1" si="20"/>
        <v>#N/A</v>
      </c>
      <c r="M56" s="19" t="e">
        <f t="shared" ca="1" si="21"/>
        <v>#N/A</v>
      </c>
      <c r="N56" s="2" t="e">
        <f t="shared" ca="1" si="22"/>
        <v>#N/A</v>
      </c>
      <c r="O56" s="20" t="e">
        <f t="shared" ca="1" si="23"/>
        <v>#N/A</v>
      </c>
      <c r="P56" s="168"/>
      <c r="Q56"/>
      <c r="U56"/>
    </row>
    <row r="57" spans="1:21" hidden="1" x14ac:dyDescent="0.25">
      <c r="A57" s="175">
        <f>VLOOKUP($B57,Data_Table[],18,FALSE)</f>
        <v>0</v>
      </c>
      <c r="B57" s="3" t="s">
        <v>133</v>
      </c>
      <c r="C57" s="3" t="str">
        <f>IF(Table_Data_Table_12[[#This Row],[Pair
Group]]&lt;&gt;0,Table_Data_Table_12[[#This Row],[Pair
Group]]+(COUNTIF($A$17:$A57,A57)*0.01),"")</f>
        <v/>
      </c>
      <c r="D57" s="78" t="e">
        <f t="shared" ca="1" si="12"/>
        <v>#N/A</v>
      </c>
      <c r="E57" s="3" t="e">
        <f t="shared" ca="1" si="13"/>
        <v>#N/A</v>
      </c>
      <c r="F57" s="44" t="e">
        <f t="shared" ca="1" si="14"/>
        <v>#N/A</v>
      </c>
      <c r="G57" s="7" t="e">
        <f t="shared" ca="1" si="15"/>
        <v>#N/A</v>
      </c>
      <c r="H57" s="79" t="e">
        <f t="shared" ca="1" si="16"/>
        <v>#N/A</v>
      </c>
      <c r="I57" s="18" t="e">
        <f t="shared" ca="1" si="17"/>
        <v>#N/A</v>
      </c>
      <c r="J57" s="164" t="e">
        <f t="shared" ca="1" si="18"/>
        <v>#N/A</v>
      </c>
      <c r="K57" s="2" t="e">
        <f t="shared" ca="1" si="19"/>
        <v>#N/A</v>
      </c>
      <c r="L57" s="2" t="e">
        <f t="shared" ca="1" si="20"/>
        <v>#N/A</v>
      </c>
      <c r="M57" s="19" t="e">
        <f t="shared" ca="1" si="21"/>
        <v>#N/A</v>
      </c>
      <c r="N57" s="2" t="e">
        <f t="shared" ca="1" si="22"/>
        <v>#N/A</v>
      </c>
      <c r="O57" s="20" t="e">
        <f t="shared" ca="1" si="23"/>
        <v>#N/A</v>
      </c>
      <c r="P57" s="168"/>
      <c r="Q57"/>
      <c r="U57"/>
    </row>
    <row r="58" spans="1:21" hidden="1" x14ac:dyDescent="0.25">
      <c r="A58" s="175">
        <f>VLOOKUP($B58,Data_Table[],18,FALSE)</f>
        <v>0</v>
      </c>
      <c r="B58" s="3" t="s">
        <v>133</v>
      </c>
      <c r="C58" s="3" t="str">
        <f>IF(Table_Data_Table_12[[#This Row],[Pair
Group]]&lt;&gt;0,Table_Data_Table_12[[#This Row],[Pair
Group]]+(COUNTIF($A$17:$A58,A58)*0.01),"")</f>
        <v/>
      </c>
      <c r="D58" s="78" t="e">
        <f t="shared" ca="1" si="12"/>
        <v>#N/A</v>
      </c>
      <c r="E58" s="3" t="e">
        <f t="shared" ca="1" si="13"/>
        <v>#N/A</v>
      </c>
      <c r="F58" s="44" t="e">
        <f t="shared" ca="1" si="14"/>
        <v>#N/A</v>
      </c>
      <c r="G58" s="7" t="e">
        <f t="shared" ca="1" si="15"/>
        <v>#N/A</v>
      </c>
      <c r="H58" s="79" t="e">
        <f t="shared" ca="1" si="16"/>
        <v>#N/A</v>
      </c>
      <c r="I58" s="18" t="e">
        <f t="shared" ca="1" si="17"/>
        <v>#N/A</v>
      </c>
      <c r="J58" s="164" t="e">
        <f t="shared" ca="1" si="18"/>
        <v>#N/A</v>
      </c>
      <c r="K58" s="2" t="e">
        <f t="shared" ca="1" si="19"/>
        <v>#N/A</v>
      </c>
      <c r="L58" s="2" t="e">
        <f t="shared" ca="1" si="20"/>
        <v>#N/A</v>
      </c>
      <c r="M58" s="19" t="e">
        <f t="shared" ca="1" si="21"/>
        <v>#N/A</v>
      </c>
      <c r="N58" s="2" t="e">
        <f t="shared" ca="1" si="22"/>
        <v>#N/A</v>
      </c>
      <c r="O58" s="20" t="e">
        <f t="shared" ca="1" si="23"/>
        <v>#N/A</v>
      </c>
      <c r="P58" s="168"/>
      <c r="Q58"/>
      <c r="U58"/>
    </row>
    <row r="59" spans="1:21" hidden="1" x14ac:dyDescent="0.25">
      <c r="A59" s="175">
        <f>VLOOKUP($B59,Data_Table[],18,FALSE)</f>
        <v>0</v>
      </c>
      <c r="B59" s="3" t="s">
        <v>133</v>
      </c>
      <c r="C59" s="3" t="str">
        <f>IF(Table_Data_Table_12[[#This Row],[Pair
Group]]&lt;&gt;0,Table_Data_Table_12[[#This Row],[Pair
Group]]+(COUNTIF($A$17:$A59,A59)*0.01),"")</f>
        <v/>
      </c>
      <c r="D59" s="78" t="e">
        <f t="shared" ca="1" si="12"/>
        <v>#N/A</v>
      </c>
      <c r="E59" s="3" t="e">
        <f t="shared" ca="1" si="13"/>
        <v>#N/A</v>
      </c>
      <c r="F59" s="44" t="e">
        <f t="shared" ca="1" si="14"/>
        <v>#N/A</v>
      </c>
      <c r="G59" s="7" t="e">
        <f t="shared" ca="1" si="15"/>
        <v>#N/A</v>
      </c>
      <c r="H59" s="79" t="e">
        <f t="shared" ca="1" si="16"/>
        <v>#N/A</v>
      </c>
      <c r="I59" s="18" t="e">
        <f t="shared" ca="1" si="17"/>
        <v>#N/A</v>
      </c>
      <c r="J59" s="164" t="e">
        <f t="shared" ca="1" si="18"/>
        <v>#N/A</v>
      </c>
      <c r="K59" s="2" t="e">
        <f t="shared" ca="1" si="19"/>
        <v>#N/A</v>
      </c>
      <c r="L59" s="2" t="e">
        <f t="shared" ca="1" si="20"/>
        <v>#N/A</v>
      </c>
      <c r="M59" s="19" t="e">
        <f t="shared" ca="1" si="21"/>
        <v>#N/A</v>
      </c>
      <c r="N59" s="2" t="e">
        <f t="shared" ca="1" si="22"/>
        <v>#N/A</v>
      </c>
      <c r="O59" s="20" t="e">
        <f t="shared" ca="1" si="23"/>
        <v>#N/A</v>
      </c>
      <c r="P59" s="168"/>
      <c r="Q59"/>
      <c r="U59"/>
    </row>
    <row r="60" spans="1:21" hidden="1" x14ac:dyDescent="0.25">
      <c r="A60" s="175">
        <f>VLOOKUP($B60,Data_Table[],18,FALSE)</f>
        <v>0</v>
      </c>
      <c r="B60" s="3" t="s">
        <v>133</v>
      </c>
      <c r="C60" s="3" t="str">
        <f>IF(Table_Data_Table_12[[#This Row],[Pair
Group]]&lt;&gt;0,Table_Data_Table_12[[#This Row],[Pair
Group]]+(COUNTIF($A$17:$A60,A60)*0.01),"")</f>
        <v/>
      </c>
      <c r="D60" s="78" t="e">
        <f t="shared" ca="1" si="12"/>
        <v>#N/A</v>
      </c>
      <c r="E60" s="3" t="e">
        <f t="shared" ca="1" si="13"/>
        <v>#N/A</v>
      </c>
      <c r="F60" s="44" t="e">
        <f t="shared" ca="1" si="14"/>
        <v>#N/A</v>
      </c>
      <c r="G60" s="7" t="e">
        <f t="shared" ca="1" si="15"/>
        <v>#N/A</v>
      </c>
      <c r="H60" s="79" t="e">
        <f t="shared" ca="1" si="16"/>
        <v>#N/A</v>
      </c>
      <c r="I60" s="18" t="e">
        <f t="shared" ca="1" si="17"/>
        <v>#N/A</v>
      </c>
      <c r="J60" s="164" t="e">
        <f t="shared" ca="1" si="18"/>
        <v>#N/A</v>
      </c>
      <c r="K60" s="2" t="e">
        <f t="shared" ca="1" si="19"/>
        <v>#N/A</v>
      </c>
      <c r="L60" s="2" t="e">
        <f t="shared" ca="1" si="20"/>
        <v>#N/A</v>
      </c>
      <c r="M60" s="19" t="e">
        <f t="shared" ca="1" si="21"/>
        <v>#N/A</v>
      </c>
      <c r="N60" s="2" t="e">
        <f t="shared" ca="1" si="22"/>
        <v>#N/A</v>
      </c>
      <c r="O60" s="20" t="e">
        <f t="shared" ca="1" si="23"/>
        <v>#N/A</v>
      </c>
      <c r="P60" s="168"/>
      <c r="Q60"/>
      <c r="U60"/>
    </row>
    <row r="61" spans="1:21" hidden="1" x14ac:dyDescent="0.25">
      <c r="A61" s="175">
        <f>VLOOKUP($B61,Data_Table[],18,FALSE)</f>
        <v>0</v>
      </c>
      <c r="B61" s="3" t="s">
        <v>133</v>
      </c>
      <c r="C61" s="3" t="str">
        <f>IF(Table_Data_Table_12[[#This Row],[Pair
Group]]&lt;&gt;0,Table_Data_Table_12[[#This Row],[Pair
Group]]+(COUNTIF($A$17:$A61,A61)*0.01),"")</f>
        <v/>
      </c>
      <c r="D61" s="78" t="e">
        <f t="shared" ca="1" si="12"/>
        <v>#N/A</v>
      </c>
      <c r="E61" s="3" t="e">
        <f t="shared" ca="1" si="13"/>
        <v>#N/A</v>
      </c>
      <c r="F61" s="44" t="e">
        <f t="shared" ca="1" si="14"/>
        <v>#N/A</v>
      </c>
      <c r="G61" s="7" t="e">
        <f t="shared" ca="1" si="15"/>
        <v>#N/A</v>
      </c>
      <c r="H61" s="79" t="e">
        <f t="shared" ca="1" si="16"/>
        <v>#N/A</v>
      </c>
      <c r="I61" s="18" t="e">
        <f t="shared" ca="1" si="17"/>
        <v>#N/A</v>
      </c>
      <c r="J61" s="164" t="e">
        <f t="shared" ca="1" si="18"/>
        <v>#N/A</v>
      </c>
      <c r="K61" s="2" t="e">
        <f t="shared" ca="1" si="19"/>
        <v>#N/A</v>
      </c>
      <c r="L61" s="2" t="e">
        <f t="shared" ca="1" si="20"/>
        <v>#N/A</v>
      </c>
      <c r="M61" s="19" t="e">
        <f t="shared" ca="1" si="21"/>
        <v>#N/A</v>
      </c>
      <c r="N61" s="2" t="e">
        <f t="shared" ca="1" si="22"/>
        <v>#N/A</v>
      </c>
      <c r="O61" s="20" t="e">
        <f t="shared" ca="1" si="23"/>
        <v>#N/A</v>
      </c>
      <c r="P61" s="168"/>
      <c r="Q61"/>
      <c r="U61"/>
    </row>
    <row r="62" spans="1:21" hidden="1" x14ac:dyDescent="0.25">
      <c r="A62" s="175">
        <f>VLOOKUP($B62,Data_Table[],18,FALSE)</f>
        <v>0</v>
      </c>
      <c r="B62" s="3" t="s">
        <v>133</v>
      </c>
      <c r="C62" s="3" t="str">
        <f>IF(Table_Data_Table_12[[#This Row],[Pair
Group]]&lt;&gt;0,Table_Data_Table_12[[#This Row],[Pair
Group]]+(COUNTIF($A$17:$A62,A62)*0.01),"")</f>
        <v/>
      </c>
      <c r="D62" s="78" t="e">
        <f t="shared" ca="1" si="12"/>
        <v>#N/A</v>
      </c>
      <c r="E62" s="3" t="e">
        <f t="shared" ca="1" si="13"/>
        <v>#N/A</v>
      </c>
      <c r="F62" s="44" t="e">
        <f t="shared" ca="1" si="14"/>
        <v>#N/A</v>
      </c>
      <c r="G62" s="7" t="e">
        <f t="shared" ca="1" si="15"/>
        <v>#N/A</v>
      </c>
      <c r="H62" s="79" t="e">
        <f t="shared" ca="1" si="16"/>
        <v>#N/A</v>
      </c>
      <c r="I62" s="18" t="e">
        <f t="shared" ca="1" si="17"/>
        <v>#N/A</v>
      </c>
      <c r="J62" s="164" t="e">
        <f t="shared" ca="1" si="18"/>
        <v>#N/A</v>
      </c>
      <c r="K62" s="2" t="e">
        <f t="shared" ca="1" si="19"/>
        <v>#N/A</v>
      </c>
      <c r="L62" s="2" t="e">
        <f t="shared" ca="1" si="20"/>
        <v>#N/A</v>
      </c>
      <c r="M62" s="19" t="e">
        <f t="shared" ca="1" si="21"/>
        <v>#N/A</v>
      </c>
      <c r="N62" s="2" t="e">
        <f t="shared" ca="1" si="22"/>
        <v>#N/A</v>
      </c>
      <c r="O62" s="20" t="e">
        <f t="shared" ca="1" si="23"/>
        <v>#N/A</v>
      </c>
      <c r="P62" s="168"/>
      <c r="Q62"/>
      <c r="U62"/>
    </row>
    <row r="63" spans="1:21" hidden="1" x14ac:dyDescent="0.25">
      <c r="A63" s="175">
        <f>VLOOKUP($B63,Data_Table[],18,FALSE)</f>
        <v>0</v>
      </c>
      <c r="B63" s="3" t="s">
        <v>133</v>
      </c>
      <c r="C63" s="3" t="str">
        <f>IF(Table_Data_Table_12[[#This Row],[Pair
Group]]&lt;&gt;0,Table_Data_Table_12[[#This Row],[Pair
Group]]+(COUNTIF($A$17:$A63,A63)*0.01),"")</f>
        <v/>
      </c>
      <c r="D63" s="78" t="e">
        <f t="shared" ca="1" si="12"/>
        <v>#N/A</v>
      </c>
      <c r="E63" s="3" t="e">
        <f t="shared" ca="1" si="13"/>
        <v>#N/A</v>
      </c>
      <c r="F63" s="44" t="e">
        <f t="shared" ca="1" si="14"/>
        <v>#N/A</v>
      </c>
      <c r="G63" s="7" t="e">
        <f t="shared" ca="1" si="15"/>
        <v>#N/A</v>
      </c>
      <c r="H63" s="79" t="e">
        <f t="shared" ca="1" si="16"/>
        <v>#N/A</v>
      </c>
      <c r="I63" s="18" t="e">
        <f t="shared" ca="1" si="17"/>
        <v>#N/A</v>
      </c>
      <c r="J63" s="164" t="e">
        <f t="shared" ca="1" si="18"/>
        <v>#N/A</v>
      </c>
      <c r="K63" s="2" t="e">
        <f t="shared" ca="1" si="19"/>
        <v>#N/A</v>
      </c>
      <c r="L63" s="2" t="e">
        <f t="shared" ca="1" si="20"/>
        <v>#N/A</v>
      </c>
      <c r="M63" s="19" t="e">
        <f t="shared" ca="1" si="21"/>
        <v>#N/A</v>
      </c>
      <c r="N63" s="2" t="e">
        <f t="shared" ca="1" si="22"/>
        <v>#N/A</v>
      </c>
      <c r="O63" s="20" t="e">
        <f t="shared" ca="1" si="23"/>
        <v>#N/A</v>
      </c>
      <c r="P63" s="168"/>
      <c r="Q63"/>
      <c r="U63"/>
    </row>
    <row r="64" spans="1:21" hidden="1" x14ac:dyDescent="0.25">
      <c r="A64" s="175">
        <f>VLOOKUP($B64,Data_Table[],18,FALSE)</f>
        <v>0</v>
      </c>
      <c r="B64" s="3" t="s">
        <v>133</v>
      </c>
      <c r="C64" s="3" t="str">
        <f>IF(Table_Data_Table_12[[#This Row],[Pair
Group]]&lt;&gt;0,Table_Data_Table_12[[#This Row],[Pair
Group]]+(COUNTIF($A$17:$A64,A64)*0.01),"")</f>
        <v/>
      </c>
      <c r="D64" s="78" t="e">
        <f t="shared" ca="1" si="12"/>
        <v>#N/A</v>
      </c>
      <c r="E64" s="3" t="e">
        <f t="shared" ca="1" si="13"/>
        <v>#N/A</v>
      </c>
      <c r="F64" s="44" t="e">
        <f t="shared" ca="1" si="14"/>
        <v>#N/A</v>
      </c>
      <c r="G64" s="7" t="e">
        <f t="shared" ca="1" si="15"/>
        <v>#N/A</v>
      </c>
      <c r="H64" s="79" t="e">
        <f t="shared" ca="1" si="16"/>
        <v>#N/A</v>
      </c>
      <c r="I64" s="18" t="e">
        <f t="shared" ca="1" si="17"/>
        <v>#N/A</v>
      </c>
      <c r="J64" s="164" t="e">
        <f t="shared" ca="1" si="18"/>
        <v>#N/A</v>
      </c>
      <c r="K64" s="2" t="e">
        <f t="shared" ca="1" si="19"/>
        <v>#N/A</v>
      </c>
      <c r="L64" s="2" t="e">
        <f t="shared" ca="1" si="20"/>
        <v>#N/A</v>
      </c>
      <c r="M64" s="19" t="e">
        <f t="shared" ca="1" si="21"/>
        <v>#N/A</v>
      </c>
      <c r="N64" s="2" t="e">
        <f t="shared" ca="1" si="22"/>
        <v>#N/A</v>
      </c>
      <c r="O64" s="20" t="e">
        <f t="shared" ca="1" si="23"/>
        <v>#N/A</v>
      </c>
      <c r="P64" s="168"/>
      <c r="Q64"/>
      <c r="U64"/>
    </row>
    <row r="65" spans="1:21" hidden="1" x14ac:dyDescent="0.25">
      <c r="A65" s="175">
        <f>VLOOKUP($B65,Data_Table[],18,FALSE)</f>
        <v>0</v>
      </c>
      <c r="B65" s="3" t="s">
        <v>133</v>
      </c>
      <c r="C65" s="3" t="str">
        <f>IF(Table_Data_Table_12[[#This Row],[Pair
Group]]&lt;&gt;0,Table_Data_Table_12[[#This Row],[Pair
Group]]+(COUNTIF($A$17:$A65,A65)*0.01),"")</f>
        <v/>
      </c>
      <c r="D65" s="78" t="e">
        <f t="shared" ca="1" si="12"/>
        <v>#N/A</v>
      </c>
      <c r="E65" s="3" t="e">
        <f t="shared" ca="1" si="13"/>
        <v>#N/A</v>
      </c>
      <c r="F65" s="44" t="e">
        <f t="shared" ca="1" si="14"/>
        <v>#N/A</v>
      </c>
      <c r="G65" s="7" t="e">
        <f t="shared" ca="1" si="15"/>
        <v>#N/A</v>
      </c>
      <c r="H65" s="79" t="e">
        <f t="shared" ca="1" si="16"/>
        <v>#N/A</v>
      </c>
      <c r="I65" s="18" t="e">
        <f t="shared" ca="1" si="17"/>
        <v>#N/A</v>
      </c>
      <c r="J65" s="164" t="e">
        <f t="shared" ca="1" si="18"/>
        <v>#N/A</v>
      </c>
      <c r="K65" s="2" t="e">
        <f t="shared" ca="1" si="19"/>
        <v>#N/A</v>
      </c>
      <c r="L65" s="2" t="e">
        <f t="shared" ca="1" si="20"/>
        <v>#N/A</v>
      </c>
      <c r="M65" s="19" t="e">
        <f t="shared" ca="1" si="21"/>
        <v>#N/A</v>
      </c>
      <c r="N65" s="2" t="e">
        <f t="shared" ca="1" si="22"/>
        <v>#N/A</v>
      </c>
      <c r="O65" s="20" t="e">
        <f t="shared" ca="1" si="23"/>
        <v>#N/A</v>
      </c>
      <c r="P65" s="168"/>
      <c r="Q65"/>
      <c r="U65"/>
    </row>
    <row r="66" spans="1:21" hidden="1" x14ac:dyDescent="0.25">
      <c r="A66" s="175">
        <f>VLOOKUP($B66,Data_Table[],18,FALSE)</f>
        <v>0</v>
      </c>
      <c r="B66" s="3" t="s">
        <v>133</v>
      </c>
      <c r="C66" s="3" t="str">
        <f>IF(Table_Data_Table_12[[#This Row],[Pair
Group]]&lt;&gt;0,Table_Data_Table_12[[#This Row],[Pair
Group]]+(COUNTIF($A$17:$A66,A66)*0.01),"")</f>
        <v/>
      </c>
      <c r="D66" s="78" t="e">
        <f t="shared" ca="1" si="12"/>
        <v>#N/A</v>
      </c>
      <c r="E66" s="3" t="e">
        <f t="shared" ca="1" si="13"/>
        <v>#N/A</v>
      </c>
      <c r="F66" s="44" t="e">
        <f t="shared" ca="1" si="14"/>
        <v>#N/A</v>
      </c>
      <c r="G66" s="7" t="e">
        <f t="shared" ca="1" si="15"/>
        <v>#N/A</v>
      </c>
      <c r="H66" s="79" t="e">
        <f t="shared" ca="1" si="16"/>
        <v>#N/A</v>
      </c>
      <c r="I66" s="18" t="e">
        <f t="shared" ca="1" si="17"/>
        <v>#N/A</v>
      </c>
      <c r="J66" s="164" t="e">
        <f t="shared" ca="1" si="18"/>
        <v>#N/A</v>
      </c>
      <c r="K66" s="2" t="e">
        <f t="shared" ca="1" si="19"/>
        <v>#N/A</v>
      </c>
      <c r="L66" s="2" t="e">
        <f t="shared" ca="1" si="20"/>
        <v>#N/A</v>
      </c>
      <c r="M66" s="19" t="e">
        <f t="shared" ca="1" si="21"/>
        <v>#N/A</v>
      </c>
      <c r="N66" s="2" t="e">
        <f t="shared" ca="1" si="22"/>
        <v>#N/A</v>
      </c>
      <c r="O66" s="20" t="e">
        <f t="shared" ca="1" si="23"/>
        <v>#N/A</v>
      </c>
      <c r="P66" s="168"/>
      <c r="Q66"/>
      <c r="U66"/>
    </row>
    <row r="67" spans="1:21" hidden="1" x14ac:dyDescent="0.25">
      <c r="A67" s="175">
        <f>VLOOKUP($B67,Data_Table[],18,FALSE)</f>
        <v>0</v>
      </c>
      <c r="B67" s="3" t="s">
        <v>133</v>
      </c>
      <c r="C67" s="3" t="str">
        <f>IF(Table_Data_Table_12[[#This Row],[Pair
Group]]&lt;&gt;0,Table_Data_Table_12[[#This Row],[Pair
Group]]+(COUNTIF($A$17:$A67,A67)*0.01),"")</f>
        <v/>
      </c>
      <c r="D67" s="78" t="e">
        <f t="shared" ca="1" si="12"/>
        <v>#N/A</v>
      </c>
      <c r="E67" s="3" t="e">
        <f t="shared" ca="1" si="13"/>
        <v>#N/A</v>
      </c>
      <c r="F67" s="44" t="e">
        <f t="shared" ca="1" si="14"/>
        <v>#N/A</v>
      </c>
      <c r="G67" s="7" t="e">
        <f t="shared" ca="1" si="15"/>
        <v>#N/A</v>
      </c>
      <c r="H67" s="79" t="e">
        <f t="shared" ca="1" si="16"/>
        <v>#N/A</v>
      </c>
      <c r="I67" s="18" t="e">
        <f t="shared" ca="1" si="17"/>
        <v>#N/A</v>
      </c>
      <c r="J67" s="164" t="e">
        <f t="shared" ca="1" si="18"/>
        <v>#N/A</v>
      </c>
      <c r="K67" s="2" t="e">
        <f t="shared" ca="1" si="19"/>
        <v>#N/A</v>
      </c>
      <c r="L67" s="2" t="e">
        <f t="shared" ca="1" si="20"/>
        <v>#N/A</v>
      </c>
      <c r="M67" s="19" t="e">
        <f t="shared" ca="1" si="21"/>
        <v>#N/A</v>
      </c>
      <c r="N67" s="2" t="e">
        <f t="shared" ca="1" si="22"/>
        <v>#N/A</v>
      </c>
      <c r="O67" s="20" t="e">
        <f t="shared" ca="1" si="23"/>
        <v>#N/A</v>
      </c>
      <c r="P67" s="168"/>
      <c r="Q67"/>
      <c r="U67"/>
    </row>
    <row r="68" spans="1:21" hidden="1" x14ac:dyDescent="0.25">
      <c r="A68" s="175">
        <f>VLOOKUP($B68,Data_Table[],18,FALSE)</f>
        <v>0</v>
      </c>
      <c r="B68" s="3" t="s">
        <v>133</v>
      </c>
      <c r="C68" s="3" t="str">
        <f>IF(Table_Data_Table_12[[#This Row],[Pair
Group]]&lt;&gt;0,Table_Data_Table_12[[#This Row],[Pair
Group]]+(COUNTIF($A$17:$A68,A68)*0.01),"")</f>
        <v/>
      </c>
      <c r="D68" s="78" t="e">
        <f t="shared" ca="1" si="12"/>
        <v>#N/A</v>
      </c>
      <c r="E68" s="3" t="e">
        <f t="shared" ca="1" si="13"/>
        <v>#N/A</v>
      </c>
      <c r="F68" s="44" t="e">
        <f t="shared" ca="1" si="14"/>
        <v>#N/A</v>
      </c>
      <c r="G68" s="7" t="e">
        <f t="shared" ca="1" si="15"/>
        <v>#N/A</v>
      </c>
      <c r="H68" s="79" t="e">
        <f t="shared" ca="1" si="16"/>
        <v>#N/A</v>
      </c>
      <c r="I68" s="18" t="e">
        <f t="shared" ca="1" si="17"/>
        <v>#N/A</v>
      </c>
      <c r="J68" s="164" t="e">
        <f t="shared" ca="1" si="18"/>
        <v>#N/A</v>
      </c>
      <c r="K68" s="2" t="e">
        <f t="shared" ca="1" si="19"/>
        <v>#N/A</v>
      </c>
      <c r="L68" s="2" t="e">
        <f t="shared" ca="1" si="20"/>
        <v>#N/A</v>
      </c>
      <c r="M68" s="19" t="e">
        <f t="shared" ca="1" si="21"/>
        <v>#N/A</v>
      </c>
      <c r="N68" s="2" t="e">
        <f t="shared" ca="1" si="22"/>
        <v>#N/A</v>
      </c>
      <c r="O68" s="20" t="e">
        <f t="shared" ca="1" si="23"/>
        <v>#N/A</v>
      </c>
      <c r="P68" s="168"/>
      <c r="Q68"/>
      <c r="U68"/>
    </row>
    <row r="69" spans="1:21" hidden="1" x14ac:dyDescent="0.25">
      <c r="A69" s="175">
        <f>VLOOKUP($B69,Data_Table[],18,FALSE)</f>
        <v>0</v>
      </c>
      <c r="B69" s="3" t="s">
        <v>133</v>
      </c>
      <c r="C69" s="3" t="str">
        <f>IF(Table_Data_Table_12[[#This Row],[Pair
Group]]&lt;&gt;0,Table_Data_Table_12[[#This Row],[Pair
Group]]+(COUNTIF($A$17:$A69,A69)*0.01),"")</f>
        <v/>
      </c>
      <c r="D69" s="78" t="e">
        <f t="shared" ca="1" si="12"/>
        <v>#N/A</v>
      </c>
      <c r="E69" s="3" t="e">
        <f t="shared" ca="1" si="13"/>
        <v>#N/A</v>
      </c>
      <c r="F69" s="44" t="e">
        <f t="shared" ca="1" si="14"/>
        <v>#N/A</v>
      </c>
      <c r="G69" s="7" t="e">
        <f t="shared" ca="1" si="15"/>
        <v>#N/A</v>
      </c>
      <c r="H69" s="79" t="e">
        <f t="shared" ca="1" si="16"/>
        <v>#N/A</v>
      </c>
      <c r="I69" s="18" t="e">
        <f t="shared" ca="1" si="17"/>
        <v>#N/A</v>
      </c>
      <c r="J69" s="164" t="e">
        <f t="shared" ca="1" si="18"/>
        <v>#N/A</v>
      </c>
      <c r="K69" s="2" t="e">
        <f t="shared" ca="1" si="19"/>
        <v>#N/A</v>
      </c>
      <c r="L69" s="2" t="e">
        <f t="shared" ca="1" si="20"/>
        <v>#N/A</v>
      </c>
      <c r="M69" s="19" t="e">
        <f t="shared" ca="1" si="21"/>
        <v>#N/A</v>
      </c>
      <c r="N69" s="2" t="e">
        <f t="shared" ca="1" si="22"/>
        <v>#N/A</v>
      </c>
      <c r="O69" s="20" t="e">
        <f t="shared" ca="1" si="23"/>
        <v>#N/A</v>
      </c>
      <c r="P69" s="168"/>
      <c r="Q69"/>
      <c r="U69"/>
    </row>
    <row r="70" spans="1:21" hidden="1" x14ac:dyDescent="0.25">
      <c r="A70" s="175">
        <f>VLOOKUP($B70,Data_Table[],18,FALSE)</f>
        <v>0</v>
      </c>
      <c r="B70" s="3" t="s">
        <v>133</v>
      </c>
      <c r="C70" s="3" t="str">
        <f>IF(Table_Data_Table_12[[#This Row],[Pair
Group]]&lt;&gt;0,Table_Data_Table_12[[#This Row],[Pair
Group]]+(COUNTIF($A$17:$A70,A70)*0.01),"")</f>
        <v/>
      </c>
      <c r="D70" s="78" t="e">
        <f t="shared" ca="1" si="12"/>
        <v>#N/A</v>
      </c>
      <c r="E70" s="3" t="e">
        <f t="shared" ca="1" si="13"/>
        <v>#N/A</v>
      </c>
      <c r="F70" s="44" t="e">
        <f t="shared" ca="1" si="14"/>
        <v>#N/A</v>
      </c>
      <c r="G70" s="7" t="e">
        <f t="shared" ca="1" si="15"/>
        <v>#N/A</v>
      </c>
      <c r="H70" s="79" t="e">
        <f t="shared" ca="1" si="16"/>
        <v>#N/A</v>
      </c>
      <c r="I70" s="18" t="e">
        <f t="shared" ca="1" si="17"/>
        <v>#N/A</v>
      </c>
      <c r="J70" s="164" t="e">
        <f t="shared" ca="1" si="18"/>
        <v>#N/A</v>
      </c>
      <c r="K70" s="2" t="e">
        <f t="shared" ca="1" si="19"/>
        <v>#N/A</v>
      </c>
      <c r="L70" s="2" t="e">
        <f t="shared" ca="1" si="20"/>
        <v>#N/A</v>
      </c>
      <c r="M70" s="19" t="e">
        <f t="shared" ca="1" si="21"/>
        <v>#N/A</v>
      </c>
      <c r="N70" s="2" t="e">
        <f t="shared" ca="1" si="22"/>
        <v>#N/A</v>
      </c>
      <c r="O70" s="20" t="e">
        <f t="shared" ca="1" si="23"/>
        <v>#N/A</v>
      </c>
      <c r="P70" s="168"/>
      <c r="Q70"/>
      <c r="U70"/>
    </row>
    <row r="71" spans="1:21" hidden="1" x14ac:dyDescent="0.25">
      <c r="A71" s="175">
        <f>VLOOKUP($B71,Data_Table[],18,FALSE)</f>
        <v>0</v>
      </c>
      <c r="B71" s="3" t="s">
        <v>133</v>
      </c>
      <c r="C71" s="3" t="str">
        <f>IF(Table_Data_Table_12[[#This Row],[Pair
Group]]&lt;&gt;0,Table_Data_Table_12[[#This Row],[Pair
Group]]+(COUNTIF($A$17:$A71,A71)*0.01),"")</f>
        <v/>
      </c>
      <c r="D71" s="78" t="e">
        <f t="shared" ca="1" si="12"/>
        <v>#N/A</v>
      </c>
      <c r="E71" s="3" t="e">
        <f t="shared" ca="1" si="13"/>
        <v>#N/A</v>
      </c>
      <c r="F71" s="44" t="e">
        <f t="shared" ca="1" si="14"/>
        <v>#N/A</v>
      </c>
      <c r="G71" s="7" t="e">
        <f t="shared" ca="1" si="15"/>
        <v>#N/A</v>
      </c>
      <c r="H71" s="79" t="e">
        <f t="shared" ca="1" si="16"/>
        <v>#N/A</v>
      </c>
      <c r="I71" s="18" t="e">
        <f t="shared" ca="1" si="17"/>
        <v>#N/A</v>
      </c>
      <c r="J71" s="164" t="e">
        <f t="shared" ca="1" si="18"/>
        <v>#N/A</v>
      </c>
      <c r="K71" s="2" t="e">
        <f t="shared" ca="1" si="19"/>
        <v>#N/A</v>
      </c>
      <c r="L71" s="2" t="e">
        <f t="shared" ca="1" si="20"/>
        <v>#N/A</v>
      </c>
      <c r="M71" s="19" t="e">
        <f t="shared" ca="1" si="21"/>
        <v>#N/A</v>
      </c>
      <c r="N71" s="2" t="e">
        <f t="shared" ca="1" si="22"/>
        <v>#N/A</v>
      </c>
      <c r="O71" s="20" t="e">
        <f t="shared" ca="1" si="23"/>
        <v>#N/A</v>
      </c>
      <c r="P71" s="168"/>
      <c r="Q71"/>
      <c r="U71"/>
    </row>
    <row r="72" spans="1:21" hidden="1" x14ac:dyDescent="0.25">
      <c r="A72" s="175">
        <f>VLOOKUP($B72,Data_Table[],18,FALSE)</f>
        <v>0</v>
      </c>
      <c r="B72" s="3" t="s">
        <v>133</v>
      </c>
      <c r="C72" s="3" t="str">
        <f>IF(Table_Data_Table_12[[#This Row],[Pair
Group]]&lt;&gt;0,Table_Data_Table_12[[#This Row],[Pair
Group]]+(COUNTIF($A$17:$A72,A72)*0.01),"")</f>
        <v/>
      </c>
      <c r="D72" s="78" t="e">
        <f t="shared" ca="1" si="12"/>
        <v>#N/A</v>
      </c>
      <c r="E72" s="3" t="e">
        <f t="shared" ca="1" si="13"/>
        <v>#N/A</v>
      </c>
      <c r="F72" s="44" t="e">
        <f t="shared" ca="1" si="14"/>
        <v>#N/A</v>
      </c>
      <c r="G72" s="7" t="e">
        <f t="shared" ca="1" si="15"/>
        <v>#N/A</v>
      </c>
      <c r="H72" s="79" t="e">
        <f t="shared" ca="1" si="16"/>
        <v>#N/A</v>
      </c>
      <c r="I72" s="18" t="e">
        <f t="shared" ca="1" si="17"/>
        <v>#N/A</v>
      </c>
      <c r="J72" s="164" t="e">
        <f t="shared" ca="1" si="18"/>
        <v>#N/A</v>
      </c>
      <c r="K72" s="2" t="e">
        <f t="shared" ca="1" si="19"/>
        <v>#N/A</v>
      </c>
      <c r="L72" s="2" t="e">
        <f t="shared" ca="1" si="20"/>
        <v>#N/A</v>
      </c>
      <c r="M72" s="19" t="e">
        <f t="shared" ca="1" si="21"/>
        <v>#N/A</v>
      </c>
      <c r="N72" s="2" t="e">
        <f t="shared" ca="1" si="22"/>
        <v>#N/A</v>
      </c>
      <c r="O72" s="20" t="e">
        <f t="shared" ca="1" si="23"/>
        <v>#N/A</v>
      </c>
      <c r="P72" s="168"/>
      <c r="Q72"/>
      <c r="U72"/>
    </row>
    <row r="73" spans="1:21" hidden="1" x14ac:dyDescent="0.25">
      <c r="A73" s="175">
        <f>VLOOKUP($B73,Data_Table[],18,FALSE)</f>
        <v>0</v>
      </c>
      <c r="B73" s="3" t="s">
        <v>133</v>
      </c>
      <c r="C73" s="3" t="str">
        <f>IF(Table_Data_Table_12[[#This Row],[Pair
Group]]&lt;&gt;0,Table_Data_Table_12[[#This Row],[Pair
Group]]+(COUNTIF($A$17:$A73,A73)*0.01),"")</f>
        <v/>
      </c>
      <c r="D73" s="78" t="e">
        <f t="shared" ca="1" si="12"/>
        <v>#N/A</v>
      </c>
      <c r="E73" s="3" t="e">
        <f t="shared" ca="1" si="13"/>
        <v>#N/A</v>
      </c>
      <c r="F73" s="44" t="e">
        <f t="shared" ca="1" si="14"/>
        <v>#N/A</v>
      </c>
      <c r="G73" s="7" t="e">
        <f t="shared" ca="1" si="15"/>
        <v>#N/A</v>
      </c>
      <c r="H73" s="79" t="e">
        <f t="shared" ca="1" si="16"/>
        <v>#N/A</v>
      </c>
      <c r="I73" s="18" t="e">
        <f t="shared" ca="1" si="17"/>
        <v>#N/A</v>
      </c>
      <c r="J73" s="164" t="e">
        <f t="shared" ca="1" si="18"/>
        <v>#N/A</v>
      </c>
      <c r="K73" s="2" t="e">
        <f t="shared" ca="1" si="19"/>
        <v>#N/A</v>
      </c>
      <c r="L73" s="2" t="e">
        <f t="shared" ca="1" si="20"/>
        <v>#N/A</v>
      </c>
      <c r="M73" s="19" t="e">
        <f t="shared" ca="1" si="21"/>
        <v>#N/A</v>
      </c>
      <c r="N73" s="2" t="e">
        <f t="shared" ca="1" si="22"/>
        <v>#N/A</v>
      </c>
      <c r="O73" s="20" t="e">
        <f t="shared" ca="1" si="23"/>
        <v>#N/A</v>
      </c>
      <c r="P73" s="168"/>
      <c r="Q73"/>
      <c r="U73"/>
    </row>
    <row r="74" spans="1:21" hidden="1" x14ac:dyDescent="0.25">
      <c r="A74" s="175">
        <f>VLOOKUP($B74,Data_Table[],18,FALSE)</f>
        <v>0</v>
      </c>
      <c r="B74" s="3" t="s">
        <v>133</v>
      </c>
      <c r="C74" s="3" t="str">
        <f>IF(Table_Data_Table_12[[#This Row],[Pair
Group]]&lt;&gt;0,Table_Data_Table_12[[#This Row],[Pair
Group]]+(COUNTIF($A$17:$A74,A74)*0.01),"")</f>
        <v/>
      </c>
      <c r="D74" s="78" t="e">
        <f t="shared" ca="1" si="12"/>
        <v>#N/A</v>
      </c>
      <c r="E74" s="3" t="e">
        <f t="shared" ca="1" si="13"/>
        <v>#N/A</v>
      </c>
      <c r="F74" s="44" t="e">
        <f t="shared" ca="1" si="14"/>
        <v>#N/A</v>
      </c>
      <c r="G74" s="7" t="e">
        <f t="shared" ca="1" si="15"/>
        <v>#N/A</v>
      </c>
      <c r="H74" s="79" t="e">
        <f t="shared" ca="1" si="16"/>
        <v>#N/A</v>
      </c>
      <c r="I74" s="18" t="e">
        <f t="shared" ca="1" si="17"/>
        <v>#N/A</v>
      </c>
      <c r="J74" s="164" t="e">
        <f t="shared" ca="1" si="18"/>
        <v>#N/A</v>
      </c>
      <c r="K74" s="2" t="e">
        <f t="shared" ca="1" si="19"/>
        <v>#N/A</v>
      </c>
      <c r="L74" s="2" t="e">
        <f t="shared" ca="1" si="20"/>
        <v>#N/A</v>
      </c>
      <c r="M74" s="19" t="e">
        <f t="shared" ca="1" si="21"/>
        <v>#N/A</v>
      </c>
      <c r="N74" s="2" t="e">
        <f t="shared" ca="1" si="22"/>
        <v>#N/A</v>
      </c>
      <c r="O74" s="20" t="e">
        <f t="shared" ca="1" si="23"/>
        <v>#N/A</v>
      </c>
      <c r="P74" s="168"/>
      <c r="Q74"/>
      <c r="U74"/>
    </row>
    <row r="75" spans="1:21" hidden="1" x14ac:dyDescent="0.25">
      <c r="A75" s="175">
        <f>VLOOKUP($B75,Data_Table[],18,FALSE)</f>
        <v>0</v>
      </c>
      <c r="B75" s="3" t="s">
        <v>133</v>
      </c>
      <c r="C75" s="3" t="str">
        <f>IF(Table_Data_Table_12[[#This Row],[Pair
Group]]&lt;&gt;0,Table_Data_Table_12[[#This Row],[Pair
Group]]+(COUNTIF($A$17:$A75,A75)*0.01),"")</f>
        <v/>
      </c>
      <c r="D75" s="78" t="e">
        <f t="shared" ca="1" si="12"/>
        <v>#N/A</v>
      </c>
      <c r="E75" s="3" t="e">
        <f t="shared" ca="1" si="13"/>
        <v>#N/A</v>
      </c>
      <c r="F75" s="44" t="e">
        <f t="shared" ca="1" si="14"/>
        <v>#N/A</v>
      </c>
      <c r="G75" s="7" t="e">
        <f t="shared" ca="1" si="15"/>
        <v>#N/A</v>
      </c>
      <c r="H75" s="79" t="e">
        <f t="shared" ca="1" si="16"/>
        <v>#N/A</v>
      </c>
      <c r="I75" s="18" t="e">
        <f t="shared" ca="1" si="17"/>
        <v>#N/A</v>
      </c>
      <c r="J75" s="164" t="e">
        <f t="shared" ca="1" si="18"/>
        <v>#N/A</v>
      </c>
      <c r="K75" s="2" t="e">
        <f t="shared" ca="1" si="19"/>
        <v>#N/A</v>
      </c>
      <c r="L75" s="2" t="e">
        <f t="shared" ca="1" si="20"/>
        <v>#N/A</v>
      </c>
      <c r="M75" s="19" t="e">
        <f t="shared" ca="1" si="21"/>
        <v>#N/A</v>
      </c>
      <c r="N75" s="2" t="e">
        <f t="shared" ca="1" si="22"/>
        <v>#N/A</v>
      </c>
      <c r="O75" s="20" t="e">
        <f t="shared" ca="1" si="23"/>
        <v>#N/A</v>
      </c>
      <c r="P75" s="168"/>
      <c r="Q75"/>
      <c r="U75"/>
    </row>
    <row r="76" spans="1:21" hidden="1" x14ac:dyDescent="0.25">
      <c r="A76" s="175">
        <f>VLOOKUP($B76,Data_Table[],18,FALSE)</f>
        <v>0</v>
      </c>
      <c r="B76" s="3" t="s">
        <v>133</v>
      </c>
      <c r="C76" s="3" t="str">
        <f>IF(Table_Data_Table_12[[#This Row],[Pair
Group]]&lt;&gt;0,Table_Data_Table_12[[#This Row],[Pair
Group]]+(COUNTIF($A$17:$A76,A76)*0.01),"")</f>
        <v/>
      </c>
      <c r="D76" s="78" t="e">
        <f t="shared" ca="1" si="12"/>
        <v>#N/A</v>
      </c>
      <c r="E76" s="3" t="e">
        <f t="shared" ca="1" si="13"/>
        <v>#N/A</v>
      </c>
      <c r="F76" s="44" t="e">
        <f t="shared" ca="1" si="14"/>
        <v>#N/A</v>
      </c>
      <c r="G76" s="7" t="e">
        <f t="shared" ca="1" si="15"/>
        <v>#N/A</v>
      </c>
      <c r="H76" s="79" t="e">
        <f t="shared" ca="1" si="16"/>
        <v>#N/A</v>
      </c>
      <c r="I76" s="18" t="e">
        <f t="shared" ca="1" si="17"/>
        <v>#N/A</v>
      </c>
      <c r="J76" s="164" t="e">
        <f t="shared" ca="1" si="18"/>
        <v>#N/A</v>
      </c>
      <c r="K76" s="2" t="e">
        <f t="shared" ca="1" si="19"/>
        <v>#N/A</v>
      </c>
      <c r="L76" s="2" t="e">
        <f t="shared" ca="1" si="20"/>
        <v>#N/A</v>
      </c>
      <c r="M76" s="19" t="e">
        <f t="shared" ca="1" si="21"/>
        <v>#N/A</v>
      </c>
      <c r="N76" s="2" t="e">
        <f t="shared" ca="1" si="22"/>
        <v>#N/A</v>
      </c>
      <c r="O76" s="20" t="e">
        <f t="shared" ca="1" si="23"/>
        <v>#N/A</v>
      </c>
      <c r="P76" s="168"/>
      <c r="Q76"/>
      <c r="U76"/>
    </row>
    <row r="77" spans="1:21" hidden="1" x14ac:dyDescent="0.25">
      <c r="A77" s="175">
        <f>VLOOKUP($B77,Data_Table[],18,FALSE)</f>
        <v>0</v>
      </c>
      <c r="B77" s="3" t="s">
        <v>133</v>
      </c>
      <c r="C77" s="3" t="str">
        <f>IF(Table_Data_Table_12[[#This Row],[Pair
Group]]&lt;&gt;0,Table_Data_Table_12[[#This Row],[Pair
Group]]+(COUNTIF($A$17:$A77,A77)*0.01),"")</f>
        <v/>
      </c>
      <c r="D77" s="78" t="e">
        <f t="shared" ca="1" si="12"/>
        <v>#N/A</v>
      </c>
      <c r="E77" s="3" t="e">
        <f t="shared" ca="1" si="13"/>
        <v>#N/A</v>
      </c>
      <c r="F77" s="44" t="e">
        <f t="shared" ca="1" si="14"/>
        <v>#N/A</v>
      </c>
      <c r="G77" s="7" t="e">
        <f t="shared" ca="1" si="15"/>
        <v>#N/A</v>
      </c>
      <c r="H77" s="79" t="e">
        <f t="shared" ca="1" si="16"/>
        <v>#N/A</v>
      </c>
      <c r="I77" s="18" t="e">
        <f t="shared" ca="1" si="17"/>
        <v>#N/A</v>
      </c>
      <c r="J77" s="164" t="e">
        <f t="shared" ca="1" si="18"/>
        <v>#N/A</v>
      </c>
      <c r="K77" s="2" t="e">
        <f t="shared" ca="1" si="19"/>
        <v>#N/A</v>
      </c>
      <c r="L77" s="2" t="e">
        <f t="shared" ca="1" si="20"/>
        <v>#N/A</v>
      </c>
      <c r="M77" s="19" t="e">
        <f t="shared" ca="1" si="21"/>
        <v>#N/A</v>
      </c>
      <c r="N77" s="2" t="e">
        <f t="shared" ca="1" si="22"/>
        <v>#N/A</v>
      </c>
      <c r="O77" s="20" t="e">
        <f t="shared" ca="1" si="23"/>
        <v>#N/A</v>
      </c>
      <c r="P77" s="168"/>
      <c r="Q77"/>
      <c r="U77"/>
    </row>
    <row r="78" spans="1:21" hidden="1" x14ac:dyDescent="0.25">
      <c r="A78" s="175">
        <f>VLOOKUP($B78,Data_Table[],18,FALSE)</f>
        <v>0</v>
      </c>
      <c r="B78" s="3" t="s">
        <v>133</v>
      </c>
      <c r="C78" s="3" t="str">
        <f>IF(Table_Data_Table_12[[#This Row],[Pair
Group]]&lt;&gt;0,Table_Data_Table_12[[#This Row],[Pair
Group]]+(COUNTIF($A$17:$A78,A78)*0.01),"")</f>
        <v/>
      </c>
      <c r="D78" s="78" t="e">
        <f t="shared" ca="1" si="12"/>
        <v>#N/A</v>
      </c>
      <c r="E78" s="3" t="e">
        <f t="shared" ca="1" si="13"/>
        <v>#N/A</v>
      </c>
      <c r="F78" s="44" t="e">
        <f t="shared" ca="1" si="14"/>
        <v>#N/A</v>
      </c>
      <c r="G78" s="7" t="e">
        <f t="shared" ca="1" si="15"/>
        <v>#N/A</v>
      </c>
      <c r="H78" s="79" t="e">
        <f t="shared" ca="1" si="16"/>
        <v>#N/A</v>
      </c>
      <c r="I78" s="18" t="e">
        <f t="shared" ca="1" si="17"/>
        <v>#N/A</v>
      </c>
      <c r="J78" s="164" t="e">
        <f t="shared" ca="1" si="18"/>
        <v>#N/A</v>
      </c>
      <c r="K78" s="2" t="e">
        <f t="shared" ca="1" si="19"/>
        <v>#N/A</v>
      </c>
      <c r="L78" s="2" t="e">
        <f t="shared" ca="1" si="20"/>
        <v>#N/A</v>
      </c>
      <c r="M78" s="19" t="e">
        <f t="shared" ca="1" si="21"/>
        <v>#N/A</v>
      </c>
      <c r="N78" s="2" t="e">
        <f t="shared" ca="1" si="22"/>
        <v>#N/A</v>
      </c>
      <c r="O78" s="20" t="e">
        <f t="shared" ca="1" si="23"/>
        <v>#N/A</v>
      </c>
      <c r="P78" s="168"/>
      <c r="Q78"/>
      <c r="U78"/>
    </row>
    <row r="79" spans="1:21" hidden="1" x14ac:dyDescent="0.25">
      <c r="A79" s="175">
        <f>VLOOKUP($B79,Data_Table[],18,FALSE)</f>
        <v>0</v>
      </c>
      <c r="B79" s="3" t="s">
        <v>133</v>
      </c>
      <c r="C79" s="3" t="str">
        <f>IF(Table_Data_Table_12[[#This Row],[Pair
Group]]&lt;&gt;0,Table_Data_Table_12[[#This Row],[Pair
Group]]+(COUNTIF($A$17:$A79,A79)*0.01),"")</f>
        <v/>
      </c>
      <c r="D79" s="78" t="e">
        <f t="shared" ca="1" si="12"/>
        <v>#N/A</v>
      </c>
      <c r="E79" s="3" t="e">
        <f t="shared" ca="1" si="13"/>
        <v>#N/A</v>
      </c>
      <c r="F79" s="44" t="e">
        <f t="shared" ca="1" si="14"/>
        <v>#N/A</v>
      </c>
      <c r="G79" s="7" t="e">
        <f t="shared" ca="1" si="15"/>
        <v>#N/A</v>
      </c>
      <c r="H79" s="79" t="e">
        <f t="shared" ca="1" si="16"/>
        <v>#N/A</v>
      </c>
      <c r="I79" s="18" t="e">
        <f t="shared" ca="1" si="17"/>
        <v>#N/A</v>
      </c>
      <c r="J79" s="164" t="e">
        <f t="shared" ca="1" si="18"/>
        <v>#N/A</v>
      </c>
      <c r="K79" s="2" t="e">
        <f t="shared" ca="1" si="19"/>
        <v>#N/A</v>
      </c>
      <c r="L79" s="2" t="e">
        <f t="shared" ca="1" si="20"/>
        <v>#N/A</v>
      </c>
      <c r="M79" s="19" t="e">
        <f t="shared" ca="1" si="21"/>
        <v>#N/A</v>
      </c>
      <c r="N79" s="2" t="e">
        <f t="shared" ca="1" si="22"/>
        <v>#N/A</v>
      </c>
      <c r="O79" s="20" t="e">
        <f t="shared" ca="1" si="23"/>
        <v>#N/A</v>
      </c>
      <c r="P79" s="168"/>
      <c r="Q79"/>
      <c r="U79"/>
    </row>
    <row r="80" spans="1:21" hidden="1" x14ac:dyDescent="0.25">
      <c r="A80" s="175">
        <f>VLOOKUP($B80,Data_Table[],18,FALSE)</f>
        <v>0</v>
      </c>
      <c r="B80" s="3" t="s">
        <v>133</v>
      </c>
      <c r="C80" s="3" t="str">
        <f>IF(Table_Data_Table_12[[#This Row],[Pair
Group]]&lt;&gt;0,Table_Data_Table_12[[#This Row],[Pair
Group]]+(COUNTIF($A$17:$A80,A80)*0.01),"")</f>
        <v/>
      </c>
      <c r="D80" s="78" t="e">
        <f t="shared" ca="1" si="12"/>
        <v>#N/A</v>
      </c>
      <c r="E80" s="3" t="e">
        <f t="shared" ca="1" si="13"/>
        <v>#N/A</v>
      </c>
      <c r="F80" s="44" t="e">
        <f t="shared" ca="1" si="14"/>
        <v>#N/A</v>
      </c>
      <c r="G80" s="7" t="e">
        <f t="shared" ca="1" si="15"/>
        <v>#N/A</v>
      </c>
      <c r="H80" s="79" t="e">
        <f t="shared" ca="1" si="16"/>
        <v>#N/A</v>
      </c>
      <c r="I80" s="18" t="e">
        <f t="shared" ca="1" si="17"/>
        <v>#N/A</v>
      </c>
      <c r="J80" s="164" t="e">
        <f t="shared" ca="1" si="18"/>
        <v>#N/A</v>
      </c>
      <c r="K80" s="2" t="e">
        <f t="shared" ca="1" si="19"/>
        <v>#N/A</v>
      </c>
      <c r="L80" s="2" t="e">
        <f t="shared" ca="1" si="20"/>
        <v>#N/A</v>
      </c>
      <c r="M80" s="19" t="e">
        <f t="shared" ca="1" si="21"/>
        <v>#N/A</v>
      </c>
      <c r="N80" s="2" t="e">
        <f t="shared" ca="1" si="22"/>
        <v>#N/A</v>
      </c>
      <c r="O80" s="20" t="e">
        <f t="shared" ca="1" si="23"/>
        <v>#N/A</v>
      </c>
      <c r="P80" s="168"/>
      <c r="Q80"/>
      <c r="U80"/>
    </row>
    <row r="81" spans="1:21" hidden="1" x14ac:dyDescent="0.25">
      <c r="A81" s="175">
        <f>VLOOKUP($B81,Data_Table[],18,FALSE)</f>
        <v>0</v>
      </c>
      <c r="B81" s="3" t="s">
        <v>133</v>
      </c>
      <c r="C81" s="3" t="str">
        <f>IF(Table_Data_Table_12[[#This Row],[Pair
Group]]&lt;&gt;0,Table_Data_Table_12[[#This Row],[Pair
Group]]+(COUNTIF($A$17:$A81,A81)*0.01),"")</f>
        <v/>
      </c>
      <c r="D81" s="78" t="e">
        <f t="shared" ref="D81:D144" ca="1" si="24">VLOOKUP($B81,DataTable,2,FALSE)</f>
        <v>#N/A</v>
      </c>
      <c r="E81" s="3" t="e">
        <f t="shared" ref="E81:E144" ca="1" si="25">VLOOKUP($B81,DataTable,3,FALSE)</f>
        <v>#N/A</v>
      </c>
      <c r="F81" s="44" t="e">
        <f t="shared" ref="F81:F144" ca="1" si="26">VLOOKUP($B81,DataTable,4,FALSE)</f>
        <v>#N/A</v>
      </c>
      <c r="G81" s="7" t="e">
        <f t="shared" ref="G81:G144" ca="1" si="27">VLOOKUP($B81,DataTable,5,FALSE)</f>
        <v>#N/A</v>
      </c>
      <c r="H81" s="79" t="e">
        <f t="shared" ref="H81:H144" ca="1" si="28">VLOOKUP($B81,DataTable,6,FALSE)</f>
        <v>#N/A</v>
      </c>
      <c r="I81" s="18" t="e">
        <f t="shared" ref="I81:I144" ca="1" si="29">ROUND((VLOOKUP($B81,DataTable,10,FALSE)-VLOOKUP($B81,DataTable,12,FALSE))/43560,3)</f>
        <v>#N/A</v>
      </c>
      <c r="J81" s="164" t="e">
        <f t="shared" ref="J81:J144" ca="1" si="30">VLOOKUP($B81,DataTable,11,FALSE)</f>
        <v>#N/A</v>
      </c>
      <c r="K81" s="2" t="e">
        <f t="shared" ref="K81:K144" ca="1" si="31">VLOOKUP($B81,DataTable,13,FALSE)</f>
        <v>#N/A</v>
      </c>
      <c r="L81" s="2" t="e">
        <f t="shared" ref="L81:L144" ca="1" si="32">VLOOKUP($B81,Analysis_Table,8,FALSE)</f>
        <v>#N/A</v>
      </c>
      <c r="M81" s="19" t="e">
        <f t="shared" ref="M81:M144" ca="1" si="33">VLOOKUP($B81,Analysis_Table,9,FALSE)</f>
        <v>#N/A</v>
      </c>
      <c r="N81" s="2" t="e">
        <f t="shared" ref="N81:N144" ca="1" si="34">L81/I81</f>
        <v>#N/A</v>
      </c>
      <c r="O81" s="20" t="e">
        <f t="shared" ref="O81:O144" ca="1" si="35">ROUND(L81/(VLOOKUP($B81,DataTable,10,FALSE)-VLOOKUP($B81,DataTable,12,FALSE)),2)</f>
        <v>#N/A</v>
      </c>
      <c r="P81" s="168"/>
      <c r="Q81"/>
      <c r="U81"/>
    </row>
    <row r="82" spans="1:21" hidden="1" x14ac:dyDescent="0.25">
      <c r="A82" s="175">
        <f>VLOOKUP($B82,Data_Table[],18,FALSE)</f>
        <v>0</v>
      </c>
      <c r="B82" s="3" t="s">
        <v>133</v>
      </c>
      <c r="C82" s="3" t="str">
        <f>IF(Table_Data_Table_12[[#This Row],[Pair
Group]]&lt;&gt;0,Table_Data_Table_12[[#This Row],[Pair
Group]]+(COUNTIF($A$17:$A82,A82)*0.01),"")</f>
        <v/>
      </c>
      <c r="D82" s="78" t="e">
        <f t="shared" ca="1" si="24"/>
        <v>#N/A</v>
      </c>
      <c r="E82" s="3" t="e">
        <f t="shared" ca="1" si="25"/>
        <v>#N/A</v>
      </c>
      <c r="F82" s="44" t="e">
        <f t="shared" ca="1" si="26"/>
        <v>#N/A</v>
      </c>
      <c r="G82" s="7" t="e">
        <f t="shared" ca="1" si="27"/>
        <v>#N/A</v>
      </c>
      <c r="H82" s="79" t="e">
        <f t="shared" ca="1" si="28"/>
        <v>#N/A</v>
      </c>
      <c r="I82" s="18" t="e">
        <f t="shared" ca="1" si="29"/>
        <v>#N/A</v>
      </c>
      <c r="J82" s="164" t="e">
        <f t="shared" ca="1" si="30"/>
        <v>#N/A</v>
      </c>
      <c r="K82" s="2" t="e">
        <f t="shared" ca="1" si="31"/>
        <v>#N/A</v>
      </c>
      <c r="L82" s="2" t="e">
        <f t="shared" ca="1" si="32"/>
        <v>#N/A</v>
      </c>
      <c r="M82" s="19" t="e">
        <f t="shared" ca="1" si="33"/>
        <v>#N/A</v>
      </c>
      <c r="N82" s="2" t="e">
        <f t="shared" ca="1" si="34"/>
        <v>#N/A</v>
      </c>
      <c r="O82" s="20" t="e">
        <f t="shared" ca="1" si="35"/>
        <v>#N/A</v>
      </c>
      <c r="P82" s="168"/>
      <c r="Q82"/>
      <c r="U82"/>
    </row>
    <row r="83" spans="1:21" hidden="1" x14ac:dyDescent="0.25">
      <c r="A83" s="175">
        <f>VLOOKUP($B83,Data_Table[],18,FALSE)</f>
        <v>0</v>
      </c>
      <c r="B83" s="3" t="s">
        <v>133</v>
      </c>
      <c r="C83" s="3" t="str">
        <f>IF(Table_Data_Table_12[[#This Row],[Pair
Group]]&lt;&gt;0,Table_Data_Table_12[[#This Row],[Pair
Group]]+(COUNTIF($A$17:$A83,A83)*0.01),"")</f>
        <v/>
      </c>
      <c r="D83" s="78" t="e">
        <f t="shared" ca="1" si="24"/>
        <v>#N/A</v>
      </c>
      <c r="E83" s="3" t="e">
        <f t="shared" ca="1" si="25"/>
        <v>#N/A</v>
      </c>
      <c r="F83" s="44" t="e">
        <f t="shared" ca="1" si="26"/>
        <v>#N/A</v>
      </c>
      <c r="G83" s="7" t="e">
        <f t="shared" ca="1" si="27"/>
        <v>#N/A</v>
      </c>
      <c r="H83" s="79" t="e">
        <f t="shared" ca="1" si="28"/>
        <v>#N/A</v>
      </c>
      <c r="I83" s="18" t="e">
        <f t="shared" ca="1" si="29"/>
        <v>#N/A</v>
      </c>
      <c r="J83" s="164" t="e">
        <f t="shared" ca="1" si="30"/>
        <v>#N/A</v>
      </c>
      <c r="K83" s="2" t="e">
        <f t="shared" ca="1" si="31"/>
        <v>#N/A</v>
      </c>
      <c r="L83" s="2" t="e">
        <f t="shared" ca="1" si="32"/>
        <v>#N/A</v>
      </c>
      <c r="M83" s="19" t="e">
        <f t="shared" ca="1" si="33"/>
        <v>#N/A</v>
      </c>
      <c r="N83" s="2" t="e">
        <f t="shared" ca="1" si="34"/>
        <v>#N/A</v>
      </c>
      <c r="O83" s="20" t="e">
        <f t="shared" ca="1" si="35"/>
        <v>#N/A</v>
      </c>
      <c r="P83" s="168"/>
      <c r="Q83"/>
      <c r="U83"/>
    </row>
    <row r="84" spans="1:21" hidden="1" x14ac:dyDescent="0.25">
      <c r="A84" s="175">
        <f>VLOOKUP($B84,Data_Table[],18,FALSE)</f>
        <v>0</v>
      </c>
      <c r="B84" s="3" t="s">
        <v>133</v>
      </c>
      <c r="C84" s="3" t="str">
        <f>IF(Table_Data_Table_12[[#This Row],[Pair
Group]]&lt;&gt;0,Table_Data_Table_12[[#This Row],[Pair
Group]]+(COUNTIF($A$17:$A84,A84)*0.01),"")</f>
        <v/>
      </c>
      <c r="D84" s="78" t="e">
        <f t="shared" ca="1" si="24"/>
        <v>#N/A</v>
      </c>
      <c r="E84" s="3" t="e">
        <f t="shared" ca="1" si="25"/>
        <v>#N/A</v>
      </c>
      <c r="F84" s="44" t="e">
        <f t="shared" ca="1" si="26"/>
        <v>#N/A</v>
      </c>
      <c r="G84" s="7" t="e">
        <f t="shared" ca="1" si="27"/>
        <v>#N/A</v>
      </c>
      <c r="H84" s="79" t="e">
        <f t="shared" ca="1" si="28"/>
        <v>#N/A</v>
      </c>
      <c r="I84" s="18" t="e">
        <f t="shared" ca="1" si="29"/>
        <v>#N/A</v>
      </c>
      <c r="J84" s="164" t="e">
        <f t="shared" ca="1" si="30"/>
        <v>#N/A</v>
      </c>
      <c r="K84" s="2" t="e">
        <f t="shared" ca="1" si="31"/>
        <v>#N/A</v>
      </c>
      <c r="L84" s="2" t="e">
        <f t="shared" ca="1" si="32"/>
        <v>#N/A</v>
      </c>
      <c r="M84" s="19" t="e">
        <f t="shared" ca="1" si="33"/>
        <v>#N/A</v>
      </c>
      <c r="N84" s="2" t="e">
        <f t="shared" ca="1" si="34"/>
        <v>#N/A</v>
      </c>
      <c r="O84" s="20" t="e">
        <f t="shared" ca="1" si="35"/>
        <v>#N/A</v>
      </c>
      <c r="P84" s="168"/>
      <c r="Q84"/>
      <c r="U84"/>
    </row>
    <row r="85" spans="1:21" hidden="1" x14ac:dyDescent="0.25">
      <c r="A85" s="175">
        <f>VLOOKUP($B85,Data_Table[],18,FALSE)</f>
        <v>0</v>
      </c>
      <c r="B85" s="3" t="s">
        <v>133</v>
      </c>
      <c r="C85" s="3" t="str">
        <f>IF(Table_Data_Table_12[[#This Row],[Pair
Group]]&lt;&gt;0,Table_Data_Table_12[[#This Row],[Pair
Group]]+(COUNTIF($A$17:$A85,A85)*0.01),"")</f>
        <v/>
      </c>
      <c r="D85" s="78" t="e">
        <f t="shared" ca="1" si="24"/>
        <v>#N/A</v>
      </c>
      <c r="E85" s="3" t="e">
        <f t="shared" ca="1" si="25"/>
        <v>#N/A</v>
      </c>
      <c r="F85" s="44" t="e">
        <f t="shared" ca="1" si="26"/>
        <v>#N/A</v>
      </c>
      <c r="G85" s="7" t="e">
        <f t="shared" ca="1" si="27"/>
        <v>#N/A</v>
      </c>
      <c r="H85" s="79" t="e">
        <f t="shared" ca="1" si="28"/>
        <v>#N/A</v>
      </c>
      <c r="I85" s="18" t="e">
        <f t="shared" ca="1" si="29"/>
        <v>#N/A</v>
      </c>
      <c r="J85" s="164" t="e">
        <f t="shared" ca="1" si="30"/>
        <v>#N/A</v>
      </c>
      <c r="K85" s="2" t="e">
        <f t="shared" ca="1" si="31"/>
        <v>#N/A</v>
      </c>
      <c r="L85" s="2" t="e">
        <f t="shared" ca="1" si="32"/>
        <v>#N/A</v>
      </c>
      <c r="M85" s="19" t="e">
        <f t="shared" ca="1" si="33"/>
        <v>#N/A</v>
      </c>
      <c r="N85" s="2" t="e">
        <f t="shared" ca="1" si="34"/>
        <v>#N/A</v>
      </c>
      <c r="O85" s="20" t="e">
        <f t="shared" ca="1" si="35"/>
        <v>#N/A</v>
      </c>
      <c r="P85" s="168"/>
      <c r="Q85"/>
      <c r="U85"/>
    </row>
    <row r="86" spans="1:21" hidden="1" x14ac:dyDescent="0.25">
      <c r="A86" s="175">
        <f>VLOOKUP($B86,Data_Table[],18,FALSE)</f>
        <v>0</v>
      </c>
      <c r="B86" s="3" t="s">
        <v>133</v>
      </c>
      <c r="C86" s="3" t="str">
        <f>IF(Table_Data_Table_12[[#This Row],[Pair
Group]]&lt;&gt;0,Table_Data_Table_12[[#This Row],[Pair
Group]]+(COUNTIF($A$17:$A86,A86)*0.01),"")</f>
        <v/>
      </c>
      <c r="D86" s="78" t="e">
        <f t="shared" ca="1" si="24"/>
        <v>#N/A</v>
      </c>
      <c r="E86" s="3" t="e">
        <f t="shared" ca="1" si="25"/>
        <v>#N/A</v>
      </c>
      <c r="F86" s="44" t="e">
        <f t="shared" ca="1" si="26"/>
        <v>#N/A</v>
      </c>
      <c r="G86" s="7" t="e">
        <f t="shared" ca="1" si="27"/>
        <v>#N/A</v>
      </c>
      <c r="H86" s="79" t="e">
        <f t="shared" ca="1" si="28"/>
        <v>#N/A</v>
      </c>
      <c r="I86" s="18" t="e">
        <f t="shared" ca="1" si="29"/>
        <v>#N/A</v>
      </c>
      <c r="J86" s="164" t="e">
        <f t="shared" ca="1" si="30"/>
        <v>#N/A</v>
      </c>
      <c r="K86" s="2" t="e">
        <f t="shared" ca="1" si="31"/>
        <v>#N/A</v>
      </c>
      <c r="L86" s="2" t="e">
        <f t="shared" ca="1" si="32"/>
        <v>#N/A</v>
      </c>
      <c r="M86" s="19" t="e">
        <f t="shared" ca="1" si="33"/>
        <v>#N/A</v>
      </c>
      <c r="N86" s="2" t="e">
        <f t="shared" ca="1" si="34"/>
        <v>#N/A</v>
      </c>
      <c r="O86" s="20" t="e">
        <f t="shared" ca="1" si="35"/>
        <v>#N/A</v>
      </c>
      <c r="P86" s="168"/>
      <c r="Q86"/>
      <c r="U86"/>
    </row>
    <row r="87" spans="1:21" hidden="1" x14ac:dyDescent="0.25">
      <c r="A87" s="175">
        <f>VLOOKUP($B87,Data_Table[],18,FALSE)</f>
        <v>0</v>
      </c>
      <c r="B87" s="3" t="s">
        <v>133</v>
      </c>
      <c r="C87" s="3" t="str">
        <f>IF(Table_Data_Table_12[[#This Row],[Pair
Group]]&lt;&gt;0,Table_Data_Table_12[[#This Row],[Pair
Group]]+(COUNTIF($A$17:$A87,A87)*0.01),"")</f>
        <v/>
      </c>
      <c r="D87" s="78" t="e">
        <f t="shared" ca="1" si="24"/>
        <v>#N/A</v>
      </c>
      <c r="E87" s="3" t="e">
        <f t="shared" ca="1" si="25"/>
        <v>#N/A</v>
      </c>
      <c r="F87" s="44" t="e">
        <f t="shared" ca="1" si="26"/>
        <v>#N/A</v>
      </c>
      <c r="G87" s="7" t="e">
        <f t="shared" ca="1" si="27"/>
        <v>#N/A</v>
      </c>
      <c r="H87" s="79" t="e">
        <f t="shared" ca="1" si="28"/>
        <v>#N/A</v>
      </c>
      <c r="I87" s="18" t="e">
        <f t="shared" ca="1" si="29"/>
        <v>#N/A</v>
      </c>
      <c r="J87" s="164" t="e">
        <f t="shared" ca="1" si="30"/>
        <v>#N/A</v>
      </c>
      <c r="K87" s="2" t="e">
        <f t="shared" ca="1" si="31"/>
        <v>#N/A</v>
      </c>
      <c r="L87" s="2" t="e">
        <f t="shared" ca="1" si="32"/>
        <v>#N/A</v>
      </c>
      <c r="M87" s="19" t="e">
        <f t="shared" ca="1" si="33"/>
        <v>#N/A</v>
      </c>
      <c r="N87" s="2" t="e">
        <f t="shared" ca="1" si="34"/>
        <v>#N/A</v>
      </c>
      <c r="O87" s="20" t="e">
        <f t="shared" ca="1" si="35"/>
        <v>#N/A</v>
      </c>
      <c r="P87" s="168"/>
      <c r="Q87"/>
      <c r="U87"/>
    </row>
    <row r="88" spans="1:21" hidden="1" x14ac:dyDescent="0.25">
      <c r="A88" s="175">
        <f>VLOOKUP($B88,Data_Table[],18,FALSE)</f>
        <v>0</v>
      </c>
      <c r="B88" s="3" t="s">
        <v>133</v>
      </c>
      <c r="C88" s="3" t="str">
        <f>IF(Table_Data_Table_12[[#This Row],[Pair
Group]]&lt;&gt;0,Table_Data_Table_12[[#This Row],[Pair
Group]]+(COUNTIF($A$17:$A88,A88)*0.01),"")</f>
        <v/>
      </c>
      <c r="D88" s="78" t="e">
        <f t="shared" ca="1" si="24"/>
        <v>#N/A</v>
      </c>
      <c r="E88" s="3" t="e">
        <f t="shared" ca="1" si="25"/>
        <v>#N/A</v>
      </c>
      <c r="F88" s="44" t="e">
        <f t="shared" ca="1" si="26"/>
        <v>#N/A</v>
      </c>
      <c r="G88" s="7" t="e">
        <f t="shared" ca="1" si="27"/>
        <v>#N/A</v>
      </c>
      <c r="H88" s="79" t="e">
        <f t="shared" ca="1" si="28"/>
        <v>#N/A</v>
      </c>
      <c r="I88" s="18" t="e">
        <f t="shared" ca="1" si="29"/>
        <v>#N/A</v>
      </c>
      <c r="J88" s="164" t="e">
        <f t="shared" ca="1" si="30"/>
        <v>#N/A</v>
      </c>
      <c r="K88" s="2" t="e">
        <f t="shared" ca="1" si="31"/>
        <v>#N/A</v>
      </c>
      <c r="L88" s="2" t="e">
        <f t="shared" ca="1" si="32"/>
        <v>#N/A</v>
      </c>
      <c r="M88" s="19" t="e">
        <f t="shared" ca="1" si="33"/>
        <v>#N/A</v>
      </c>
      <c r="N88" s="2" t="e">
        <f t="shared" ca="1" si="34"/>
        <v>#N/A</v>
      </c>
      <c r="O88" s="20" t="e">
        <f t="shared" ca="1" si="35"/>
        <v>#N/A</v>
      </c>
      <c r="P88" s="168"/>
      <c r="Q88"/>
      <c r="U88"/>
    </row>
    <row r="89" spans="1:21" hidden="1" x14ac:dyDescent="0.25">
      <c r="A89" s="175">
        <f>VLOOKUP($B89,Data_Table[],18,FALSE)</f>
        <v>0</v>
      </c>
      <c r="B89" s="3" t="s">
        <v>133</v>
      </c>
      <c r="C89" s="3" t="str">
        <f>IF(Table_Data_Table_12[[#This Row],[Pair
Group]]&lt;&gt;0,Table_Data_Table_12[[#This Row],[Pair
Group]]+(COUNTIF($A$17:$A89,A89)*0.01),"")</f>
        <v/>
      </c>
      <c r="D89" s="78" t="e">
        <f t="shared" ca="1" si="24"/>
        <v>#N/A</v>
      </c>
      <c r="E89" s="3" t="e">
        <f t="shared" ca="1" si="25"/>
        <v>#N/A</v>
      </c>
      <c r="F89" s="44" t="e">
        <f t="shared" ca="1" si="26"/>
        <v>#N/A</v>
      </c>
      <c r="G89" s="7" t="e">
        <f t="shared" ca="1" si="27"/>
        <v>#N/A</v>
      </c>
      <c r="H89" s="79" t="e">
        <f t="shared" ca="1" si="28"/>
        <v>#N/A</v>
      </c>
      <c r="I89" s="18" t="e">
        <f t="shared" ca="1" si="29"/>
        <v>#N/A</v>
      </c>
      <c r="J89" s="164" t="e">
        <f t="shared" ca="1" si="30"/>
        <v>#N/A</v>
      </c>
      <c r="K89" s="2" t="e">
        <f t="shared" ca="1" si="31"/>
        <v>#N/A</v>
      </c>
      <c r="L89" s="2" t="e">
        <f t="shared" ca="1" si="32"/>
        <v>#N/A</v>
      </c>
      <c r="M89" s="19" t="e">
        <f t="shared" ca="1" si="33"/>
        <v>#N/A</v>
      </c>
      <c r="N89" s="2" t="e">
        <f t="shared" ca="1" si="34"/>
        <v>#N/A</v>
      </c>
      <c r="O89" s="20" t="e">
        <f t="shared" ca="1" si="35"/>
        <v>#N/A</v>
      </c>
      <c r="P89" s="168"/>
      <c r="Q89"/>
      <c r="U89"/>
    </row>
    <row r="90" spans="1:21" hidden="1" x14ac:dyDescent="0.25">
      <c r="A90" s="175">
        <f>VLOOKUP($B90,Data_Table[],18,FALSE)</f>
        <v>0</v>
      </c>
      <c r="B90" s="3" t="s">
        <v>133</v>
      </c>
      <c r="C90" s="3" t="str">
        <f>IF(Table_Data_Table_12[[#This Row],[Pair
Group]]&lt;&gt;0,Table_Data_Table_12[[#This Row],[Pair
Group]]+(COUNTIF($A$17:$A90,A90)*0.01),"")</f>
        <v/>
      </c>
      <c r="D90" s="78" t="e">
        <f t="shared" ca="1" si="24"/>
        <v>#N/A</v>
      </c>
      <c r="E90" s="3" t="e">
        <f t="shared" ca="1" si="25"/>
        <v>#N/A</v>
      </c>
      <c r="F90" s="44" t="e">
        <f t="shared" ca="1" si="26"/>
        <v>#N/A</v>
      </c>
      <c r="G90" s="7" t="e">
        <f t="shared" ca="1" si="27"/>
        <v>#N/A</v>
      </c>
      <c r="H90" s="79" t="e">
        <f t="shared" ca="1" si="28"/>
        <v>#N/A</v>
      </c>
      <c r="I90" s="18" t="e">
        <f t="shared" ca="1" si="29"/>
        <v>#N/A</v>
      </c>
      <c r="J90" s="164" t="e">
        <f t="shared" ca="1" si="30"/>
        <v>#N/A</v>
      </c>
      <c r="K90" s="2" t="e">
        <f t="shared" ca="1" si="31"/>
        <v>#N/A</v>
      </c>
      <c r="L90" s="2" t="e">
        <f t="shared" ca="1" si="32"/>
        <v>#N/A</v>
      </c>
      <c r="M90" s="19" t="e">
        <f t="shared" ca="1" si="33"/>
        <v>#N/A</v>
      </c>
      <c r="N90" s="2" t="e">
        <f t="shared" ca="1" si="34"/>
        <v>#N/A</v>
      </c>
      <c r="O90" s="20" t="e">
        <f t="shared" ca="1" si="35"/>
        <v>#N/A</v>
      </c>
      <c r="P90" s="168"/>
      <c r="Q90"/>
      <c r="U90"/>
    </row>
    <row r="91" spans="1:21" hidden="1" x14ac:dyDescent="0.25">
      <c r="A91" s="175">
        <f>VLOOKUP($B91,Data_Table[],18,FALSE)</f>
        <v>0</v>
      </c>
      <c r="B91" s="3" t="s">
        <v>133</v>
      </c>
      <c r="C91" s="3" t="str">
        <f>IF(Table_Data_Table_12[[#This Row],[Pair
Group]]&lt;&gt;0,Table_Data_Table_12[[#This Row],[Pair
Group]]+(COUNTIF($A$17:$A91,A91)*0.01),"")</f>
        <v/>
      </c>
      <c r="D91" s="78" t="e">
        <f t="shared" ca="1" si="24"/>
        <v>#N/A</v>
      </c>
      <c r="E91" s="3" t="e">
        <f t="shared" ca="1" si="25"/>
        <v>#N/A</v>
      </c>
      <c r="F91" s="44" t="e">
        <f t="shared" ca="1" si="26"/>
        <v>#N/A</v>
      </c>
      <c r="G91" s="7" t="e">
        <f t="shared" ca="1" si="27"/>
        <v>#N/A</v>
      </c>
      <c r="H91" s="79" t="e">
        <f t="shared" ca="1" si="28"/>
        <v>#N/A</v>
      </c>
      <c r="I91" s="18" t="e">
        <f t="shared" ca="1" si="29"/>
        <v>#N/A</v>
      </c>
      <c r="J91" s="164" t="e">
        <f t="shared" ca="1" si="30"/>
        <v>#N/A</v>
      </c>
      <c r="K91" s="2" t="e">
        <f t="shared" ca="1" si="31"/>
        <v>#N/A</v>
      </c>
      <c r="L91" s="2" t="e">
        <f t="shared" ca="1" si="32"/>
        <v>#N/A</v>
      </c>
      <c r="M91" s="19" t="e">
        <f t="shared" ca="1" si="33"/>
        <v>#N/A</v>
      </c>
      <c r="N91" s="2" t="e">
        <f t="shared" ca="1" si="34"/>
        <v>#N/A</v>
      </c>
      <c r="O91" s="20" t="e">
        <f t="shared" ca="1" si="35"/>
        <v>#N/A</v>
      </c>
      <c r="P91" s="168"/>
      <c r="Q91"/>
      <c r="U91"/>
    </row>
    <row r="92" spans="1:21" hidden="1" x14ac:dyDescent="0.25">
      <c r="A92" s="175">
        <f>VLOOKUP($B92,Data_Table[],18,FALSE)</f>
        <v>0</v>
      </c>
      <c r="B92" s="3" t="s">
        <v>133</v>
      </c>
      <c r="C92" s="3" t="str">
        <f>IF(Table_Data_Table_12[[#This Row],[Pair
Group]]&lt;&gt;0,Table_Data_Table_12[[#This Row],[Pair
Group]]+(COUNTIF($A$17:$A92,A92)*0.01),"")</f>
        <v/>
      </c>
      <c r="D92" s="78" t="e">
        <f t="shared" ca="1" si="24"/>
        <v>#N/A</v>
      </c>
      <c r="E92" s="3" t="e">
        <f t="shared" ca="1" si="25"/>
        <v>#N/A</v>
      </c>
      <c r="F92" s="44" t="e">
        <f t="shared" ca="1" si="26"/>
        <v>#N/A</v>
      </c>
      <c r="G92" s="7" t="e">
        <f t="shared" ca="1" si="27"/>
        <v>#N/A</v>
      </c>
      <c r="H92" s="79" t="e">
        <f t="shared" ca="1" si="28"/>
        <v>#N/A</v>
      </c>
      <c r="I92" s="18" t="e">
        <f t="shared" ca="1" si="29"/>
        <v>#N/A</v>
      </c>
      <c r="J92" s="164" t="e">
        <f t="shared" ca="1" si="30"/>
        <v>#N/A</v>
      </c>
      <c r="K92" s="2" t="e">
        <f t="shared" ca="1" si="31"/>
        <v>#N/A</v>
      </c>
      <c r="L92" s="2" t="e">
        <f t="shared" ca="1" si="32"/>
        <v>#N/A</v>
      </c>
      <c r="M92" s="19" t="e">
        <f t="shared" ca="1" si="33"/>
        <v>#N/A</v>
      </c>
      <c r="N92" s="2" t="e">
        <f t="shared" ca="1" si="34"/>
        <v>#N/A</v>
      </c>
      <c r="O92" s="20" t="e">
        <f t="shared" ca="1" si="35"/>
        <v>#N/A</v>
      </c>
      <c r="P92" s="168"/>
      <c r="Q92"/>
      <c r="U92"/>
    </row>
    <row r="93" spans="1:21" hidden="1" x14ac:dyDescent="0.25">
      <c r="A93" s="175">
        <f>VLOOKUP($B93,Data_Table[],18,FALSE)</f>
        <v>0</v>
      </c>
      <c r="B93" s="3" t="s">
        <v>133</v>
      </c>
      <c r="C93" s="3" t="str">
        <f>IF(Table_Data_Table_12[[#This Row],[Pair
Group]]&lt;&gt;0,Table_Data_Table_12[[#This Row],[Pair
Group]]+(COUNTIF($A$17:$A93,A93)*0.01),"")</f>
        <v/>
      </c>
      <c r="D93" s="78" t="e">
        <f t="shared" ca="1" si="24"/>
        <v>#N/A</v>
      </c>
      <c r="E93" s="3" t="e">
        <f t="shared" ca="1" si="25"/>
        <v>#N/A</v>
      </c>
      <c r="F93" s="44" t="e">
        <f t="shared" ca="1" si="26"/>
        <v>#N/A</v>
      </c>
      <c r="G93" s="7" t="e">
        <f t="shared" ca="1" si="27"/>
        <v>#N/A</v>
      </c>
      <c r="H93" s="79" t="e">
        <f t="shared" ca="1" si="28"/>
        <v>#N/A</v>
      </c>
      <c r="I93" s="18" t="e">
        <f t="shared" ca="1" si="29"/>
        <v>#N/A</v>
      </c>
      <c r="J93" s="164" t="e">
        <f t="shared" ca="1" si="30"/>
        <v>#N/A</v>
      </c>
      <c r="K93" s="2" t="e">
        <f t="shared" ca="1" si="31"/>
        <v>#N/A</v>
      </c>
      <c r="L93" s="2" t="e">
        <f t="shared" ca="1" si="32"/>
        <v>#N/A</v>
      </c>
      <c r="M93" s="19" t="e">
        <f t="shared" ca="1" si="33"/>
        <v>#N/A</v>
      </c>
      <c r="N93" s="2" t="e">
        <f t="shared" ca="1" si="34"/>
        <v>#N/A</v>
      </c>
      <c r="O93" s="20" t="e">
        <f t="shared" ca="1" si="35"/>
        <v>#N/A</v>
      </c>
      <c r="P93" s="168"/>
      <c r="Q93"/>
      <c r="U93"/>
    </row>
    <row r="94" spans="1:21" hidden="1" x14ac:dyDescent="0.25">
      <c r="A94" s="175">
        <f>VLOOKUP($B94,Data_Table[],18,FALSE)</f>
        <v>0</v>
      </c>
      <c r="B94" s="3" t="s">
        <v>133</v>
      </c>
      <c r="C94" s="3" t="str">
        <f>IF(Table_Data_Table_12[[#This Row],[Pair
Group]]&lt;&gt;0,Table_Data_Table_12[[#This Row],[Pair
Group]]+(COUNTIF($A$17:$A94,A94)*0.01),"")</f>
        <v/>
      </c>
      <c r="D94" s="78" t="e">
        <f t="shared" ca="1" si="24"/>
        <v>#N/A</v>
      </c>
      <c r="E94" s="3" t="e">
        <f t="shared" ca="1" si="25"/>
        <v>#N/A</v>
      </c>
      <c r="F94" s="44" t="e">
        <f t="shared" ca="1" si="26"/>
        <v>#N/A</v>
      </c>
      <c r="G94" s="7" t="e">
        <f t="shared" ca="1" si="27"/>
        <v>#N/A</v>
      </c>
      <c r="H94" s="79" t="e">
        <f t="shared" ca="1" si="28"/>
        <v>#N/A</v>
      </c>
      <c r="I94" s="18" t="e">
        <f t="shared" ca="1" si="29"/>
        <v>#N/A</v>
      </c>
      <c r="J94" s="164" t="e">
        <f t="shared" ca="1" si="30"/>
        <v>#N/A</v>
      </c>
      <c r="K94" s="2" t="e">
        <f t="shared" ca="1" si="31"/>
        <v>#N/A</v>
      </c>
      <c r="L94" s="2" t="e">
        <f t="shared" ca="1" si="32"/>
        <v>#N/A</v>
      </c>
      <c r="M94" s="19" t="e">
        <f t="shared" ca="1" si="33"/>
        <v>#N/A</v>
      </c>
      <c r="N94" s="2" t="e">
        <f t="shared" ca="1" si="34"/>
        <v>#N/A</v>
      </c>
      <c r="O94" s="20" t="e">
        <f t="shared" ca="1" si="35"/>
        <v>#N/A</v>
      </c>
      <c r="P94" s="168"/>
      <c r="Q94"/>
      <c r="U94"/>
    </row>
    <row r="95" spans="1:21" hidden="1" x14ac:dyDescent="0.25">
      <c r="A95" s="175">
        <f>VLOOKUP($B95,Data_Table[],18,FALSE)</f>
        <v>0</v>
      </c>
      <c r="B95" s="3" t="s">
        <v>133</v>
      </c>
      <c r="C95" s="3" t="str">
        <f>IF(Table_Data_Table_12[[#This Row],[Pair
Group]]&lt;&gt;0,Table_Data_Table_12[[#This Row],[Pair
Group]]+(COUNTIF($A$17:$A95,A95)*0.01),"")</f>
        <v/>
      </c>
      <c r="D95" s="78" t="e">
        <f t="shared" ca="1" si="24"/>
        <v>#N/A</v>
      </c>
      <c r="E95" s="3" t="e">
        <f t="shared" ca="1" si="25"/>
        <v>#N/A</v>
      </c>
      <c r="F95" s="44" t="e">
        <f t="shared" ca="1" si="26"/>
        <v>#N/A</v>
      </c>
      <c r="G95" s="7" t="e">
        <f t="shared" ca="1" si="27"/>
        <v>#N/A</v>
      </c>
      <c r="H95" s="79" t="e">
        <f t="shared" ca="1" si="28"/>
        <v>#N/A</v>
      </c>
      <c r="I95" s="18" t="e">
        <f t="shared" ca="1" si="29"/>
        <v>#N/A</v>
      </c>
      <c r="J95" s="164" t="e">
        <f t="shared" ca="1" si="30"/>
        <v>#N/A</v>
      </c>
      <c r="K95" s="2" t="e">
        <f t="shared" ca="1" si="31"/>
        <v>#N/A</v>
      </c>
      <c r="L95" s="2" t="e">
        <f t="shared" ca="1" si="32"/>
        <v>#N/A</v>
      </c>
      <c r="M95" s="19" t="e">
        <f t="shared" ca="1" si="33"/>
        <v>#N/A</v>
      </c>
      <c r="N95" s="2" t="e">
        <f t="shared" ca="1" si="34"/>
        <v>#N/A</v>
      </c>
      <c r="O95" s="20" t="e">
        <f t="shared" ca="1" si="35"/>
        <v>#N/A</v>
      </c>
      <c r="P95" s="168"/>
      <c r="Q95"/>
      <c r="U95"/>
    </row>
    <row r="96" spans="1:21" hidden="1" x14ac:dyDescent="0.25">
      <c r="A96" s="175">
        <f>VLOOKUP($B96,Data_Table[],18,FALSE)</f>
        <v>0</v>
      </c>
      <c r="B96" s="3" t="s">
        <v>133</v>
      </c>
      <c r="C96" s="3" t="str">
        <f>IF(Table_Data_Table_12[[#This Row],[Pair
Group]]&lt;&gt;0,Table_Data_Table_12[[#This Row],[Pair
Group]]+(COUNTIF($A$17:$A96,A96)*0.01),"")</f>
        <v/>
      </c>
      <c r="D96" s="78" t="e">
        <f t="shared" ca="1" si="24"/>
        <v>#N/A</v>
      </c>
      <c r="E96" s="3" t="e">
        <f t="shared" ca="1" si="25"/>
        <v>#N/A</v>
      </c>
      <c r="F96" s="44" t="e">
        <f t="shared" ca="1" si="26"/>
        <v>#N/A</v>
      </c>
      <c r="G96" s="7" t="e">
        <f t="shared" ca="1" si="27"/>
        <v>#N/A</v>
      </c>
      <c r="H96" s="79" t="e">
        <f t="shared" ca="1" si="28"/>
        <v>#N/A</v>
      </c>
      <c r="I96" s="18" t="e">
        <f t="shared" ca="1" si="29"/>
        <v>#N/A</v>
      </c>
      <c r="J96" s="164" t="e">
        <f t="shared" ca="1" si="30"/>
        <v>#N/A</v>
      </c>
      <c r="K96" s="2" t="e">
        <f t="shared" ca="1" si="31"/>
        <v>#N/A</v>
      </c>
      <c r="L96" s="2" t="e">
        <f t="shared" ca="1" si="32"/>
        <v>#N/A</v>
      </c>
      <c r="M96" s="19" t="e">
        <f t="shared" ca="1" si="33"/>
        <v>#N/A</v>
      </c>
      <c r="N96" s="2" t="e">
        <f t="shared" ca="1" si="34"/>
        <v>#N/A</v>
      </c>
      <c r="O96" s="20" t="e">
        <f t="shared" ca="1" si="35"/>
        <v>#N/A</v>
      </c>
      <c r="P96" s="168"/>
      <c r="Q96"/>
      <c r="U96"/>
    </row>
    <row r="97" spans="1:21" hidden="1" x14ac:dyDescent="0.25">
      <c r="A97" s="175">
        <f>VLOOKUP($B97,Data_Table[],18,FALSE)</f>
        <v>0</v>
      </c>
      <c r="B97" s="3" t="s">
        <v>133</v>
      </c>
      <c r="C97" s="3" t="str">
        <f>IF(Table_Data_Table_12[[#This Row],[Pair
Group]]&lt;&gt;0,Table_Data_Table_12[[#This Row],[Pair
Group]]+(COUNTIF($A$17:$A97,A97)*0.01),"")</f>
        <v/>
      </c>
      <c r="D97" s="78" t="e">
        <f t="shared" ca="1" si="24"/>
        <v>#N/A</v>
      </c>
      <c r="E97" s="3" t="e">
        <f t="shared" ca="1" si="25"/>
        <v>#N/A</v>
      </c>
      <c r="F97" s="44" t="e">
        <f t="shared" ca="1" si="26"/>
        <v>#N/A</v>
      </c>
      <c r="G97" s="7" t="e">
        <f t="shared" ca="1" si="27"/>
        <v>#N/A</v>
      </c>
      <c r="H97" s="79" t="e">
        <f t="shared" ca="1" si="28"/>
        <v>#N/A</v>
      </c>
      <c r="I97" s="18" t="e">
        <f t="shared" ca="1" si="29"/>
        <v>#N/A</v>
      </c>
      <c r="J97" s="164" t="e">
        <f t="shared" ca="1" si="30"/>
        <v>#N/A</v>
      </c>
      <c r="K97" s="2" t="e">
        <f t="shared" ca="1" si="31"/>
        <v>#N/A</v>
      </c>
      <c r="L97" s="2" t="e">
        <f t="shared" ca="1" si="32"/>
        <v>#N/A</v>
      </c>
      <c r="M97" s="19" t="e">
        <f t="shared" ca="1" si="33"/>
        <v>#N/A</v>
      </c>
      <c r="N97" s="2" t="e">
        <f t="shared" ca="1" si="34"/>
        <v>#N/A</v>
      </c>
      <c r="O97" s="20" t="e">
        <f t="shared" ca="1" si="35"/>
        <v>#N/A</v>
      </c>
      <c r="P97" s="168"/>
      <c r="Q97"/>
      <c r="U97"/>
    </row>
    <row r="98" spans="1:21" hidden="1" x14ac:dyDescent="0.25">
      <c r="A98" s="175">
        <f>VLOOKUP($B98,Data_Table[],18,FALSE)</f>
        <v>0</v>
      </c>
      <c r="B98" s="3" t="s">
        <v>133</v>
      </c>
      <c r="C98" s="3" t="str">
        <f>IF(Table_Data_Table_12[[#This Row],[Pair
Group]]&lt;&gt;0,Table_Data_Table_12[[#This Row],[Pair
Group]]+(COUNTIF($A$17:$A98,A98)*0.01),"")</f>
        <v/>
      </c>
      <c r="D98" s="78" t="e">
        <f t="shared" ca="1" si="24"/>
        <v>#N/A</v>
      </c>
      <c r="E98" s="3" t="e">
        <f t="shared" ca="1" si="25"/>
        <v>#N/A</v>
      </c>
      <c r="F98" s="44" t="e">
        <f t="shared" ca="1" si="26"/>
        <v>#N/A</v>
      </c>
      <c r="G98" s="7" t="e">
        <f t="shared" ca="1" si="27"/>
        <v>#N/A</v>
      </c>
      <c r="H98" s="79" t="e">
        <f t="shared" ca="1" si="28"/>
        <v>#N/A</v>
      </c>
      <c r="I98" s="18" t="e">
        <f t="shared" ca="1" si="29"/>
        <v>#N/A</v>
      </c>
      <c r="J98" s="164" t="e">
        <f t="shared" ca="1" si="30"/>
        <v>#N/A</v>
      </c>
      <c r="K98" s="2" t="e">
        <f t="shared" ca="1" si="31"/>
        <v>#N/A</v>
      </c>
      <c r="L98" s="2" t="e">
        <f t="shared" ca="1" si="32"/>
        <v>#N/A</v>
      </c>
      <c r="M98" s="19" t="e">
        <f t="shared" ca="1" si="33"/>
        <v>#N/A</v>
      </c>
      <c r="N98" s="2" t="e">
        <f t="shared" ca="1" si="34"/>
        <v>#N/A</v>
      </c>
      <c r="O98" s="20" t="e">
        <f t="shared" ca="1" si="35"/>
        <v>#N/A</v>
      </c>
      <c r="P98" s="168"/>
      <c r="Q98"/>
      <c r="U98"/>
    </row>
    <row r="99" spans="1:21" hidden="1" x14ac:dyDescent="0.25">
      <c r="A99" s="175">
        <f>VLOOKUP($B99,Data_Table[],18,FALSE)</f>
        <v>0</v>
      </c>
      <c r="B99" s="3" t="s">
        <v>133</v>
      </c>
      <c r="C99" s="3" t="str">
        <f>IF(Table_Data_Table_12[[#This Row],[Pair
Group]]&lt;&gt;0,Table_Data_Table_12[[#This Row],[Pair
Group]]+(COUNTIF($A$17:$A99,A99)*0.01),"")</f>
        <v/>
      </c>
      <c r="D99" s="78" t="e">
        <f t="shared" ca="1" si="24"/>
        <v>#N/A</v>
      </c>
      <c r="E99" s="3" t="e">
        <f t="shared" ca="1" si="25"/>
        <v>#N/A</v>
      </c>
      <c r="F99" s="44" t="e">
        <f t="shared" ca="1" si="26"/>
        <v>#N/A</v>
      </c>
      <c r="G99" s="7" t="e">
        <f t="shared" ca="1" si="27"/>
        <v>#N/A</v>
      </c>
      <c r="H99" s="79" t="e">
        <f t="shared" ca="1" si="28"/>
        <v>#N/A</v>
      </c>
      <c r="I99" s="18" t="e">
        <f t="shared" ca="1" si="29"/>
        <v>#N/A</v>
      </c>
      <c r="J99" s="164" t="e">
        <f t="shared" ca="1" si="30"/>
        <v>#N/A</v>
      </c>
      <c r="K99" s="2" t="e">
        <f t="shared" ca="1" si="31"/>
        <v>#N/A</v>
      </c>
      <c r="L99" s="2" t="e">
        <f t="shared" ca="1" si="32"/>
        <v>#N/A</v>
      </c>
      <c r="M99" s="19" t="e">
        <f t="shared" ca="1" si="33"/>
        <v>#N/A</v>
      </c>
      <c r="N99" s="2" t="e">
        <f t="shared" ca="1" si="34"/>
        <v>#N/A</v>
      </c>
      <c r="O99" s="20" t="e">
        <f t="shared" ca="1" si="35"/>
        <v>#N/A</v>
      </c>
      <c r="P99" s="168"/>
      <c r="Q99"/>
      <c r="U99"/>
    </row>
    <row r="100" spans="1:21" hidden="1" x14ac:dyDescent="0.25">
      <c r="A100" s="175">
        <f>VLOOKUP($B100,Data_Table[],18,FALSE)</f>
        <v>0</v>
      </c>
      <c r="B100" s="3" t="s">
        <v>133</v>
      </c>
      <c r="C100" s="3" t="str">
        <f>IF(Table_Data_Table_12[[#This Row],[Pair
Group]]&lt;&gt;0,Table_Data_Table_12[[#This Row],[Pair
Group]]+(COUNTIF($A$17:$A100,A100)*0.01),"")</f>
        <v/>
      </c>
      <c r="D100" s="78" t="e">
        <f t="shared" ca="1" si="24"/>
        <v>#N/A</v>
      </c>
      <c r="E100" s="3" t="e">
        <f t="shared" ca="1" si="25"/>
        <v>#N/A</v>
      </c>
      <c r="F100" s="44" t="e">
        <f t="shared" ca="1" si="26"/>
        <v>#N/A</v>
      </c>
      <c r="G100" s="7" t="e">
        <f t="shared" ca="1" si="27"/>
        <v>#N/A</v>
      </c>
      <c r="H100" s="79" t="e">
        <f t="shared" ca="1" si="28"/>
        <v>#N/A</v>
      </c>
      <c r="I100" s="18" t="e">
        <f t="shared" ca="1" si="29"/>
        <v>#N/A</v>
      </c>
      <c r="J100" s="164" t="e">
        <f t="shared" ca="1" si="30"/>
        <v>#N/A</v>
      </c>
      <c r="K100" s="2" t="e">
        <f t="shared" ca="1" si="31"/>
        <v>#N/A</v>
      </c>
      <c r="L100" s="2" t="e">
        <f t="shared" ca="1" si="32"/>
        <v>#N/A</v>
      </c>
      <c r="M100" s="19" t="e">
        <f t="shared" ca="1" si="33"/>
        <v>#N/A</v>
      </c>
      <c r="N100" s="2" t="e">
        <f t="shared" ca="1" si="34"/>
        <v>#N/A</v>
      </c>
      <c r="O100" s="20" t="e">
        <f t="shared" ca="1" si="35"/>
        <v>#N/A</v>
      </c>
      <c r="P100" s="168"/>
      <c r="Q100"/>
      <c r="U100"/>
    </row>
    <row r="101" spans="1:21" hidden="1" x14ac:dyDescent="0.25">
      <c r="A101" s="175">
        <f>VLOOKUP($B101,Data_Table[],18,FALSE)</f>
        <v>0</v>
      </c>
      <c r="B101" s="3" t="s">
        <v>133</v>
      </c>
      <c r="C101" s="3" t="str">
        <f>IF(Table_Data_Table_12[[#This Row],[Pair
Group]]&lt;&gt;0,Table_Data_Table_12[[#This Row],[Pair
Group]]+(COUNTIF($A$17:$A101,A101)*0.01),"")</f>
        <v/>
      </c>
      <c r="D101" s="78" t="e">
        <f t="shared" ca="1" si="24"/>
        <v>#N/A</v>
      </c>
      <c r="E101" s="3" t="e">
        <f t="shared" ca="1" si="25"/>
        <v>#N/A</v>
      </c>
      <c r="F101" s="44" t="e">
        <f t="shared" ca="1" si="26"/>
        <v>#N/A</v>
      </c>
      <c r="G101" s="7" t="e">
        <f t="shared" ca="1" si="27"/>
        <v>#N/A</v>
      </c>
      <c r="H101" s="79" t="e">
        <f t="shared" ca="1" si="28"/>
        <v>#N/A</v>
      </c>
      <c r="I101" s="18" t="e">
        <f t="shared" ca="1" si="29"/>
        <v>#N/A</v>
      </c>
      <c r="J101" s="164" t="e">
        <f t="shared" ca="1" si="30"/>
        <v>#N/A</v>
      </c>
      <c r="K101" s="2" t="e">
        <f t="shared" ca="1" si="31"/>
        <v>#N/A</v>
      </c>
      <c r="L101" s="2" t="e">
        <f t="shared" ca="1" si="32"/>
        <v>#N/A</v>
      </c>
      <c r="M101" s="19" t="e">
        <f t="shared" ca="1" si="33"/>
        <v>#N/A</v>
      </c>
      <c r="N101" s="2" t="e">
        <f t="shared" ca="1" si="34"/>
        <v>#N/A</v>
      </c>
      <c r="O101" s="20" t="e">
        <f t="shared" ca="1" si="35"/>
        <v>#N/A</v>
      </c>
      <c r="P101" s="168"/>
      <c r="Q101"/>
      <c r="U101"/>
    </row>
    <row r="102" spans="1:21" hidden="1" x14ac:dyDescent="0.25">
      <c r="A102" s="175">
        <f>VLOOKUP($B102,Data_Table[],18,FALSE)</f>
        <v>0</v>
      </c>
      <c r="B102" s="3" t="s">
        <v>133</v>
      </c>
      <c r="C102" s="3" t="str">
        <f>IF(Table_Data_Table_12[[#This Row],[Pair
Group]]&lt;&gt;0,Table_Data_Table_12[[#This Row],[Pair
Group]]+(COUNTIF($A$17:$A102,A102)*0.01),"")</f>
        <v/>
      </c>
      <c r="D102" s="78" t="e">
        <f t="shared" ca="1" si="24"/>
        <v>#N/A</v>
      </c>
      <c r="E102" s="3" t="e">
        <f t="shared" ca="1" si="25"/>
        <v>#N/A</v>
      </c>
      <c r="F102" s="44" t="e">
        <f t="shared" ca="1" si="26"/>
        <v>#N/A</v>
      </c>
      <c r="G102" s="7" t="e">
        <f t="shared" ca="1" si="27"/>
        <v>#N/A</v>
      </c>
      <c r="H102" s="79" t="e">
        <f t="shared" ca="1" si="28"/>
        <v>#N/A</v>
      </c>
      <c r="I102" s="18" t="e">
        <f t="shared" ca="1" si="29"/>
        <v>#N/A</v>
      </c>
      <c r="J102" s="164" t="e">
        <f t="shared" ca="1" si="30"/>
        <v>#N/A</v>
      </c>
      <c r="K102" s="2" t="e">
        <f t="shared" ca="1" si="31"/>
        <v>#N/A</v>
      </c>
      <c r="L102" s="2" t="e">
        <f t="shared" ca="1" si="32"/>
        <v>#N/A</v>
      </c>
      <c r="M102" s="19" t="e">
        <f t="shared" ca="1" si="33"/>
        <v>#N/A</v>
      </c>
      <c r="N102" s="2" t="e">
        <f t="shared" ca="1" si="34"/>
        <v>#N/A</v>
      </c>
      <c r="O102" s="20" t="e">
        <f t="shared" ca="1" si="35"/>
        <v>#N/A</v>
      </c>
      <c r="P102" s="168"/>
      <c r="Q102"/>
      <c r="U102"/>
    </row>
    <row r="103" spans="1:21" hidden="1" x14ac:dyDescent="0.25">
      <c r="A103" s="175">
        <f>VLOOKUP($B103,Data_Table[],18,FALSE)</f>
        <v>0</v>
      </c>
      <c r="B103" s="3" t="s">
        <v>133</v>
      </c>
      <c r="C103" s="3" t="str">
        <f>IF(Table_Data_Table_12[[#This Row],[Pair
Group]]&lt;&gt;0,Table_Data_Table_12[[#This Row],[Pair
Group]]+(COUNTIF($A$17:$A103,A103)*0.01),"")</f>
        <v/>
      </c>
      <c r="D103" s="78" t="e">
        <f t="shared" ca="1" si="24"/>
        <v>#N/A</v>
      </c>
      <c r="E103" s="3" t="e">
        <f t="shared" ca="1" si="25"/>
        <v>#N/A</v>
      </c>
      <c r="F103" s="44" t="e">
        <f t="shared" ca="1" si="26"/>
        <v>#N/A</v>
      </c>
      <c r="G103" s="7" t="e">
        <f t="shared" ca="1" si="27"/>
        <v>#N/A</v>
      </c>
      <c r="H103" s="79" t="e">
        <f t="shared" ca="1" si="28"/>
        <v>#N/A</v>
      </c>
      <c r="I103" s="18" t="e">
        <f t="shared" ca="1" si="29"/>
        <v>#N/A</v>
      </c>
      <c r="J103" s="164" t="e">
        <f t="shared" ca="1" si="30"/>
        <v>#N/A</v>
      </c>
      <c r="K103" s="2" t="e">
        <f t="shared" ca="1" si="31"/>
        <v>#N/A</v>
      </c>
      <c r="L103" s="2" t="e">
        <f t="shared" ca="1" si="32"/>
        <v>#N/A</v>
      </c>
      <c r="M103" s="19" t="e">
        <f t="shared" ca="1" si="33"/>
        <v>#N/A</v>
      </c>
      <c r="N103" s="2" t="e">
        <f t="shared" ca="1" si="34"/>
        <v>#N/A</v>
      </c>
      <c r="O103" s="20" t="e">
        <f t="shared" ca="1" si="35"/>
        <v>#N/A</v>
      </c>
      <c r="P103" s="168"/>
      <c r="Q103"/>
      <c r="U103"/>
    </row>
    <row r="104" spans="1:21" hidden="1" x14ac:dyDescent="0.25">
      <c r="A104" s="175">
        <f>VLOOKUP($B104,Data_Table[],18,FALSE)</f>
        <v>0</v>
      </c>
      <c r="B104" s="3" t="s">
        <v>133</v>
      </c>
      <c r="C104" s="3" t="str">
        <f>IF(Table_Data_Table_12[[#This Row],[Pair
Group]]&lt;&gt;0,Table_Data_Table_12[[#This Row],[Pair
Group]]+(COUNTIF($A$17:$A104,A104)*0.01),"")</f>
        <v/>
      </c>
      <c r="D104" s="78" t="e">
        <f t="shared" ca="1" si="24"/>
        <v>#N/A</v>
      </c>
      <c r="E104" s="3" t="e">
        <f t="shared" ca="1" si="25"/>
        <v>#N/A</v>
      </c>
      <c r="F104" s="44" t="e">
        <f t="shared" ca="1" si="26"/>
        <v>#N/A</v>
      </c>
      <c r="G104" s="7" t="e">
        <f t="shared" ca="1" si="27"/>
        <v>#N/A</v>
      </c>
      <c r="H104" s="79" t="e">
        <f t="shared" ca="1" si="28"/>
        <v>#N/A</v>
      </c>
      <c r="I104" s="18" t="e">
        <f t="shared" ca="1" si="29"/>
        <v>#N/A</v>
      </c>
      <c r="J104" s="164" t="e">
        <f t="shared" ca="1" si="30"/>
        <v>#N/A</v>
      </c>
      <c r="K104" s="2" t="e">
        <f t="shared" ca="1" si="31"/>
        <v>#N/A</v>
      </c>
      <c r="L104" s="2" t="e">
        <f t="shared" ca="1" si="32"/>
        <v>#N/A</v>
      </c>
      <c r="M104" s="19" t="e">
        <f t="shared" ca="1" si="33"/>
        <v>#N/A</v>
      </c>
      <c r="N104" s="2" t="e">
        <f t="shared" ca="1" si="34"/>
        <v>#N/A</v>
      </c>
      <c r="O104" s="20" t="e">
        <f t="shared" ca="1" si="35"/>
        <v>#N/A</v>
      </c>
      <c r="P104" s="168"/>
      <c r="Q104"/>
      <c r="U104"/>
    </row>
    <row r="105" spans="1:21" hidden="1" x14ac:dyDescent="0.25">
      <c r="A105" s="175">
        <f>VLOOKUP($B105,Data_Table[],18,FALSE)</f>
        <v>0</v>
      </c>
      <c r="B105" s="3" t="s">
        <v>133</v>
      </c>
      <c r="C105" s="3" t="str">
        <f>IF(Table_Data_Table_12[[#This Row],[Pair
Group]]&lt;&gt;0,Table_Data_Table_12[[#This Row],[Pair
Group]]+(COUNTIF($A$17:$A105,A105)*0.01),"")</f>
        <v/>
      </c>
      <c r="D105" s="78" t="e">
        <f t="shared" ca="1" si="24"/>
        <v>#N/A</v>
      </c>
      <c r="E105" s="3" t="e">
        <f t="shared" ca="1" si="25"/>
        <v>#N/A</v>
      </c>
      <c r="F105" s="44" t="e">
        <f t="shared" ca="1" si="26"/>
        <v>#N/A</v>
      </c>
      <c r="G105" s="7" t="e">
        <f t="shared" ca="1" si="27"/>
        <v>#N/A</v>
      </c>
      <c r="H105" s="79" t="e">
        <f t="shared" ca="1" si="28"/>
        <v>#N/A</v>
      </c>
      <c r="I105" s="18" t="e">
        <f t="shared" ca="1" si="29"/>
        <v>#N/A</v>
      </c>
      <c r="J105" s="164" t="e">
        <f t="shared" ca="1" si="30"/>
        <v>#N/A</v>
      </c>
      <c r="K105" s="2" t="e">
        <f t="shared" ca="1" si="31"/>
        <v>#N/A</v>
      </c>
      <c r="L105" s="2" t="e">
        <f t="shared" ca="1" si="32"/>
        <v>#N/A</v>
      </c>
      <c r="M105" s="19" t="e">
        <f t="shared" ca="1" si="33"/>
        <v>#N/A</v>
      </c>
      <c r="N105" s="2" t="e">
        <f t="shared" ca="1" si="34"/>
        <v>#N/A</v>
      </c>
      <c r="O105" s="20" t="e">
        <f t="shared" ca="1" si="35"/>
        <v>#N/A</v>
      </c>
      <c r="P105" s="168"/>
      <c r="Q105"/>
      <c r="U105"/>
    </row>
    <row r="106" spans="1:21" hidden="1" x14ac:dyDescent="0.25">
      <c r="A106" s="175">
        <f>VLOOKUP($B106,Data_Table[],18,FALSE)</f>
        <v>0</v>
      </c>
      <c r="B106" s="3" t="s">
        <v>133</v>
      </c>
      <c r="C106" s="3" t="str">
        <f>IF(Table_Data_Table_12[[#This Row],[Pair
Group]]&lt;&gt;0,Table_Data_Table_12[[#This Row],[Pair
Group]]+(COUNTIF($A$17:$A106,A106)*0.01),"")</f>
        <v/>
      </c>
      <c r="D106" s="78" t="e">
        <f t="shared" ca="1" si="24"/>
        <v>#N/A</v>
      </c>
      <c r="E106" s="3" t="e">
        <f t="shared" ca="1" si="25"/>
        <v>#N/A</v>
      </c>
      <c r="F106" s="44" t="e">
        <f t="shared" ca="1" si="26"/>
        <v>#N/A</v>
      </c>
      <c r="G106" s="7" t="e">
        <f t="shared" ca="1" si="27"/>
        <v>#N/A</v>
      </c>
      <c r="H106" s="79" t="e">
        <f t="shared" ca="1" si="28"/>
        <v>#N/A</v>
      </c>
      <c r="I106" s="18" t="e">
        <f t="shared" ca="1" si="29"/>
        <v>#N/A</v>
      </c>
      <c r="J106" s="164" t="e">
        <f t="shared" ca="1" si="30"/>
        <v>#N/A</v>
      </c>
      <c r="K106" s="2" t="e">
        <f t="shared" ca="1" si="31"/>
        <v>#N/A</v>
      </c>
      <c r="L106" s="2" t="e">
        <f t="shared" ca="1" si="32"/>
        <v>#N/A</v>
      </c>
      <c r="M106" s="19" t="e">
        <f t="shared" ca="1" si="33"/>
        <v>#N/A</v>
      </c>
      <c r="N106" s="2" t="e">
        <f t="shared" ca="1" si="34"/>
        <v>#N/A</v>
      </c>
      <c r="O106" s="20" t="e">
        <f t="shared" ca="1" si="35"/>
        <v>#N/A</v>
      </c>
      <c r="P106" s="168"/>
      <c r="Q106"/>
      <c r="U106"/>
    </row>
    <row r="107" spans="1:21" hidden="1" x14ac:dyDescent="0.25">
      <c r="A107" s="175">
        <f>VLOOKUP($B107,Data_Table[],18,FALSE)</f>
        <v>0</v>
      </c>
      <c r="B107" s="3" t="s">
        <v>133</v>
      </c>
      <c r="C107" s="3" t="str">
        <f>IF(Table_Data_Table_12[[#This Row],[Pair
Group]]&lt;&gt;0,Table_Data_Table_12[[#This Row],[Pair
Group]]+(COUNTIF($A$17:$A107,A107)*0.01),"")</f>
        <v/>
      </c>
      <c r="D107" s="78" t="e">
        <f t="shared" ca="1" si="24"/>
        <v>#N/A</v>
      </c>
      <c r="E107" s="3" t="e">
        <f t="shared" ca="1" si="25"/>
        <v>#N/A</v>
      </c>
      <c r="F107" s="44" t="e">
        <f t="shared" ca="1" si="26"/>
        <v>#N/A</v>
      </c>
      <c r="G107" s="7" t="e">
        <f t="shared" ca="1" si="27"/>
        <v>#N/A</v>
      </c>
      <c r="H107" s="79" t="e">
        <f t="shared" ca="1" si="28"/>
        <v>#N/A</v>
      </c>
      <c r="I107" s="18" t="e">
        <f t="shared" ca="1" si="29"/>
        <v>#N/A</v>
      </c>
      <c r="J107" s="164" t="e">
        <f t="shared" ca="1" si="30"/>
        <v>#N/A</v>
      </c>
      <c r="K107" s="2" t="e">
        <f t="shared" ca="1" si="31"/>
        <v>#N/A</v>
      </c>
      <c r="L107" s="2" t="e">
        <f t="shared" ca="1" si="32"/>
        <v>#N/A</v>
      </c>
      <c r="M107" s="19" t="e">
        <f t="shared" ca="1" si="33"/>
        <v>#N/A</v>
      </c>
      <c r="N107" s="2" t="e">
        <f t="shared" ca="1" si="34"/>
        <v>#N/A</v>
      </c>
      <c r="O107" s="20" t="e">
        <f t="shared" ca="1" si="35"/>
        <v>#N/A</v>
      </c>
      <c r="P107" s="168"/>
      <c r="Q107"/>
      <c r="U107"/>
    </row>
    <row r="108" spans="1:21" hidden="1" x14ac:dyDescent="0.25">
      <c r="A108" s="175">
        <f>VLOOKUP($B108,Data_Table[],18,FALSE)</f>
        <v>0</v>
      </c>
      <c r="B108" s="3" t="s">
        <v>133</v>
      </c>
      <c r="C108" s="3" t="str">
        <f>IF(Table_Data_Table_12[[#This Row],[Pair
Group]]&lt;&gt;0,Table_Data_Table_12[[#This Row],[Pair
Group]]+(COUNTIF($A$17:$A108,A108)*0.01),"")</f>
        <v/>
      </c>
      <c r="D108" s="78" t="e">
        <f t="shared" ca="1" si="24"/>
        <v>#N/A</v>
      </c>
      <c r="E108" s="3" t="e">
        <f t="shared" ca="1" si="25"/>
        <v>#N/A</v>
      </c>
      <c r="F108" s="44" t="e">
        <f t="shared" ca="1" si="26"/>
        <v>#N/A</v>
      </c>
      <c r="G108" s="7" t="e">
        <f t="shared" ca="1" si="27"/>
        <v>#N/A</v>
      </c>
      <c r="H108" s="79" t="e">
        <f t="shared" ca="1" si="28"/>
        <v>#N/A</v>
      </c>
      <c r="I108" s="18" t="e">
        <f t="shared" ca="1" si="29"/>
        <v>#N/A</v>
      </c>
      <c r="J108" s="164" t="e">
        <f t="shared" ca="1" si="30"/>
        <v>#N/A</v>
      </c>
      <c r="K108" s="2" t="e">
        <f t="shared" ca="1" si="31"/>
        <v>#N/A</v>
      </c>
      <c r="L108" s="2" t="e">
        <f t="shared" ca="1" si="32"/>
        <v>#N/A</v>
      </c>
      <c r="M108" s="19" t="e">
        <f t="shared" ca="1" si="33"/>
        <v>#N/A</v>
      </c>
      <c r="N108" s="2" t="e">
        <f t="shared" ca="1" si="34"/>
        <v>#N/A</v>
      </c>
      <c r="O108" s="20" t="e">
        <f t="shared" ca="1" si="35"/>
        <v>#N/A</v>
      </c>
      <c r="P108" s="168"/>
      <c r="Q108"/>
      <c r="U108"/>
    </row>
    <row r="109" spans="1:21" hidden="1" x14ac:dyDescent="0.25">
      <c r="A109" s="175">
        <f>VLOOKUP($B109,Data_Table[],18,FALSE)</f>
        <v>0</v>
      </c>
      <c r="B109" s="3" t="s">
        <v>133</v>
      </c>
      <c r="C109" s="3" t="str">
        <f>IF(Table_Data_Table_12[[#This Row],[Pair
Group]]&lt;&gt;0,Table_Data_Table_12[[#This Row],[Pair
Group]]+(COUNTIF($A$17:$A109,A109)*0.01),"")</f>
        <v/>
      </c>
      <c r="D109" s="78" t="e">
        <f t="shared" ca="1" si="24"/>
        <v>#N/A</v>
      </c>
      <c r="E109" s="3" t="e">
        <f t="shared" ca="1" si="25"/>
        <v>#N/A</v>
      </c>
      <c r="F109" s="44" t="e">
        <f t="shared" ca="1" si="26"/>
        <v>#N/A</v>
      </c>
      <c r="G109" s="7" t="e">
        <f t="shared" ca="1" si="27"/>
        <v>#N/A</v>
      </c>
      <c r="H109" s="79" t="e">
        <f t="shared" ca="1" si="28"/>
        <v>#N/A</v>
      </c>
      <c r="I109" s="18" t="e">
        <f t="shared" ca="1" si="29"/>
        <v>#N/A</v>
      </c>
      <c r="J109" s="164" t="e">
        <f t="shared" ca="1" si="30"/>
        <v>#N/A</v>
      </c>
      <c r="K109" s="2" t="e">
        <f t="shared" ca="1" si="31"/>
        <v>#N/A</v>
      </c>
      <c r="L109" s="2" t="e">
        <f t="shared" ca="1" si="32"/>
        <v>#N/A</v>
      </c>
      <c r="M109" s="19" t="e">
        <f t="shared" ca="1" si="33"/>
        <v>#N/A</v>
      </c>
      <c r="N109" s="2" t="e">
        <f t="shared" ca="1" si="34"/>
        <v>#N/A</v>
      </c>
      <c r="O109" s="20" t="e">
        <f t="shared" ca="1" si="35"/>
        <v>#N/A</v>
      </c>
      <c r="P109" s="168"/>
      <c r="Q109"/>
      <c r="U109"/>
    </row>
    <row r="110" spans="1:21" hidden="1" x14ac:dyDescent="0.25">
      <c r="A110" s="175">
        <f>VLOOKUP($B110,Data_Table[],18,FALSE)</f>
        <v>0</v>
      </c>
      <c r="B110" s="3" t="s">
        <v>133</v>
      </c>
      <c r="C110" s="3" t="str">
        <f>IF(Table_Data_Table_12[[#This Row],[Pair
Group]]&lt;&gt;0,Table_Data_Table_12[[#This Row],[Pair
Group]]+(COUNTIF($A$17:$A110,A110)*0.01),"")</f>
        <v/>
      </c>
      <c r="D110" s="78" t="e">
        <f t="shared" ca="1" si="24"/>
        <v>#N/A</v>
      </c>
      <c r="E110" s="3" t="e">
        <f t="shared" ca="1" si="25"/>
        <v>#N/A</v>
      </c>
      <c r="F110" s="44" t="e">
        <f t="shared" ca="1" si="26"/>
        <v>#N/A</v>
      </c>
      <c r="G110" s="7" t="e">
        <f t="shared" ca="1" si="27"/>
        <v>#N/A</v>
      </c>
      <c r="H110" s="79" t="e">
        <f t="shared" ca="1" si="28"/>
        <v>#N/A</v>
      </c>
      <c r="I110" s="18" t="e">
        <f t="shared" ca="1" si="29"/>
        <v>#N/A</v>
      </c>
      <c r="J110" s="164" t="e">
        <f t="shared" ca="1" si="30"/>
        <v>#N/A</v>
      </c>
      <c r="K110" s="2" t="e">
        <f t="shared" ca="1" si="31"/>
        <v>#N/A</v>
      </c>
      <c r="L110" s="2" t="e">
        <f t="shared" ca="1" si="32"/>
        <v>#N/A</v>
      </c>
      <c r="M110" s="19" t="e">
        <f t="shared" ca="1" si="33"/>
        <v>#N/A</v>
      </c>
      <c r="N110" s="2" t="e">
        <f t="shared" ca="1" si="34"/>
        <v>#N/A</v>
      </c>
      <c r="O110" s="20" t="e">
        <f t="shared" ca="1" si="35"/>
        <v>#N/A</v>
      </c>
      <c r="P110" s="168"/>
      <c r="Q110"/>
      <c r="U110"/>
    </row>
    <row r="111" spans="1:21" hidden="1" x14ac:dyDescent="0.25">
      <c r="A111" s="175">
        <f>VLOOKUP($B111,Data_Table[],18,FALSE)</f>
        <v>0</v>
      </c>
      <c r="B111" s="3" t="s">
        <v>133</v>
      </c>
      <c r="C111" s="3" t="str">
        <f>IF(Table_Data_Table_12[[#This Row],[Pair
Group]]&lt;&gt;0,Table_Data_Table_12[[#This Row],[Pair
Group]]+(COUNTIF($A$17:$A111,A111)*0.01),"")</f>
        <v/>
      </c>
      <c r="D111" s="78" t="e">
        <f t="shared" ca="1" si="24"/>
        <v>#N/A</v>
      </c>
      <c r="E111" s="3" t="e">
        <f t="shared" ca="1" si="25"/>
        <v>#N/A</v>
      </c>
      <c r="F111" s="44" t="e">
        <f t="shared" ca="1" si="26"/>
        <v>#N/A</v>
      </c>
      <c r="G111" s="7" t="e">
        <f t="shared" ca="1" si="27"/>
        <v>#N/A</v>
      </c>
      <c r="H111" s="79" t="e">
        <f t="shared" ca="1" si="28"/>
        <v>#N/A</v>
      </c>
      <c r="I111" s="18" t="e">
        <f t="shared" ca="1" si="29"/>
        <v>#N/A</v>
      </c>
      <c r="J111" s="164" t="e">
        <f t="shared" ca="1" si="30"/>
        <v>#N/A</v>
      </c>
      <c r="K111" s="2" t="e">
        <f t="shared" ca="1" si="31"/>
        <v>#N/A</v>
      </c>
      <c r="L111" s="2" t="e">
        <f t="shared" ca="1" si="32"/>
        <v>#N/A</v>
      </c>
      <c r="M111" s="19" t="e">
        <f t="shared" ca="1" si="33"/>
        <v>#N/A</v>
      </c>
      <c r="N111" s="2" t="e">
        <f t="shared" ca="1" si="34"/>
        <v>#N/A</v>
      </c>
      <c r="O111" s="20" t="e">
        <f t="shared" ca="1" si="35"/>
        <v>#N/A</v>
      </c>
      <c r="P111" s="168"/>
      <c r="Q111"/>
      <c r="U111"/>
    </row>
    <row r="112" spans="1:21" hidden="1" x14ac:dyDescent="0.25">
      <c r="A112" s="175">
        <f>VLOOKUP($B112,Data_Table[],18,FALSE)</f>
        <v>0</v>
      </c>
      <c r="B112" s="3" t="s">
        <v>133</v>
      </c>
      <c r="C112" s="3" t="str">
        <f>IF(Table_Data_Table_12[[#This Row],[Pair
Group]]&lt;&gt;0,Table_Data_Table_12[[#This Row],[Pair
Group]]+(COUNTIF($A$17:$A112,A112)*0.01),"")</f>
        <v/>
      </c>
      <c r="D112" s="78" t="e">
        <f t="shared" ca="1" si="24"/>
        <v>#N/A</v>
      </c>
      <c r="E112" s="3" t="e">
        <f t="shared" ca="1" si="25"/>
        <v>#N/A</v>
      </c>
      <c r="F112" s="44" t="e">
        <f t="shared" ca="1" si="26"/>
        <v>#N/A</v>
      </c>
      <c r="G112" s="7" t="e">
        <f t="shared" ca="1" si="27"/>
        <v>#N/A</v>
      </c>
      <c r="H112" s="79" t="e">
        <f t="shared" ca="1" si="28"/>
        <v>#N/A</v>
      </c>
      <c r="I112" s="18" t="e">
        <f t="shared" ca="1" si="29"/>
        <v>#N/A</v>
      </c>
      <c r="J112" s="164" t="e">
        <f t="shared" ca="1" si="30"/>
        <v>#N/A</v>
      </c>
      <c r="K112" s="2" t="e">
        <f t="shared" ca="1" si="31"/>
        <v>#N/A</v>
      </c>
      <c r="L112" s="2" t="e">
        <f t="shared" ca="1" si="32"/>
        <v>#N/A</v>
      </c>
      <c r="M112" s="19" t="e">
        <f t="shared" ca="1" si="33"/>
        <v>#N/A</v>
      </c>
      <c r="N112" s="2" t="e">
        <f t="shared" ca="1" si="34"/>
        <v>#N/A</v>
      </c>
      <c r="O112" s="20" t="e">
        <f t="shared" ca="1" si="35"/>
        <v>#N/A</v>
      </c>
      <c r="P112" s="168"/>
      <c r="Q112"/>
      <c r="U112"/>
    </row>
    <row r="113" spans="1:21" hidden="1" x14ac:dyDescent="0.25">
      <c r="A113" s="175">
        <f>VLOOKUP($B113,Data_Table[],18,FALSE)</f>
        <v>0</v>
      </c>
      <c r="B113" s="3" t="s">
        <v>133</v>
      </c>
      <c r="C113" s="3" t="str">
        <f>IF(Table_Data_Table_12[[#This Row],[Pair
Group]]&lt;&gt;0,Table_Data_Table_12[[#This Row],[Pair
Group]]+(COUNTIF($A$17:$A113,A113)*0.01),"")</f>
        <v/>
      </c>
      <c r="D113" s="78" t="e">
        <f t="shared" ca="1" si="24"/>
        <v>#N/A</v>
      </c>
      <c r="E113" s="3" t="e">
        <f t="shared" ca="1" si="25"/>
        <v>#N/A</v>
      </c>
      <c r="F113" s="44" t="e">
        <f t="shared" ca="1" si="26"/>
        <v>#N/A</v>
      </c>
      <c r="G113" s="7" t="e">
        <f t="shared" ca="1" si="27"/>
        <v>#N/A</v>
      </c>
      <c r="H113" s="79" t="e">
        <f t="shared" ca="1" si="28"/>
        <v>#N/A</v>
      </c>
      <c r="I113" s="18" t="e">
        <f t="shared" ca="1" si="29"/>
        <v>#N/A</v>
      </c>
      <c r="J113" s="164" t="e">
        <f t="shared" ca="1" si="30"/>
        <v>#N/A</v>
      </c>
      <c r="K113" s="2" t="e">
        <f t="shared" ca="1" si="31"/>
        <v>#N/A</v>
      </c>
      <c r="L113" s="2" t="e">
        <f t="shared" ca="1" si="32"/>
        <v>#N/A</v>
      </c>
      <c r="M113" s="19" t="e">
        <f t="shared" ca="1" si="33"/>
        <v>#N/A</v>
      </c>
      <c r="N113" s="2" t="e">
        <f t="shared" ca="1" si="34"/>
        <v>#N/A</v>
      </c>
      <c r="O113" s="20" t="e">
        <f t="shared" ca="1" si="35"/>
        <v>#N/A</v>
      </c>
      <c r="P113" s="168"/>
      <c r="Q113"/>
      <c r="U113"/>
    </row>
    <row r="114" spans="1:21" hidden="1" x14ac:dyDescent="0.25">
      <c r="A114" s="175">
        <f>VLOOKUP($B114,Data_Table[],18,FALSE)</f>
        <v>0</v>
      </c>
      <c r="B114" s="3" t="s">
        <v>133</v>
      </c>
      <c r="C114" s="3" t="str">
        <f>IF(Table_Data_Table_12[[#This Row],[Pair
Group]]&lt;&gt;0,Table_Data_Table_12[[#This Row],[Pair
Group]]+(COUNTIF($A$17:$A114,A114)*0.01),"")</f>
        <v/>
      </c>
      <c r="D114" s="78" t="e">
        <f t="shared" ca="1" si="24"/>
        <v>#N/A</v>
      </c>
      <c r="E114" s="3" t="e">
        <f t="shared" ca="1" si="25"/>
        <v>#N/A</v>
      </c>
      <c r="F114" s="44" t="e">
        <f t="shared" ca="1" si="26"/>
        <v>#N/A</v>
      </c>
      <c r="G114" s="7" t="e">
        <f t="shared" ca="1" si="27"/>
        <v>#N/A</v>
      </c>
      <c r="H114" s="79" t="e">
        <f t="shared" ca="1" si="28"/>
        <v>#N/A</v>
      </c>
      <c r="I114" s="18" t="e">
        <f t="shared" ca="1" si="29"/>
        <v>#N/A</v>
      </c>
      <c r="J114" s="164" t="e">
        <f t="shared" ca="1" si="30"/>
        <v>#N/A</v>
      </c>
      <c r="K114" s="2" t="e">
        <f t="shared" ca="1" si="31"/>
        <v>#N/A</v>
      </c>
      <c r="L114" s="2" t="e">
        <f t="shared" ca="1" si="32"/>
        <v>#N/A</v>
      </c>
      <c r="M114" s="19" t="e">
        <f t="shared" ca="1" si="33"/>
        <v>#N/A</v>
      </c>
      <c r="N114" s="2" t="e">
        <f t="shared" ca="1" si="34"/>
        <v>#N/A</v>
      </c>
      <c r="O114" s="20" t="e">
        <f t="shared" ca="1" si="35"/>
        <v>#N/A</v>
      </c>
      <c r="P114" s="168"/>
      <c r="Q114"/>
      <c r="U114"/>
    </row>
    <row r="115" spans="1:21" hidden="1" x14ac:dyDescent="0.25">
      <c r="A115" s="175">
        <f>VLOOKUP($B115,Data_Table[],18,FALSE)</f>
        <v>0</v>
      </c>
      <c r="B115" s="3" t="s">
        <v>133</v>
      </c>
      <c r="C115" s="3" t="str">
        <f>IF(Table_Data_Table_12[[#This Row],[Pair
Group]]&lt;&gt;0,Table_Data_Table_12[[#This Row],[Pair
Group]]+(COUNTIF($A$17:$A115,A115)*0.01),"")</f>
        <v/>
      </c>
      <c r="D115" s="78" t="e">
        <f t="shared" ca="1" si="24"/>
        <v>#N/A</v>
      </c>
      <c r="E115" s="3" t="e">
        <f t="shared" ca="1" si="25"/>
        <v>#N/A</v>
      </c>
      <c r="F115" s="44" t="e">
        <f t="shared" ca="1" si="26"/>
        <v>#N/A</v>
      </c>
      <c r="G115" s="7" t="e">
        <f t="shared" ca="1" si="27"/>
        <v>#N/A</v>
      </c>
      <c r="H115" s="79" t="e">
        <f t="shared" ca="1" si="28"/>
        <v>#N/A</v>
      </c>
      <c r="I115" s="18" t="e">
        <f t="shared" ca="1" si="29"/>
        <v>#N/A</v>
      </c>
      <c r="J115" s="164" t="e">
        <f t="shared" ca="1" si="30"/>
        <v>#N/A</v>
      </c>
      <c r="K115" s="2" t="e">
        <f t="shared" ca="1" si="31"/>
        <v>#N/A</v>
      </c>
      <c r="L115" s="2" t="e">
        <f t="shared" ca="1" si="32"/>
        <v>#N/A</v>
      </c>
      <c r="M115" s="19" t="e">
        <f t="shared" ca="1" si="33"/>
        <v>#N/A</v>
      </c>
      <c r="N115" s="2" t="e">
        <f t="shared" ca="1" si="34"/>
        <v>#N/A</v>
      </c>
      <c r="O115" s="20" t="e">
        <f t="shared" ca="1" si="35"/>
        <v>#N/A</v>
      </c>
      <c r="P115" s="168"/>
      <c r="Q115"/>
      <c r="U115"/>
    </row>
    <row r="116" spans="1:21" hidden="1" x14ac:dyDescent="0.25">
      <c r="A116" s="175">
        <f>VLOOKUP($B116,Data_Table[],18,FALSE)</f>
        <v>0</v>
      </c>
      <c r="B116" s="3" t="s">
        <v>133</v>
      </c>
      <c r="C116" s="3" t="str">
        <f>IF(Table_Data_Table_12[[#This Row],[Pair
Group]]&lt;&gt;0,Table_Data_Table_12[[#This Row],[Pair
Group]]+(COUNTIF($A$17:$A116,A116)*0.01),"")</f>
        <v/>
      </c>
      <c r="D116" s="78" t="e">
        <f t="shared" ca="1" si="24"/>
        <v>#N/A</v>
      </c>
      <c r="E116" s="3" t="e">
        <f t="shared" ca="1" si="25"/>
        <v>#N/A</v>
      </c>
      <c r="F116" s="44" t="e">
        <f t="shared" ca="1" si="26"/>
        <v>#N/A</v>
      </c>
      <c r="G116" s="7" t="e">
        <f t="shared" ca="1" si="27"/>
        <v>#N/A</v>
      </c>
      <c r="H116" s="79" t="e">
        <f t="shared" ca="1" si="28"/>
        <v>#N/A</v>
      </c>
      <c r="I116" s="18" t="e">
        <f t="shared" ca="1" si="29"/>
        <v>#N/A</v>
      </c>
      <c r="J116" s="164" t="e">
        <f t="shared" ca="1" si="30"/>
        <v>#N/A</v>
      </c>
      <c r="K116" s="2" t="e">
        <f t="shared" ca="1" si="31"/>
        <v>#N/A</v>
      </c>
      <c r="L116" s="2" t="e">
        <f t="shared" ca="1" si="32"/>
        <v>#N/A</v>
      </c>
      <c r="M116" s="19" t="e">
        <f t="shared" ca="1" si="33"/>
        <v>#N/A</v>
      </c>
      <c r="N116" s="2" t="e">
        <f t="shared" ca="1" si="34"/>
        <v>#N/A</v>
      </c>
      <c r="O116" s="20" t="e">
        <f t="shared" ca="1" si="35"/>
        <v>#N/A</v>
      </c>
      <c r="P116" s="168"/>
      <c r="Q116"/>
      <c r="U116"/>
    </row>
    <row r="117" spans="1:21" hidden="1" x14ac:dyDescent="0.25">
      <c r="A117" s="175">
        <f>VLOOKUP($B117,Data_Table[],18,FALSE)</f>
        <v>0</v>
      </c>
      <c r="B117" s="3" t="s">
        <v>133</v>
      </c>
      <c r="C117" s="3" t="str">
        <f>IF(Table_Data_Table_12[[#This Row],[Pair
Group]]&lt;&gt;0,Table_Data_Table_12[[#This Row],[Pair
Group]]+(COUNTIF($A$17:$A117,A117)*0.01),"")</f>
        <v/>
      </c>
      <c r="D117" s="78" t="e">
        <f t="shared" ca="1" si="24"/>
        <v>#N/A</v>
      </c>
      <c r="E117" s="3" t="e">
        <f t="shared" ca="1" si="25"/>
        <v>#N/A</v>
      </c>
      <c r="F117" s="44" t="e">
        <f t="shared" ca="1" si="26"/>
        <v>#N/A</v>
      </c>
      <c r="G117" s="7" t="e">
        <f t="shared" ca="1" si="27"/>
        <v>#N/A</v>
      </c>
      <c r="H117" s="79" t="e">
        <f t="shared" ca="1" si="28"/>
        <v>#N/A</v>
      </c>
      <c r="I117" s="18" t="e">
        <f t="shared" ca="1" si="29"/>
        <v>#N/A</v>
      </c>
      <c r="J117" s="164" t="e">
        <f t="shared" ca="1" si="30"/>
        <v>#N/A</v>
      </c>
      <c r="K117" s="2" t="e">
        <f t="shared" ca="1" si="31"/>
        <v>#N/A</v>
      </c>
      <c r="L117" s="2" t="e">
        <f t="shared" ca="1" si="32"/>
        <v>#N/A</v>
      </c>
      <c r="M117" s="19" t="e">
        <f t="shared" ca="1" si="33"/>
        <v>#N/A</v>
      </c>
      <c r="N117" s="2" t="e">
        <f t="shared" ca="1" si="34"/>
        <v>#N/A</v>
      </c>
      <c r="O117" s="20" t="e">
        <f t="shared" ca="1" si="35"/>
        <v>#N/A</v>
      </c>
      <c r="P117" s="168"/>
      <c r="Q117"/>
      <c r="U117"/>
    </row>
    <row r="118" spans="1:21" hidden="1" x14ac:dyDescent="0.25">
      <c r="A118" s="175">
        <f>VLOOKUP($B118,Data_Table[],18,FALSE)</f>
        <v>0</v>
      </c>
      <c r="B118" s="3" t="s">
        <v>133</v>
      </c>
      <c r="C118" s="3" t="str">
        <f>IF(Table_Data_Table_12[[#This Row],[Pair
Group]]&lt;&gt;0,Table_Data_Table_12[[#This Row],[Pair
Group]]+(COUNTIF($A$17:$A118,A118)*0.01),"")</f>
        <v/>
      </c>
      <c r="D118" s="78" t="e">
        <f t="shared" ca="1" si="24"/>
        <v>#N/A</v>
      </c>
      <c r="E118" s="3" t="e">
        <f t="shared" ca="1" si="25"/>
        <v>#N/A</v>
      </c>
      <c r="F118" s="44" t="e">
        <f t="shared" ca="1" si="26"/>
        <v>#N/A</v>
      </c>
      <c r="G118" s="7" t="e">
        <f t="shared" ca="1" si="27"/>
        <v>#N/A</v>
      </c>
      <c r="H118" s="79" t="e">
        <f t="shared" ca="1" si="28"/>
        <v>#N/A</v>
      </c>
      <c r="I118" s="18" t="e">
        <f t="shared" ca="1" si="29"/>
        <v>#N/A</v>
      </c>
      <c r="J118" s="164" t="e">
        <f t="shared" ca="1" si="30"/>
        <v>#N/A</v>
      </c>
      <c r="K118" s="2" t="e">
        <f t="shared" ca="1" si="31"/>
        <v>#N/A</v>
      </c>
      <c r="L118" s="2" t="e">
        <f t="shared" ca="1" si="32"/>
        <v>#N/A</v>
      </c>
      <c r="M118" s="19" t="e">
        <f t="shared" ca="1" si="33"/>
        <v>#N/A</v>
      </c>
      <c r="N118" s="2" t="e">
        <f t="shared" ca="1" si="34"/>
        <v>#N/A</v>
      </c>
      <c r="O118" s="20" t="e">
        <f t="shared" ca="1" si="35"/>
        <v>#N/A</v>
      </c>
      <c r="P118" s="168"/>
      <c r="Q118"/>
      <c r="U118"/>
    </row>
    <row r="119" spans="1:21" hidden="1" x14ac:dyDescent="0.25">
      <c r="A119" s="175">
        <f>VLOOKUP($B119,Data_Table[],18,FALSE)</f>
        <v>0</v>
      </c>
      <c r="B119" s="3" t="s">
        <v>133</v>
      </c>
      <c r="C119" s="3" t="str">
        <f>IF(Table_Data_Table_12[[#This Row],[Pair
Group]]&lt;&gt;0,Table_Data_Table_12[[#This Row],[Pair
Group]]+(COUNTIF($A$17:$A119,A119)*0.01),"")</f>
        <v/>
      </c>
      <c r="D119" s="78" t="e">
        <f t="shared" ca="1" si="24"/>
        <v>#N/A</v>
      </c>
      <c r="E119" s="3" t="e">
        <f t="shared" ca="1" si="25"/>
        <v>#N/A</v>
      </c>
      <c r="F119" s="44" t="e">
        <f t="shared" ca="1" si="26"/>
        <v>#N/A</v>
      </c>
      <c r="G119" s="7" t="e">
        <f t="shared" ca="1" si="27"/>
        <v>#N/A</v>
      </c>
      <c r="H119" s="79" t="e">
        <f t="shared" ca="1" si="28"/>
        <v>#N/A</v>
      </c>
      <c r="I119" s="18" t="e">
        <f t="shared" ca="1" si="29"/>
        <v>#N/A</v>
      </c>
      <c r="J119" s="164" t="e">
        <f t="shared" ca="1" si="30"/>
        <v>#N/A</v>
      </c>
      <c r="K119" s="2" t="e">
        <f t="shared" ca="1" si="31"/>
        <v>#N/A</v>
      </c>
      <c r="L119" s="2" t="e">
        <f t="shared" ca="1" si="32"/>
        <v>#N/A</v>
      </c>
      <c r="M119" s="19" t="e">
        <f t="shared" ca="1" si="33"/>
        <v>#N/A</v>
      </c>
      <c r="N119" s="2" t="e">
        <f t="shared" ca="1" si="34"/>
        <v>#N/A</v>
      </c>
      <c r="O119" s="20" t="e">
        <f t="shared" ca="1" si="35"/>
        <v>#N/A</v>
      </c>
      <c r="P119" s="168"/>
      <c r="Q119"/>
      <c r="U119"/>
    </row>
    <row r="120" spans="1:21" hidden="1" x14ac:dyDescent="0.25">
      <c r="A120" s="175">
        <f>VLOOKUP($B120,Data_Table[],18,FALSE)</f>
        <v>0</v>
      </c>
      <c r="B120" s="3" t="s">
        <v>133</v>
      </c>
      <c r="C120" s="3" t="str">
        <f>IF(Table_Data_Table_12[[#This Row],[Pair
Group]]&lt;&gt;0,Table_Data_Table_12[[#This Row],[Pair
Group]]+(COUNTIF($A$17:$A120,A120)*0.01),"")</f>
        <v/>
      </c>
      <c r="D120" s="78" t="e">
        <f t="shared" ca="1" si="24"/>
        <v>#N/A</v>
      </c>
      <c r="E120" s="3" t="e">
        <f t="shared" ca="1" si="25"/>
        <v>#N/A</v>
      </c>
      <c r="F120" s="44" t="e">
        <f t="shared" ca="1" si="26"/>
        <v>#N/A</v>
      </c>
      <c r="G120" s="7" t="e">
        <f t="shared" ca="1" si="27"/>
        <v>#N/A</v>
      </c>
      <c r="H120" s="79" t="e">
        <f t="shared" ca="1" si="28"/>
        <v>#N/A</v>
      </c>
      <c r="I120" s="18" t="e">
        <f t="shared" ca="1" si="29"/>
        <v>#N/A</v>
      </c>
      <c r="J120" s="164" t="e">
        <f t="shared" ca="1" si="30"/>
        <v>#N/A</v>
      </c>
      <c r="K120" s="2" t="e">
        <f t="shared" ca="1" si="31"/>
        <v>#N/A</v>
      </c>
      <c r="L120" s="2" t="e">
        <f t="shared" ca="1" si="32"/>
        <v>#N/A</v>
      </c>
      <c r="M120" s="19" t="e">
        <f t="shared" ca="1" si="33"/>
        <v>#N/A</v>
      </c>
      <c r="N120" s="2" t="e">
        <f t="shared" ca="1" si="34"/>
        <v>#N/A</v>
      </c>
      <c r="O120" s="20" t="e">
        <f t="shared" ca="1" si="35"/>
        <v>#N/A</v>
      </c>
      <c r="P120" s="168"/>
      <c r="Q120"/>
      <c r="U120"/>
    </row>
    <row r="121" spans="1:21" hidden="1" x14ac:dyDescent="0.25">
      <c r="A121" s="175">
        <f>VLOOKUP($B121,Data_Table[],18,FALSE)</f>
        <v>0</v>
      </c>
      <c r="B121" s="3" t="s">
        <v>133</v>
      </c>
      <c r="C121" s="3" t="str">
        <f>IF(Table_Data_Table_12[[#This Row],[Pair
Group]]&lt;&gt;0,Table_Data_Table_12[[#This Row],[Pair
Group]]+(COUNTIF($A$17:$A121,A121)*0.01),"")</f>
        <v/>
      </c>
      <c r="D121" s="78" t="e">
        <f t="shared" ca="1" si="24"/>
        <v>#N/A</v>
      </c>
      <c r="E121" s="3" t="e">
        <f t="shared" ca="1" si="25"/>
        <v>#N/A</v>
      </c>
      <c r="F121" s="44" t="e">
        <f t="shared" ca="1" si="26"/>
        <v>#N/A</v>
      </c>
      <c r="G121" s="7" t="e">
        <f t="shared" ca="1" si="27"/>
        <v>#N/A</v>
      </c>
      <c r="H121" s="79" t="e">
        <f t="shared" ca="1" si="28"/>
        <v>#N/A</v>
      </c>
      <c r="I121" s="18" t="e">
        <f t="shared" ca="1" si="29"/>
        <v>#N/A</v>
      </c>
      <c r="J121" s="164" t="e">
        <f t="shared" ca="1" si="30"/>
        <v>#N/A</v>
      </c>
      <c r="K121" s="2" t="e">
        <f t="shared" ca="1" si="31"/>
        <v>#N/A</v>
      </c>
      <c r="L121" s="2" t="e">
        <f t="shared" ca="1" si="32"/>
        <v>#N/A</v>
      </c>
      <c r="M121" s="19" t="e">
        <f t="shared" ca="1" si="33"/>
        <v>#N/A</v>
      </c>
      <c r="N121" s="2" t="e">
        <f t="shared" ca="1" si="34"/>
        <v>#N/A</v>
      </c>
      <c r="O121" s="20" t="e">
        <f t="shared" ca="1" si="35"/>
        <v>#N/A</v>
      </c>
      <c r="P121" s="168"/>
      <c r="Q121"/>
      <c r="U121"/>
    </row>
    <row r="122" spans="1:21" hidden="1" x14ac:dyDescent="0.25">
      <c r="A122" s="175">
        <f>VLOOKUP($B122,Data_Table[],18,FALSE)</f>
        <v>0</v>
      </c>
      <c r="B122" s="3" t="s">
        <v>133</v>
      </c>
      <c r="C122" s="3" t="str">
        <f>IF(Table_Data_Table_12[[#This Row],[Pair
Group]]&lt;&gt;0,Table_Data_Table_12[[#This Row],[Pair
Group]]+(COUNTIF($A$17:$A122,A122)*0.01),"")</f>
        <v/>
      </c>
      <c r="D122" s="78" t="e">
        <f t="shared" ca="1" si="24"/>
        <v>#N/A</v>
      </c>
      <c r="E122" s="3" t="e">
        <f t="shared" ca="1" si="25"/>
        <v>#N/A</v>
      </c>
      <c r="F122" s="44" t="e">
        <f t="shared" ca="1" si="26"/>
        <v>#N/A</v>
      </c>
      <c r="G122" s="7" t="e">
        <f t="shared" ca="1" si="27"/>
        <v>#N/A</v>
      </c>
      <c r="H122" s="79" t="e">
        <f t="shared" ca="1" si="28"/>
        <v>#N/A</v>
      </c>
      <c r="I122" s="18" t="e">
        <f t="shared" ca="1" si="29"/>
        <v>#N/A</v>
      </c>
      <c r="J122" s="164" t="e">
        <f t="shared" ca="1" si="30"/>
        <v>#N/A</v>
      </c>
      <c r="K122" s="2" t="e">
        <f t="shared" ca="1" si="31"/>
        <v>#N/A</v>
      </c>
      <c r="L122" s="2" t="e">
        <f t="shared" ca="1" si="32"/>
        <v>#N/A</v>
      </c>
      <c r="M122" s="19" t="e">
        <f t="shared" ca="1" si="33"/>
        <v>#N/A</v>
      </c>
      <c r="N122" s="2" t="e">
        <f t="shared" ca="1" si="34"/>
        <v>#N/A</v>
      </c>
      <c r="O122" s="20" t="e">
        <f t="shared" ca="1" si="35"/>
        <v>#N/A</v>
      </c>
      <c r="P122" s="168"/>
      <c r="Q122"/>
      <c r="U122"/>
    </row>
    <row r="123" spans="1:21" hidden="1" x14ac:dyDescent="0.25">
      <c r="A123" s="175">
        <f>VLOOKUP($B123,Data_Table[],18,FALSE)</f>
        <v>0</v>
      </c>
      <c r="B123" s="3" t="s">
        <v>133</v>
      </c>
      <c r="C123" s="3" t="str">
        <f>IF(Table_Data_Table_12[[#This Row],[Pair
Group]]&lt;&gt;0,Table_Data_Table_12[[#This Row],[Pair
Group]]+(COUNTIF($A$17:$A123,A123)*0.01),"")</f>
        <v/>
      </c>
      <c r="D123" s="78" t="e">
        <f t="shared" ca="1" si="24"/>
        <v>#N/A</v>
      </c>
      <c r="E123" s="3" t="e">
        <f t="shared" ca="1" si="25"/>
        <v>#N/A</v>
      </c>
      <c r="F123" s="44" t="e">
        <f t="shared" ca="1" si="26"/>
        <v>#N/A</v>
      </c>
      <c r="G123" s="7" t="e">
        <f t="shared" ca="1" si="27"/>
        <v>#N/A</v>
      </c>
      <c r="H123" s="79" t="e">
        <f t="shared" ca="1" si="28"/>
        <v>#N/A</v>
      </c>
      <c r="I123" s="18" t="e">
        <f t="shared" ca="1" si="29"/>
        <v>#N/A</v>
      </c>
      <c r="J123" s="164" t="e">
        <f t="shared" ca="1" si="30"/>
        <v>#N/A</v>
      </c>
      <c r="K123" s="2" t="e">
        <f t="shared" ca="1" si="31"/>
        <v>#N/A</v>
      </c>
      <c r="L123" s="2" t="e">
        <f t="shared" ca="1" si="32"/>
        <v>#N/A</v>
      </c>
      <c r="M123" s="19" t="e">
        <f t="shared" ca="1" si="33"/>
        <v>#N/A</v>
      </c>
      <c r="N123" s="2" t="e">
        <f t="shared" ca="1" si="34"/>
        <v>#N/A</v>
      </c>
      <c r="O123" s="20" t="e">
        <f t="shared" ca="1" si="35"/>
        <v>#N/A</v>
      </c>
      <c r="P123" s="168"/>
      <c r="Q123"/>
      <c r="U123"/>
    </row>
    <row r="124" spans="1:21" hidden="1" x14ac:dyDescent="0.25">
      <c r="A124" s="175">
        <f>VLOOKUP($B124,Data_Table[],18,FALSE)</f>
        <v>0</v>
      </c>
      <c r="B124" s="3" t="s">
        <v>133</v>
      </c>
      <c r="C124" s="3" t="str">
        <f>IF(Table_Data_Table_12[[#This Row],[Pair
Group]]&lt;&gt;0,Table_Data_Table_12[[#This Row],[Pair
Group]]+(COUNTIF($A$17:$A124,A124)*0.01),"")</f>
        <v/>
      </c>
      <c r="D124" s="78" t="e">
        <f t="shared" ca="1" si="24"/>
        <v>#N/A</v>
      </c>
      <c r="E124" s="3" t="e">
        <f t="shared" ca="1" si="25"/>
        <v>#N/A</v>
      </c>
      <c r="F124" s="44" t="e">
        <f t="shared" ca="1" si="26"/>
        <v>#N/A</v>
      </c>
      <c r="G124" s="7" t="e">
        <f t="shared" ca="1" si="27"/>
        <v>#N/A</v>
      </c>
      <c r="H124" s="79" t="e">
        <f t="shared" ca="1" si="28"/>
        <v>#N/A</v>
      </c>
      <c r="I124" s="18" t="e">
        <f t="shared" ca="1" si="29"/>
        <v>#N/A</v>
      </c>
      <c r="J124" s="164" t="e">
        <f t="shared" ca="1" si="30"/>
        <v>#N/A</v>
      </c>
      <c r="K124" s="2" t="e">
        <f t="shared" ca="1" si="31"/>
        <v>#N/A</v>
      </c>
      <c r="L124" s="2" t="e">
        <f t="shared" ca="1" si="32"/>
        <v>#N/A</v>
      </c>
      <c r="M124" s="19" t="e">
        <f t="shared" ca="1" si="33"/>
        <v>#N/A</v>
      </c>
      <c r="N124" s="2" t="e">
        <f t="shared" ca="1" si="34"/>
        <v>#N/A</v>
      </c>
      <c r="O124" s="20" t="e">
        <f t="shared" ca="1" si="35"/>
        <v>#N/A</v>
      </c>
      <c r="P124" s="168"/>
      <c r="Q124"/>
      <c r="U124"/>
    </row>
    <row r="125" spans="1:21" hidden="1" x14ac:dyDescent="0.25">
      <c r="A125" s="175">
        <f>VLOOKUP($B125,Data_Table[],18,FALSE)</f>
        <v>0</v>
      </c>
      <c r="B125" s="3" t="s">
        <v>133</v>
      </c>
      <c r="C125" s="3" t="str">
        <f>IF(Table_Data_Table_12[[#This Row],[Pair
Group]]&lt;&gt;0,Table_Data_Table_12[[#This Row],[Pair
Group]]+(COUNTIF($A$17:$A125,A125)*0.01),"")</f>
        <v/>
      </c>
      <c r="D125" s="78" t="e">
        <f t="shared" ca="1" si="24"/>
        <v>#N/A</v>
      </c>
      <c r="E125" s="3" t="e">
        <f t="shared" ca="1" si="25"/>
        <v>#N/A</v>
      </c>
      <c r="F125" s="44" t="e">
        <f t="shared" ca="1" si="26"/>
        <v>#N/A</v>
      </c>
      <c r="G125" s="7" t="e">
        <f t="shared" ca="1" si="27"/>
        <v>#N/A</v>
      </c>
      <c r="H125" s="79" t="e">
        <f t="shared" ca="1" si="28"/>
        <v>#N/A</v>
      </c>
      <c r="I125" s="18" t="e">
        <f t="shared" ca="1" si="29"/>
        <v>#N/A</v>
      </c>
      <c r="J125" s="164" t="e">
        <f t="shared" ca="1" si="30"/>
        <v>#N/A</v>
      </c>
      <c r="K125" s="2" t="e">
        <f t="shared" ca="1" si="31"/>
        <v>#N/A</v>
      </c>
      <c r="L125" s="2" t="e">
        <f t="shared" ca="1" si="32"/>
        <v>#N/A</v>
      </c>
      <c r="M125" s="19" t="e">
        <f t="shared" ca="1" si="33"/>
        <v>#N/A</v>
      </c>
      <c r="N125" s="2" t="e">
        <f t="shared" ca="1" si="34"/>
        <v>#N/A</v>
      </c>
      <c r="O125" s="20" t="e">
        <f t="shared" ca="1" si="35"/>
        <v>#N/A</v>
      </c>
      <c r="P125" s="168"/>
      <c r="Q125"/>
      <c r="U125"/>
    </row>
    <row r="126" spans="1:21" hidden="1" x14ac:dyDescent="0.25">
      <c r="A126" s="175">
        <f>VLOOKUP($B126,Data_Table[],18,FALSE)</f>
        <v>0</v>
      </c>
      <c r="B126" s="3" t="s">
        <v>133</v>
      </c>
      <c r="C126" s="3" t="str">
        <f>IF(Table_Data_Table_12[[#This Row],[Pair
Group]]&lt;&gt;0,Table_Data_Table_12[[#This Row],[Pair
Group]]+(COUNTIF($A$17:$A126,A126)*0.01),"")</f>
        <v/>
      </c>
      <c r="D126" s="78" t="e">
        <f t="shared" ca="1" si="24"/>
        <v>#N/A</v>
      </c>
      <c r="E126" s="3" t="e">
        <f t="shared" ca="1" si="25"/>
        <v>#N/A</v>
      </c>
      <c r="F126" s="44" t="e">
        <f t="shared" ca="1" si="26"/>
        <v>#N/A</v>
      </c>
      <c r="G126" s="7" t="e">
        <f t="shared" ca="1" si="27"/>
        <v>#N/A</v>
      </c>
      <c r="H126" s="79" t="e">
        <f t="shared" ca="1" si="28"/>
        <v>#N/A</v>
      </c>
      <c r="I126" s="18" t="e">
        <f t="shared" ca="1" si="29"/>
        <v>#N/A</v>
      </c>
      <c r="J126" s="164" t="e">
        <f t="shared" ca="1" si="30"/>
        <v>#N/A</v>
      </c>
      <c r="K126" s="2" t="e">
        <f t="shared" ca="1" si="31"/>
        <v>#N/A</v>
      </c>
      <c r="L126" s="2" t="e">
        <f t="shared" ca="1" si="32"/>
        <v>#N/A</v>
      </c>
      <c r="M126" s="19" t="e">
        <f t="shared" ca="1" si="33"/>
        <v>#N/A</v>
      </c>
      <c r="N126" s="2" t="e">
        <f t="shared" ca="1" si="34"/>
        <v>#N/A</v>
      </c>
      <c r="O126" s="20" t="e">
        <f t="shared" ca="1" si="35"/>
        <v>#N/A</v>
      </c>
      <c r="P126" s="168"/>
      <c r="Q126"/>
      <c r="U126"/>
    </row>
    <row r="127" spans="1:21" hidden="1" x14ac:dyDescent="0.25">
      <c r="A127" s="175">
        <f>VLOOKUP($B127,Data_Table[],18,FALSE)</f>
        <v>0</v>
      </c>
      <c r="B127" s="3" t="s">
        <v>133</v>
      </c>
      <c r="C127" s="3" t="str">
        <f>IF(Table_Data_Table_12[[#This Row],[Pair
Group]]&lt;&gt;0,Table_Data_Table_12[[#This Row],[Pair
Group]]+(COUNTIF($A$17:$A127,A127)*0.01),"")</f>
        <v/>
      </c>
      <c r="D127" s="78" t="e">
        <f t="shared" ca="1" si="24"/>
        <v>#N/A</v>
      </c>
      <c r="E127" s="3" t="e">
        <f t="shared" ca="1" si="25"/>
        <v>#N/A</v>
      </c>
      <c r="F127" s="44" t="e">
        <f t="shared" ca="1" si="26"/>
        <v>#N/A</v>
      </c>
      <c r="G127" s="7" t="e">
        <f t="shared" ca="1" si="27"/>
        <v>#N/A</v>
      </c>
      <c r="H127" s="79" t="e">
        <f t="shared" ca="1" si="28"/>
        <v>#N/A</v>
      </c>
      <c r="I127" s="18" t="e">
        <f t="shared" ca="1" si="29"/>
        <v>#N/A</v>
      </c>
      <c r="J127" s="164" t="e">
        <f t="shared" ca="1" si="30"/>
        <v>#N/A</v>
      </c>
      <c r="K127" s="2" t="e">
        <f t="shared" ca="1" si="31"/>
        <v>#N/A</v>
      </c>
      <c r="L127" s="2" t="e">
        <f t="shared" ca="1" si="32"/>
        <v>#N/A</v>
      </c>
      <c r="M127" s="19" t="e">
        <f t="shared" ca="1" si="33"/>
        <v>#N/A</v>
      </c>
      <c r="N127" s="2" t="e">
        <f t="shared" ca="1" si="34"/>
        <v>#N/A</v>
      </c>
      <c r="O127" s="20" t="e">
        <f t="shared" ca="1" si="35"/>
        <v>#N/A</v>
      </c>
      <c r="P127" s="168"/>
      <c r="Q127"/>
      <c r="U127"/>
    </row>
    <row r="128" spans="1:21" hidden="1" x14ac:dyDescent="0.25">
      <c r="A128" s="175">
        <f>VLOOKUP($B128,Data_Table[],18,FALSE)</f>
        <v>0</v>
      </c>
      <c r="B128" s="3" t="s">
        <v>133</v>
      </c>
      <c r="C128" s="3" t="str">
        <f>IF(Table_Data_Table_12[[#This Row],[Pair
Group]]&lt;&gt;0,Table_Data_Table_12[[#This Row],[Pair
Group]]+(COUNTIF($A$17:$A128,A128)*0.01),"")</f>
        <v/>
      </c>
      <c r="D128" s="78" t="e">
        <f t="shared" ca="1" si="24"/>
        <v>#N/A</v>
      </c>
      <c r="E128" s="3" t="e">
        <f t="shared" ca="1" si="25"/>
        <v>#N/A</v>
      </c>
      <c r="F128" s="44" t="e">
        <f t="shared" ca="1" si="26"/>
        <v>#N/A</v>
      </c>
      <c r="G128" s="7" t="e">
        <f t="shared" ca="1" si="27"/>
        <v>#N/A</v>
      </c>
      <c r="H128" s="79" t="e">
        <f t="shared" ca="1" si="28"/>
        <v>#N/A</v>
      </c>
      <c r="I128" s="18" t="e">
        <f t="shared" ca="1" si="29"/>
        <v>#N/A</v>
      </c>
      <c r="J128" s="164" t="e">
        <f t="shared" ca="1" si="30"/>
        <v>#N/A</v>
      </c>
      <c r="K128" s="2" t="e">
        <f t="shared" ca="1" si="31"/>
        <v>#N/A</v>
      </c>
      <c r="L128" s="2" t="e">
        <f t="shared" ca="1" si="32"/>
        <v>#N/A</v>
      </c>
      <c r="M128" s="19" t="e">
        <f t="shared" ca="1" si="33"/>
        <v>#N/A</v>
      </c>
      <c r="N128" s="2" t="e">
        <f t="shared" ca="1" si="34"/>
        <v>#N/A</v>
      </c>
      <c r="O128" s="20" t="e">
        <f t="shared" ca="1" si="35"/>
        <v>#N/A</v>
      </c>
      <c r="P128" s="168"/>
      <c r="Q128"/>
      <c r="U128"/>
    </row>
    <row r="129" spans="1:21" hidden="1" x14ac:dyDescent="0.25">
      <c r="A129" s="175">
        <f>VLOOKUP($B129,Data_Table[],18,FALSE)</f>
        <v>0</v>
      </c>
      <c r="B129" s="3" t="s">
        <v>133</v>
      </c>
      <c r="C129" s="3" t="str">
        <f>IF(Table_Data_Table_12[[#This Row],[Pair
Group]]&lt;&gt;0,Table_Data_Table_12[[#This Row],[Pair
Group]]+(COUNTIF($A$17:$A129,A129)*0.01),"")</f>
        <v/>
      </c>
      <c r="D129" s="78" t="e">
        <f t="shared" ca="1" si="24"/>
        <v>#N/A</v>
      </c>
      <c r="E129" s="3" t="e">
        <f t="shared" ca="1" si="25"/>
        <v>#N/A</v>
      </c>
      <c r="F129" s="44" t="e">
        <f t="shared" ca="1" si="26"/>
        <v>#N/A</v>
      </c>
      <c r="G129" s="7" t="e">
        <f t="shared" ca="1" si="27"/>
        <v>#N/A</v>
      </c>
      <c r="H129" s="79" t="e">
        <f t="shared" ca="1" si="28"/>
        <v>#N/A</v>
      </c>
      <c r="I129" s="18" t="e">
        <f t="shared" ca="1" si="29"/>
        <v>#N/A</v>
      </c>
      <c r="J129" s="164" t="e">
        <f t="shared" ca="1" si="30"/>
        <v>#N/A</v>
      </c>
      <c r="K129" s="2" t="e">
        <f t="shared" ca="1" si="31"/>
        <v>#N/A</v>
      </c>
      <c r="L129" s="2" t="e">
        <f t="shared" ca="1" si="32"/>
        <v>#N/A</v>
      </c>
      <c r="M129" s="19" t="e">
        <f t="shared" ca="1" si="33"/>
        <v>#N/A</v>
      </c>
      <c r="N129" s="2" t="e">
        <f t="shared" ca="1" si="34"/>
        <v>#N/A</v>
      </c>
      <c r="O129" s="20" t="e">
        <f t="shared" ca="1" si="35"/>
        <v>#N/A</v>
      </c>
      <c r="P129" s="168"/>
      <c r="Q129"/>
      <c r="U129"/>
    </row>
    <row r="130" spans="1:21" hidden="1" x14ac:dyDescent="0.25">
      <c r="A130" s="175">
        <f>VLOOKUP($B130,Data_Table[],18,FALSE)</f>
        <v>0</v>
      </c>
      <c r="B130" s="3" t="s">
        <v>133</v>
      </c>
      <c r="C130" s="3" t="str">
        <f>IF(Table_Data_Table_12[[#This Row],[Pair
Group]]&lt;&gt;0,Table_Data_Table_12[[#This Row],[Pair
Group]]+(COUNTIF($A$17:$A130,A130)*0.01),"")</f>
        <v/>
      </c>
      <c r="D130" s="78" t="e">
        <f t="shared" ca="1" si="24"/>
        <v>#N/A</v>
      </c>
      <c r="E130" s="3" t="e">
        <f t="shared" ca="1" si="25"/>
        <v>#N/A</v>
      </c>
      <c r="F130" s="44" t="e">
        <f t="shared" ca="1" si="26"/>
        <v>#N/A</v>
      </c>
      <c r="G130" s="7" t="e">
        <f t="shared" ca="1" si="27"/>
        <v>#N/A</v>
      </c>
      <c r="H130" s="79" t="e">
        <f t="shared" ca="1" si="28"/>
        <v>#N/A</v>
      </c>
      <c r="I130" s="18" t="e">
        <f t="shared" ca="1" si="29"/>
        <v>#N/A</v>
      </c>
      <c r="J130" s="164" t="e">
        <f t="shared" ca="1" si="30"/>
        <v>#N/A</v>
      </c>
      <c r="K130" s="2" t="e">
        <f t="shared" ca="1" si="31"/>
        <v>#N/A</v>
      </c>
      <c r="L130" s="2" t="e">
        <f t="shared" ca="1" si="32"/>
        <v>#N/A</v>
      </c>
      <c r="M130" s="19" t="e">
        <f t="shared" ca="1" si="33"/>
        <v>#N/A</v>
      </c>
      <c r="N130" s="2" t="e">
        <f t="shared" ca="1" si="34"/>
        <v>#N/A</v>
      </c>
      <c r="O130" s="20" t="e">
        <f t="shared" ca="1" si="35"/>
        <v>#N/A</v>
      </c>
      <c r="P130" s="168"/>
      <c r="Q130"/>
      <c r="U130"/>
    </row>
    <row r="131" spans="1:21" hidden="1" x14ac:dyDescent="0.25">
      <c r="A131" s="175">
        <f>VLOOKUP($B131,Data_Table[],18,FALSE)</f>
        <v>0</v>
      </c>
      <c r="B131" s="3" t="s">
        <v>133</v>
      </c>
      <c r="C131" s="3" t="str">
        <f>IF(Table_Data_Table_12[[#This Row],[Pair
Group]]&lt;&gt;0,Table_Data_Table_12[[#This Row],[Pair
Group]]+(COUNTIF($A$17:$A131,A131)*0.01),"")</f>
        <v/>
      </c>
      <c r="D131" s="78" t="e">
        <f t="shared" ca="1" si="24"/>
        <v>#N/A</v>
      </c>
      <c r="E131" s="3" t="e">
        <f t="shared" ca="1" si="25"/>
        <v>#N/A</v>
      </c>
      <c r="F131" s="44" t="e">
        <f t="shared" ca="1" si="26"/>
        <v>#N/A</v>
      </c>
      <c r="G131" s="7" t="e">
        <f t="shared" ca="1" si="27"/>
        <v>#N/A</v>
      </c>
      <c r="H131" s="79" t="e">
        <f t="shared" ca="1" si="28"/>
        <v>#N/A</v>
      </c>
      <c r="I131" s="18" t="e">
        <f t="shared" ca="1" si="29"/>
        <v>#N/A</v>
      </c>
      <c r="J131" s="164" t="e">
        <f t="shared" ca="1" si="30"/>
        <v>#N/A</v>
      </c>
      <c r="K131" s="2" t="e">
        <f t="shared" ca="1" si="31"/>
        <v>#N/A</v>
      </c>
      <c r="L131" s="2" t="e">
        <f t="shared" ca="1" si="32"/>
        <v>#N/A</v>
      </c>
      <c r="M131" s="19" t="e">
        <f t="shared" ca="1" si="33"/>
        <v>#N/A</v>
      </c>
      <c r="N131" s="2" t="e">
        <f t="shared" ca="1" si="34"/>
        <v>#N/A</v>
      </c>
      <c r="O131" s="20" t="e">
        <f t="shared" ca="1" si="35"/>
        <v>#N/A</v>
      </c>
      <c r="P131" s="168"/>
      <c r="Q131"/>
      <c r="U131"/>
    </row>
    <row r="132" spans="1:21" hidden="1" x14ac:dyDescent="0.25">
      <c r="A132" s="175">
        <f>VLOOKUP($B132,Data_Table[],18,FALSE)</f>
        <v>0</v>
      </c>
      <c r="B132" s="3" t="s">
        <v>133</v>
      </c>
      <c r="C132" s="3" t="str">
        <f>IF(Table_Data_Table_12[[#This Row],[Pair
Group]]&lt;&gt;0,Table_Data_Table_12[[#This Row],[Pair
Group]]+(COUNTIF($A$17:$A132,A132)*0.01),"")</f>
        <v/>
      </c>
      <c r="D132" s="78" t="e">
        <f t="shared" ca="1" si="24"/>
        <v>#N/A</v>
      </c>
      <c r="E132" s="3" t="e">
        <f t="shared" ca="1" si="25"/>
        <v>#N/A</v>
      </c>
      <c r="F132" s="44" t="e">
        <f t="shared" ca="1" si="26"/>
        <v>#N/A</v>
      </c>
      <c r="G132" s="7" t="e">
        <f t="shared" ca="1" si="27"/>
        <v>#N/A</v>
      </c>
      <c r="H132" s="79" t="e">
        <f t="shared" ca="1" si="28"/>
        <v>#N/A</v>
      </c>
      <c r="I132" s="18" t="e">
        <f t="shared" ca="1" si="29"/>
        <v>#N/A</v>
      </c>
      <c r="J132" s="164" t="e">
        <f t="shared" ca="1" si="30"/>
        <v>#N/A</v>
      </c>
      <c r="K132" s="2" t="e">
        <f t="shared" ca="1" si="31"/>
        <v>#N/A</v>
      </c>
      <c r="L132" s="2" t="e">
        <f t="shared" ca="1" si="32"/>
        <v>#N/A</v>
      </c>
      <c r="M132" s="19" t="e">
        <f t="shared" ca="1" si="33"/>
        <v>#N/A</v>
      </c>
      <c r="N132" s="2" t="e">
        <f t="shared" ca="1" si="34"/>
        <v>#N/A</v>
      </c>
      <c r="O132" s="20" t="e">
        <f t="shared" ca="1" si="35"/>
        <v>#N/A</v>
      </c>
      <c r="P132" s="168"/>
      <c r="Q132"/>
      <c r="U132"/>
    </row>
    <row r="133" spans="1:21" hidden="1" x14ac:dyDescent="0.25">
      <c r="A133" s="175">
        <f>VLOOKUP($B133,Data_Table[],18,FALSE)</f>
        <v>0</v>
      </c>
      <c r="B133" s="3" t="s">
        <v>133</v>
      </c>
      <c r="C133" s="3" t="str">
        <f>IF(Table_Data_Table_12[[#This Row],[Pair
Group]]&lt;&gt;0,Table_Data_Table_12[[#This Row],[Pair
Group]]+(COUNTIF($A$17:$A133,A133)*0.01),"")</f>
        <v/>
      </c>
      <c r="D133" s="78" t="e">
        <f t="shared" ca="1" si="24"/>
        <v>#N/A</v>
      </c>
      <c r="E133" s="3" t="e">
        <f t="shared" ca="1" si="25"/>
        <v>#N/A</v>
      </c>
      <c r="F133" s="44" t="e">
        <f t="shared" ca="1" si="26"/>
        <v>#N/A</v>
      </c>
      <c r="G133" s="7" t="e">
        <f t="shared" ca="1" si="27"/>
        <v>#N/A</v>
      </c>
      <c r="H133" s="79" t="e">
        <f t="shared" ca="1" si="28"/>
        <v>#N/A</v>
      </c>
      <c r="I133" s="18" t="e">
        <f t="shared" ca="1" si="29"/>
        <v>#N/A</v>
      </c>
      <c r="J133" s="164" t="e">
        <f t="shared" ca="1" si="30"/>
        <v>#N/A</v>
      </c>
      <c r="K133" s="2" t="e">
        <f t="shared" ca="1" si="31"/>
        <v>#N/A</v>
      </c>
      <c r="L133" s="2" t="e">
        <f t="shared" ca="1" si="32"/>
        <v>#N/A</v>
      </c>
      <c r="M133" s="19" t="e">
        <f t="shared" ca="1" si="33"/>
        <v>#N/A</v>
      </c>
      <c r="N133" s="2" t="e">
        <f t="shared" ca="1" si="34"/>
        <v>#N/A</v>
      </c>
      <c r="O133" s="20" t="e">
        <f t="shared" ca="1" si="35"/>
        <v>#N/A</v>
      </c>
      <c r="P133" s="168"/>
      <c r="Q133"/>
      <c r="U133"/>
    </row>
    <row r="134" spans="1:21" hidden="1" x14ac:dyDescent="0.25">
      <c r="A134" s="175">
        <f>VLOOKUP($B134,Data_Table[],18,FALSE)</f>
        <v>0</v>
      </c>
      <c r="B134" s="3" t="s">
        <v>133</v>
      </c>
      <c r="C134" s="3" t="str">
        <f>IF(Table_Data_Table_12[[#This Row],[Pair
Group]]&lt;&gt;0,Table_Data_Table_12[[#This Row],[Pair
Group]]+(COUNTIF($A$17:$A134,A134)*0.01),"")</f>
        <v/>
      </c>
      <c r="D134" s="78" t="e">
        <f t="shared" ca="1" si="24"/>
        <v>#N/A</v>
      </c>
      <c r="E134" s="3" t="e">
        <f t="shared" ca="1" si="25"/>
        <v>#N/A</v>
      </c>
      <c r="F134" s="44" t="e">
        <f t="shared" ca="1" si="26"/>
        <v>#N/A</v>
      </c>
      <c r="G134" s="7" t="e">
        <f t="shared" ca="1" si="27"/>
        <v>#N/A</v>
      </c>
      <c r="H134" s="79" t="e">
        <f t="shared" ca="1" si="28"/>
        <v>#N/A</v>
      </c>
      <c r="I134" s="18" t="e">
        <f t="shared" ca="1" si="29"/>
        <v>#N/A</v>
      </c>
      <c r="J134" s="164" t="e">
        <f t="shared" ca="1" si="30"/>
        <v>#N/A</v>
      </c>
      <c r="K134" s="2" t="e">
        <f t="shared" ca="1" si="31"/>
        <v>#N/A</v>
      </c>
      <c r="L134" s="2" t="e">
        <f t="shared" ca="1" si="32"/>
        <v>#N/A</v>
      </c>
      <c r="M134" s="19" t="e">
        <f t="shared" ca="1" si="33"/>
        <v>#N/A</v>
      </c>
      <c r="N134" s="2" t="e">
        <f t="shared" ca="1" si="34"/>
        <v>#N/A</v>
      </c>
      <c r="O134" s="20" t="e">
        <f t="shared" ca="1" si="35"/>
        <v>#N/A</v>
      </c>
      <c r="P134" s="168"/>
      <c r="Q134"/>
      <c r="U134"/>
    </row>
    <row r="135" spans="1:21" hidden="1" x14ac:dyDescent="0.25">
      <c r="A135" s="175">
        <f>VLOOKUP($B135,Data_Table[],18,FALSE)</f>
        <v>0</v>
      </c>
      <c r="B135" s="3" t="s">
        <v>133</v>
      </c>
      <c r="C135" s="3" t="str">
        <f>IF(Table_Data_Table_12[[#This Row],[Pair
Group]]&lt;&gt;0,Table_Data_Table_12[[#This Row],[Pair
Group]]+(COUNTIF($A$17:$A135,A135)*0.01),"")</f>
        <v/>
      </c>
      <c r="D135" s="78" t="e">
        <f t="shared" ca="1" si="24"/>
        <v>#N/A</v>
      </c>
      <c r="E135" s="3" t="e">
        <f t="shared" ca="1" si="25"/>
        <v>#N/A</v>
      </c>
      <c r="F135" s="44" t="e">
        <f t="shared" ca="1" si="26"/>
        <v>#N/A</v>
      </c>
      <c r="G135" s="7" t="e">
        <f t="shared" ca="1" si="27"/>
        <v>#N/A</v>
      </c>
      <c r="H135" s="79" t="e">
        <f t="shared" ca="1" si="28"/>
        <v>#N/A</v>
      </c>
      <c r="I135" s="18" t="e">
        <f t="shared" ca="1" si="29"/>
        <v>#N/A</v>
      </c>
      <c r="J135" s="164" t="e">
        <f t="shared" ca="1" si="30"/>
        <v>#N/A</v>
      </c>
      <c r="K135" s="2" t="e">
        <f t="shared" ca="1" si="31"/>
        <v>#N/A</v>
      </c>
      <c r="L135" s="2" t="e">
        <f t="shared" ca="1" si="32"/>
        <v>#N/A</v>
      </c>
      <c r="M135" s="19" t="e">
        <f t="shared" ca="1" si="33"/>
        <v>#N/A</v>
      </c>
      <c r="N135" s="2" t="e">
        <f t="shared" ca="1" si="34"/>
        <v>#N/A</v>
      </c>
      <c r="O135" s="20" t="e">
        <f t="shared" ca="1" si="35"/>
        <v>#N/A</v>
      </c>
      <c r="P135" s="168"/>
      <c r="Q135"/>
      <c r="U135"/>
    </row>
    <row r="136" spans="1:21" hidden="1" x14ac:dyDescent="0.25">
      <c r="A136" s="175">
        <f>VLOOKUP($B136,Data_Table[],18,FALSE)</f>
        <v>0</v>
      </c>
      <c r="B136" s="3" t="s">
        <v>133</v>
      </c>
      <c r="C136" s="3" t="str">
        <f>IF(Table_Data_Table_12[[#This Row],[Pair
Group]]&lt;&gt;0,Table_Data_Table_12[[#This Row],[Pair
Group]]+(COUNTIF($A$17:$A136,A136)*0.01),"")</f>
        <v/>
      </c>
      <c r="D136" s="78" t="e">
        <f t="shared" ca="1" si="24"/>
        <v>#N/A</v>
      </c>
      <c r="E136" s="3" t="e">
        <f t="shared" ca="1" si="25"/>
        <v>#N/A</v>
      </c>
      <c r="F136" s="44" t="e">
        <f t="shared" ca="1" si="26"/>
        <v>#N/A</v>
      </c>
      <c r="G136" s="7" t="e">
        <f t="shared" ca="1" si="27"/>
        <v>#N/A</v>
      </c>
      <c r="H136" s="79" t="e">
        <f t="shared" ca="1" si="28"/>
        <v>#N/A</v>
      </c>
      <c r="I136" s="18" t="e">
        <f t="shared" ca="1" si="29"/>
        <v>#N/A</v>
      </c>
      <c r="J136" s="164" t="e">
        <f t="shared" ca="1" si="30"/>
        <v>#N/A</v>
      </c>
      <c r="K136" s="2" t="e">
        <f t="shared" ca="1" si="31"/>
        <v>#N/A</v>
      </c>
      <c r="L136" s="2" t="e">
        <f t="shared" ca="1" si="32"/>
        <v>#N/A</v>
      </c>
      <c r="M136" s="19" t="e">
        <f t="shared" ca="1" si="33"/>
        <v>#N/A</v>
      </c>
      <c r="N136" s="2" t="e">
        <f t="shared" ca="1" si="34"/>
        <v>#N/A</v>
      </c>
      <c r="O136" s="20" t="e">
        <f t="shared" ca="1" si="35"/>
        <v>#N/A</v>
      </c>
      <c r="P136" s="168"/>
      <c r="Q136"/>
      <c r="U136"/>
    </row>
    <row r="137" spans="1:21" hidden="1" x14ac:dyDescent="0.25">
      <c r="A137" s="175">
        <f>VLOOKUP($B137,Data_Table[],18,FALSE)</f>
        <v>0</v>
      </c>
      <c r="B137" s="3" t="s">
        <v>133</v>
      </c>
      <c r="C137" s="3" t="str">
        <f>IF(Table_Data_Table_12[[#This Row],[Pair
Group]]&lt;&gt;0,Table_Data_Table_12[[#This Row],[Pair
Group]]+(COUNTIF($A$17:$A137,A137)*0.01),"")</f>
        <v/>
      </c>
      <c r="D137" s="78" t="e">
        <f t="shared" ca="1" si="24"/>
        <v>#N/A</v>
      </c>
      <c r="E137" s="3" t="e">
        <f t="shared" ca="1" si="25"/>
        <v>#N/A</v>
      </c>
      <c r="F137" s="44" t="e">
        <f t="shared" ca="1" si="26"/>
        <v>#N/A</v>
      </c>
      <c r="G137" s="7" t="e">
        <f t="shared" ca="1" si="27"/>
        <v>#N/A</v>
      </c>
      <c r="H137" s="79" t="e">
        <f t="shared" ca="1" si="28"/>
        <v>#N/A</v>
      </c>
      <c r="I137" s="18" t="e">
        <f t="shared" ca="1" si="29"/>
        <v>#N/A</v>
      </c>
      <c r="J137" s="164" t="e">
        <f t="shared" ca="1" si="30"/>
        <v>#N/A</v>
      </c>
      <c r="K137" s="2" t="e">
        <f t="shared" ca="1" si="31"/>
        <v>#N/A</v>
      </c>
      <c r="L137" s="2" t="e">
        <f t="shared" ca="1" si="32"/>
        <v>#N/A</v>
      </c>
      <c r="M137" s="19" t="e">
        <f t="shared" ca="1" si="33"/>
        <v>#N/A</v>
      </c>
      <c r="N137" s="2" t="e">
        <f t="shared" ca="1" si="34"/>
        <v>#N/A</v>
      </c>
      <c r="O137" s="20" t="e">
        <f t="shared" ca="1" si="35"/>
        <v>#N/A</v>
      </c>
      <c r="P137" s="168"/>
      <c r="Q137"/>
      <c r="U137"/>
    </row>
    <row r="138" spans="1:21" hidden="1" x14ac:dyDescent="0.25">
      <c r="A138" s="175">
        <f>VLOOKUP($B138,Data_Table[],18,FALSE)</f>
        <v>0</v>
      </c>
      <c r="B138" s="3" t="s">
        <v>133</v>
      </c>
      <c r="C138" s="3" t="str">
        <f>IF(Table_Data_Table_12[[#This Row],[Pair
Group]]&lt;&gt;0,Table_Data_Table_12[[#This Row],[Pair
Group]]+(COUNTIF($A$17:$A138,A138)*0.01),"")</f>
        <v/>
      </c>
      <c r="D138" s="78" t="e">
        <f t="shared" ca="1" si="24"/>
        <v>#N/A</v>
      </c>
      <c r="E138" s="3" t="e">
        <f t="shared" ca="1" si="25"/>
        <v>#N/A</v>
      </c>
      <c r="F138" s="44" t="e">
        <f t="shared" ca="1" si="26"/>
        <v>#N/A</v>
      </c>
      <c r="G138" s="7" t="e">
        <f t="shared" ca="1" si="27"/>
        <v>#N/A</v>
      </c>
      <c r="H138" s="79" t="e">
        <f t="shared" ca="1" si="28"/>
        <v>#N/A</v>
      </c>
      <c r="I138" s="18" t="e">
        <f t="shared" ca="1" si="29"/>
        <v>#N/A</v>
      </c>
      <c r="J138" s="164" t="e">
        <f t="shared" ca="1" si="30"/>
        <v>#N/A</v>
      </c>
      <c r="K138" s="2" t="e">
        <f t="shared" ca="1" si="31"/>
        <v>#N/A</v>
      </c>
      <c r="L138" s="2" t="e">
        <f t="shared" ca="1" si="32"/>
        <v>#N/A</v>
      </c>
      <c r="M138" s="19" t="e">
        <f t="shared" ca="1" si="33"/>
        <v>#N/A</v>
      </c>
      <c r="N138" s="2" t="e">
        <f t="shared" ca="1" si="34"/>
        <v>#N/A</v>
      </c>
      <c r="O138" s="20" t="e">
        <f t="shared" ca="1" si="35"/>
        <v>#N/A</v>
      </c>
      <c r="P138" s="168"/>
      <c r="Q138"/>
      <c r="U138"/>
    </row>
    <row r="139" spans="1:21" hidden="1" x14ac:dyDescent="0.25">
      <c r="A139" s="175">
        <f>VLOOKUP($B139,Data_Table[],18,FALSE)</f>
        <v>0</v>
      </c>
      <c r="B139" s="3" t="s">
        <v>133</v>
      </c>
      <c r="C139" s="3" t="str">
        <f>IF(Table_Data_Table_12[[#This Row],[Pair
Group]]&lt;&gt;0,Table_Data_Table_12[[#This Row],[Pair
Group]]+(COUNTIF($A$17:$A139,A139)*0.01),"")</f>
        <v/>
      </c>
      <c r="D139" s="78" t="e">
        <f t="shared" ca="1" si="24"/>
        <v>#N/A</v>
      </c>
      <c r="E139" s="3" t="e">
        <f t="shared" ca="1" si="25"/>
        <v>#N/A</v>
      </c>
      <c r="F139" s="44" t="e">
        <f t="shared" ca="1" si="26"/>
        <v>#N/A</v>
      </c>
      <c r="G139" s="7" t="e">
        <f t="shared" ca="1" si="27"/>
        <v>#N/A</v>
      </c>
      <c r="H139" s="79" t="e">
        <f t="shared" ca="1" si="28"/>
        <v>#N/A</v>
      </c>
      <c r="I139" s="18" t="e">
        <f t="shared" ca="1" si="29"/>
        <v>#N/A</v>
      </c>
      <c r="J139" s="164" t="e">
        <f t="shared" ca="1" si="30"/>
        <v>#N/A</v>
      </c>
      <c r="K139" s="2" t="e">
        <f t="shared" ca="1" si="31"/>
        <v>#N/A</v>
      </c>
      <c r="L139" s="2" t="e">
        <f t="shared" ca="1" si="32"/>
        <v>#N/A</v>
      </c>
      <c r="M139" s="19" t="e">
        <f t="shared" ca="1" si="33"/>
        <v>#N/A</v>
      </c>
      <c r="N139" s="2" t="e">
        <f t="shared" ca="1" si="34"/>
        <v>#N/A</v>
      </c>
      <c r="O139" s="20" t="e">
        <f t="shared" ca="1" si="35"/>
        <v>#N/A</v>
      </c>
      <c r="P139" s="168"/>
      <c r="Q139"/>
      <c r="U139"/>
    </row>
    <row r="140" spans="1:21" hidden="1" x14ac:dyDescent="0.25">
      <c r="A140" s="175">
        <f>VLOOKUP($B140,Data_Table[],18,FALSE)</f>
        <v>0</v>
      </c>
      <c r="B140" s="3" t="s">
        <v>133</v>
      </c>
      <c r="C140" s="3" t="str">
        <f>IF(Table_Data_Table_12[[#This Row],[Pair
Group]]&lt;&gt;0,Table_Data_Table_12[[#This Row],[Pair
Group]]+(COUNTIF($A$17:$A140,A140)*0.01),"")</f>
        <v/>
      </c>
      <c r="D140" s="78" t="e">
        <f t="shared" ca="1" si="24"/>
        <v>#N/A</v>
      </c>
      <c r="E140" s="3" t="e">
        <f t="shared" ca="1" si="25"/>
        <v>#N/A</v>
      </c>
      <c r="F140" s="44" t="e">
        <f t="shared" ca="1" si="26"/>
        <v>#N/A</v>
      </c>
      <c r="G140" s="7" t="e">
        <f t="shared" ca="1" si="27"/>
        <v>#N/A</v>
      </c>
      <c r="H140" s="79" t="e">
        <f t="shared" ca="1" si="28"/>
        <v>#N/A</v>
      </c>
      <c r="I140" s="18" t="e">
        <f t="shared" ca="1" si="29"/>
        <v>#N/A</v>
      </c>
      <c r="J140" s="164" t="e">
        <f t="shared" ca="1" si="30"/>
        <v>#N/A</v>
      </c>
      <c r="K140" s="2" t="e">
        <f t="shared" ca="1" si="31"/>
        <v>#N/A</v>
      </c>
      <c r="L140" s="2" t="e">
        <f t="shared" ca="1" si="32"/>
        <v>#N/A</v>
      </c>
      <c r="M140" s="19" t="e">
        <f t="shared" ca="1" si="33"/>
        <v>#N/A</v>
      </c>
      <c r="N140" s="2" t="e">
        <f t="shared" ca="1" si="34"/>
        <v>#N/A</v>
      </c>
      <c r="O140" s="20" t="e">
        <f t="shared" ca="1" si="35"/>
        <v>#N/A</v>
      </c>
      <c r="P140" s="168"/>
      <c r="Q140"/>
      <c r="U140"/>
    </row>
    <row r="141" spans="1:21" hidden="1" x14ac:dyDescent="0.25">
      <c r="A141" s="175">
        <f>VLOOKUP($B141,Data_Table[],18,FALSE)</f>
        <v>0</v>
      </c>
      <c r="B141" s="3" t="s">
        <v>133</v>
      </c>
      <c r="C141" s="3" t="str">
        <f>IF(Table_Data_Table_12[[#This Row],[Pair
Group]]&lt;&gt;0,Table_Data_Table_12[[#This Row],[Pair
Group]]+(COUNTIF($A$17:$A141,A141)*0.01),"")</f>
        <v/>
      </c>
      <c r="D141" s="78" t="e">
        <f t="shared" ca="1" si="24"/>
        <v>#N/A</v>
      </c>
      <c r="E141" s="3" t="e">
        <f t="shared" ca="1" si="25"/>
        <v>#N/A</v>
      </c>
      <c r="F141" s="44" t="e">
        <f t="shared" ca="1" si="26"/>
        <v>#N/A</v>
      </c>
      <c r="G141" s="7" t="e">
        <f t="shared" ca="1" si="27"/>
        <v>#N/A</v>
      </c>
      <c r="H141" s="79" t="e">
        <f t="shared" ca="1" si="28"/>
        <v>#N/A</v>
      </c>
      <c r="I141" s="18" t="e">
        <f t="shared" ca="1" si="29"/>
        <v>#N/A</v>
      </c>
      <c r="J141" s="164" t="e">
        <f t="shared" ca="1" si="30"/>
        <v>#N/A</v>
      </c>
      <c r="K141" s="2" t="e">
        <f t="shared" ca="1" si="31"/>
        <v>#N/A</v>
      </c>
      <c r="L141" s="2" t="e">
        <f t="shared" ca="1" si="32"/>
        <v>#N/A</v>
      </c>
      <c r="M141" s="19" t="e">
        <f t="shared" ca="1" si="33"/>
        <v>#N/A</v>
      </c>
      <c r="N141" s="2" t="e">
        <f t="shared" ca="1" si="34"/>
        <v>#N/A</v>
      </c>
      <c r="O141" s="20" t="e">
        <f t="shared" ca="1" si="35"/>
        <v>#N/A</v>
      </c>
      <c r="P141" s="168"/>
      <c r="Q141"/>
      <c r="U141"/>
    </row>
    <row r="142" spans="1:21" hidden="1" x14ac:dyDescent="0.25">
      <c r="A142" s="175">
        <f>VLOOKUP($B142,Data_Table[],18,FALSE)</f>
        <v>0</v>
      </c>
      <c r="B142" s="3" t="s">
        <v>133</v>
      </c>
      <c r="C142" s="3" t="str">
        <f>IF(Table_Data_Table_12[[#This Row],[Pair
Group]]&lt;&gt;0,Table_Data_Table_12[[#This Row],[Pair
Group]]+(COUNTIF($A$17:$A142,A142)*0.01),"")</f>
        <v/>
      </c>
      <c r="D142" s="78" t="e">
        <f t="shared" ca="1" si="24"/>
        <v>#N/A</v>
      </c>
      <c r="E142" s="3" t="e">
        <f t="shared" ca="1" si="25"/>
        <v>#N/A</v>
      </c>
      <c r="F142" s="44" t="e">
        <f t="shared" ca="1" si="26"/>
        <v>#N/A</v>
      </c>
      <c r="G142" s="7" t="e">
        <f t="shared" ca="1" si="27"/>
        <v>#N/A</v>
      </c>
      <c r="H142" s="79" t="e">
        <f t="shared" ca="1" si="28"/>
        <v>#N/A</v>
      </c>
      <c r="I142" s="18" t="e">
        <f t="shared" ca="1" si="29"/>
        <v>#N/A</v>
      </c>
      <c r="J142" s="164" t="e">
        <f t="shared" ca="1" si="30"/>
        <v>#N/A</v>
      </c>
      <c r="K142" s="2" t="e">
        <f t="shared" ca="1" si="31"/>
        <v>#N/A</v>
      </c>
      <c r="L142" s="2" t="e">
        <f t="shared" ca="1" si="32"/>
        <v>#N/A</v>
      </c>
      <c r="M142" s="19" t="e">
        <f t="shared" ca="1" si="33"/>
        <v>#N/A</v>
      </c>
      <c r="N142" s="2" t="e">
        <f t="shared" ca="1" si="34"/>
        <v>#N/A</v>
      </c>
      <c r="O142" s="20" t="e">
        <f t="shared" ca="1" si="35"/>
        <v>#N/A</v>
      </c>
      <c r="P142" s="168"/>
      <c r="Q142"/>
      <c r="U142"/>
    </row>
    <row r="143" spans="1:21" hidden="1" x14ac:dyDescent="0.25">
      <c r="A143" s="175">
        <f>VLOOKUP($B143,Data_Table[],18,FALSE)</f>
        <v>0</v>
      </c>
      <c r="B143" s="3" t="s">
        <v>133</v>
      </c>
      <c r="C143" s="3" t="str">
        <f>IF(Table_Data_Table_12[[#This Row],[Pair
Group]]&lt;&gt;0,Table_Data_Table_12[[#This Row],[Pair
Group]]+(COUNTIF($A$17:$A143,A143)*0.01),"")</f>
        <v/>
      </c>
      <c r="D143" s="78" t="e">
        <f t="shared" ca="1" si="24"/>
        <v>#N/A</v>
      </c>
      <c r="E143" s="3" t="e">
        <f t="shared" ca="1" si="25"/>
        <v>#N/A</v>
      </c>
      <c r="F143" s="44" t="e">
        <f t="shared" ca="1" si="26"/>
        <v>#N/A</v>
      </c>
      <c r="G143" s="7" t="e">
        <f t="shared" ca="1" si="27"/>
        <v>#N/A</v>
      </c>
      <c r="H143" s="79" t="e">
        <f t="shared" ca="1" si="28"/>
        <v>#N/A</v>
      </c>
      <c r="I143" s="18" t="e">
        <f t="shared" ca="1" si="29"/>
        <v>#N/A</v>
      </c>
      <c r="J143" s="164" t="e">
        <f t="shared" ca="1" si="30"/>
        <v>#N/A</v>
      </c>
      <c r="K143" s="2" t="e">
        <f t="shared" ca="1" si="31"/>
        <v>#N/A</v>
      </c>
      <c r="L143" s="2" t="e">
        <f t="shared" ca="1" si="32"/>
        <v>#N/A</v>
      </c>
      <c r="M143" s="19" t="e">
        <f t="shared" ca="1" si="33"/>
        <v>#N/A</v>
      </c>
      <c r="N143" s="2" t="e">
        <f t="shared" ca="1" si="34"/>
        <v>#N/A</v>
      </c>
      <c r="O143" s="20" t="e">
        <f t="shared" ca="1" si="35"/>
        <v>#N/A</v>
      </c>
      <c r="P143" s="168"/>
      <c r="Q143"/>
      <c r="U143"/>
    </row>
    <row r="144" spans="1:21" hidden="1" x14ac:dyDescent="0.25">
      <c r="A144" s="175">
        <f>VLOOKUP($B144,Data_Table[],18,FALSE)</f>
        <v>0</v>
      </c>
      <c r="B144" s="3" t="s">
        <v>133</v>
      </c>
      <c r="C144" s="3" t="str">
        <f>IF(Table_Data_Table_12[[#This Row],[Pair
Group]]&lt;&gt;0,Table_Data_Table_12[[#This Row],[Pair
Group]]+(COUNTIF($A$17:$A144,A144)*0.01),"")</f>
        <v/>
      </c>
      <c r="D144" s="78" t="e">
        <f t="shared" ca="1" si="24"/>
        <v>#N/A</v>
      </c>
      <c r="E144" s="3" t="e">
        <f t="shared" ca="1" si="25"/>
        <v>#N/A</v>
      </c>
      <c r="F144" s="44" t="e">
        <f t="shared" ca="1" si="26"/>
        <v>#N/A</v>
      </c>
      <c r="G144" s="7" t="e">
        <f t="shared" ca="1" si="27"/>
        <v>#N/A</v>
      </c>
      <c r="H144" s="79" t="e">
        <f t="shared" ca="1" si="28"/>
        <v>#N/A</v>
      </c>
      <c r="I144" s="18" t="e">
        <f t="shared" ca="1" si="29"/>
        <v>#N/A</v>
      </c>
      <c r="J144" s="164" t="e">
        <f t="shared" ca="1" si="30"/>
        <v>#N/A</v>
      </c>
      <c r="K144" s="2" t="e">
        <f t="shared" ca="1" si="31"/>
        <v>#N/A</v>
      </c>
      <c r="L144" s="2" t="e">
        <f t="shared" ca="1" si="32"/>
        <v>#N/A</v>
      </c>
      <c r="M144" s="19" t="e">
        <f t="shared" ca="1" si="33"/>
        <v>#N/A</v>
      </c>
      <c r="N144" s="2" t="e">
        <f t="shared" ca="1" si="34"/>
        <v>#N/A</v>
      </c>
      <c r="O144" s="20" t="e">
        <f t="shared" ca="1" si="35"/>
        <v>#N/A</v>
      </c>
      <c r="P144" s="168"/>
      <c r="Q144"/>
      <c r="U144"/>
    </row>
    <row r="145" spans="1:21" hidden="1" x14ac:dyDescent="0.25">
      <c r="A145" s="175">
        <f>VLOOKUP($B145,Data_Table[],18,FALSE)</f>
        <v>0</v>
      </c>
      <c r="B145" s="3" t="s">
        <v>133</v>
      </c>
      <c r="C145" s="3" t="str">
        <f>IF(Table_Data_Table_12[[#This Row],[Pair
Group]]&lt;&gt;0,Table_Data_Table_12[[#This Row],[Pair
Group]]+(COUNTIF($A$17:$A145,A145)*0.01),"")</f>
        <v/>
      </c>
      <c r="D145" s="78" t="e">
        <f t="shared" ref="D145:D208" ca="1" si="36">VLOOKUP($B145,DataTable,2,FALSE)</f>
        <v>#N/A</v>
      </c>
      <c r="E145" s="3" t="e">
        <f t="shared" ref="E145:E208" ca="1" si="37">VLOOKUP($B145,DataTable,3,FALSE)</f>
        <v>#N/A</v>
      </c>
      <c r="F145" s="44" t="e">
        <f t="shared" ref="F145:F208" ca="1" si="38">VLOOKUP($B145,DataTable,4,FALSE)</f>
        <v>#N/A</v>
      </c>
      <c r="G145" s="7" t="e">
        <f t="shared" ref="G145:G208" ca="1" si="39">VLOOKUP($B145,DataTable,5,FALSE)</f>
        <v>#N/A</v>
      </c>
      <c r="H145" s="79" t="e">
        <f t="shared" ref="H145:H208" ca="1" si="40">VLOOKUP($B145,DataTable,6,FALSE)</f>
        <v>#N/A</v>
      </c>
      <c r="I145" s="18" t="e">
        <f t="shared" ref="I145:I208" ca="1" si="41">ROUND((VLOOKUP($B145,DataTable,10,FALSE)-VLOOKUP($B145,DataTable,12,FALSE))/43560,3)</f>
        <v>#N/A</v>
      </c>
      <c r="J145" s="164" t="e">
        <f t="shared" ref="J145:J208" ca="1" si="42">VLOOKUP($B145,DataTable,11,FALSE)</f>
        <v>#N/A</v>
      </c>
      <c r="K145" s="2" t="e">
        <f t="shared" ref="K145:K208" ca="1" si="43">VLOOKUP($B145,DataTable,13,FALSE)</f>
        <v>#N/A</v>
      </c>
      <c r="L145" s="2" t="e">
        <f t="shared" ref="L145:L208" ca="1" si="44">VLOOKUP($B145,Analysis_Table,8,FALSE)</f>
        <v>#N/A</v>
      </c>
      <c r="M145" s="19" t="e">
        <f t="shared" ref="M145:M208" ca="1" si="45">VLOOKUP($B145,Analysis_Table,9,FALSE)</f>
        <v>#N/A</v>
      </c>
      <c r="N145" s="2" t="e">
        <f t="shared" ref="N145:N208" ca="1" si="46">L145/I145</f>
        <v>#N/A</v>
      </c>
      <c r="O145" s="20" t="e">
        <f t="shared" ref="O145:O208" ca="1" si="47">ROUND(L145/(VLOOKUP($B145,DataTable,10,FALSE)-VLOOKUP($B145,DataTable,12,FALSE)),2)</f>
        <v>#N/A</v>
      </c>
      <c r="P145" s="168"/>
      <c r="Q145"/>
      <c r="U145"/>
    </row>
    <row r="146" spans="1:21" hidden="1" x14ac:dyDescent="0.25">
      <c r="A146" s="175">
        <f>VLOOKUP($B146,Data_Table[],18,FALSE)</f>
        <v>0</v>
      </c>
      <c r="B146" s="3" t="s">
        <v>133</v>
      </c>
      <c r="C146" s="3" t="str">
        <f>IF(Table_Data_Table_12[[#This Row],[Pair
Group]]&lt;&gt;0,Table_Data_Table_12[[#This Row],[Pair
Group]]+(COUNTIF($A$17:$A146,A146)*0.01),"")</f>
        <v/>
      </c>
      <c r="D146" s="78" t="e">
        <f t="shared" ca="1" si="36"/>
        <v>#N/A</v>
      </c>
      <c r="E146" s="3" t="e">
        <f t="shared" ca="1" si="37"/>
        <v>#N/A</v>
      </c>
      <c r="F146" s="44" t="e">
        <f t="shared" ca="1" si="38"/>
        <v>#N/A</v>
      </c>
      <c r="G146" s="7" t="e">
        <f t="shared" ca="1" si="39"/>
        <v>#N/A</v>
      </c>
      <c r="H146" s="79" t="e">
        <f t="shared" ca="1" si="40"/>
        <v>#N/A</v>
      </c>
      <c r="I146" s="18" t="e">
        <f t="shared" ca="1" si="41"/>
        <v>#N/A</v>
      </c>
      <c r="J146" s="164" t="e">
        <f t="shared" ca="1" si="42"/>
        <v>#N/A</v>
      </c>
      <c r="K146" s="2" t="e">
        <f t="shared" ca="1" si="43"/>
        <v>#N/A</v>
      </c>
      <c r="L146" s="2" t="e">
        <f t="shared" ca="1" si="44"/>
        <v>#N/A</v>
      </c>
      <c r="M146" s="19" t="e">
        <f t="shared" ca="1" si="45"/>
        <v>#N/A</v>
      </c>
      <c r="N146" s="2" t="e">
        <f t="shared" ca="1" si="46"/>
        <v>#N/A</v>
      </c>
      <c r="O146" s="20" t="e">
        <f t="shared" ca="1" si="47"/>
        <v>#N/A</v>
      </c>
      <c r="P146" s="168"/>
      <c r="Q146"/>
      <c r="U146"/>
    </row>
    <row r="147" spans="1:21" hidden="1" x14ac:dyDescent="0.25">
      <c r="A147" s="175">
        <f>VLOOKUP($B147,Data_Table[],18,FALSE)</f>
        <v>0</v>
      </c>
      <c r="B147" s="3" t="s">
        <v>133</v>
      </c>
      <c r="C147" s="3" t="str">
        <f>IF(Table_Data_Table_12[[#This Row],[Pair
Group]]&lt;&gt;0,Table_Data_Table_12[[#This Row],[Pair
Group]]+(COUNTIF($A$17:$A147,A147)*0.01),"")</f>
        <v/>
      </c>
      <c r="D147" s="78" t="e">
        <f t="shared" ca="1" si="36"/>
        <v>#N/A</v>
      </c>
      <c r="E147" s="3" t="e">
        <f t="shared" ca="1" si="37"/>
        <v>#N/A</v>
      </c>
      <c r="F147" s="44" t="e">
        <f t="shared" ca="1" si="38"/>
        <v>#N/A</v>
      </c>
      <c r="G147" s="7" t="e">
        <f t="shared" ca="1" si="39"/>
        <v>#N/A</v>
      </c>
      <c r="H147" s="79" t="e">
        <f t="shared" ca="1" si="40"/>
        <v>#N/A</v>
      </c>
      <c r="I147" s="18" t="e">
        <f t="shared" ca="1" si="41"/>
        <v>#N/A</v>
      </c>
      <c r="J147" s="164" t="e">
        <f t="shared" ca="1" si="42"/>
        <v>#N/A</v>
      </c>
      <c r="K147" s="2" t="e">
        <f t="shared" ca="1" si="43"/>
        <v>#N/A</v>
      </c>
      <c r="L147" s="2" t="e">
        <f t="shared" ca="1" si="44"/>
        <v>#N/A</v>
      </c>
      <c r="M147" s="19" t="e">
        <f t="shared" ca="1" si="45"/>
        <v>#N/A</v>
      </c>
      <c r="N147" s="2" t="e">
        <f t="shared" ca="1" si="46"/>
        <v>#N/A</v>
      </c>
      <c r="O147" s="20" t="e">
        <f t="shared" ca="1" si="47"/>
        <v>#N/A</v>
      </c>
      <c r="P147" s="168"/>
      <c r="Q147"/>
      <c r="U147"/>
    </row>
    <row r="148" spans="1:21" hidden="1" x14ac:dyDescent="0.25">
      <c r="A148" s="175">
        <f>VLOOKUP($B148,Data_Table[],18,FALSE)</f>
        <v>0</v>
      </c>
      <c r="B148" s="3" t="s">
        <v>133</v>
      </c>
      <c r="C148" s="3" t="str">
        <f>IF(Table_Data_Table_12[[#This Row],[Pair
Group]]&lt;&gt;0,Table_Data_Table_12[[#This Row],[Pair
Group]]+(COUNTIF($A$17:$A148,A148)*0.01),"")</f>
        <v/>
      </c>
      <c r="D148" s="78" t="e">
        <f t="shared" ca="1" si="36"/>
        <v>#N/A</v>
      </c>
      <c r="E148" s="3" t="e">
        <f t="shared" ca="1" si="37"/>
        <v>#N/A</v>
      </c>
      <c r="F148" s="44" t="e">
        <f t="shared" ca="1" si="38"/>
        <v>#N/A</v>
      </c>
      <c r="G148" s="7" t="e">
        <f t="shared" ca="1" si="39"/>
        <v>#N/A</v>
      </c>
      <c r="H148" s="79" t="e">
        <f t="shared" ca="1" si="40"/>
        <v>#N/A</v>
      </c>
      <c r="I148" s="18" t="e">
        <f t="shared" ca="1" si="41"/>
        <v>#N/A</v>
      </c>
      <c r="J148" s="164" t="e">
        <f t="shared" ca="1" si="42"/>
        <v>#N/A</v>
      </c>
      <c r="K148" s="2" t="e">
        <f t="shared" ca="1" si="43"/>
        <v>#N/A</v>
      </c>
      <c r="L148" s="2" t="e">
        <f t="shared" ca="1" si="44"/>
        <v>#N/A</v>
      </c>
      <c r="M148" s="19" t="e">
        <f t="shared" ca="1" si="45"/>
        <v>#N/A</v>
      </c>
      <c r="N148" s="2" t="e">
        <f t="shared" ca="1" si="46"/>
        <v>#N/A</v>
      </c>
      <c r="O148" s="20" t="e">
        <f t="shared" ca="1" si="47"/>
        <v>#N/A</v>
      </c>
      <c r="P148" s="168"/>
      <c r="Q148"/>
      <c r="U148"/>
    </row>
    <row r="149" spans="1:21" hidden="1" x14ac:dyDescent="0.25">
      <c r="A149" s="175">
        <f>VLOOKUP($B149,Data_Table[],18,FALSE)</f>
        <v>0</v>
      </c>
      <c r="B149" s="3" t="s">
        <v>133</v>
      </c>
      <c r="C149" s="3" t="str">
        <f>IF(Table_Data_Table_12[[#This Row],[Pair
Group]]&lt;&gt;0,Table_Data_Table_12[[#This Row],[Pair
Group]]+(COUNTIF($A$17:$A149,A149)*0.01),"")</f>
        <v/>
      </c>
      <c r="D149" s="78" t="e">
        <f t="shared" ca="1" si="36"/>
        <v>#N/A</v>
      </c>
      <c r="E149" s="3" t="e">
        <f t="shared" ca="1" si="37"/>
        <v>#N/A</v>
      </c>
      <c r="F149" s="44" t="e">
        <f t="shared" ca="1" si="38"/>
        <v>#N/A</v>
      </c>
      <c r="G149" s="7" t="e">
        <f t="shared" ca="1" si="39"/>
        <v>#N/A</v>
      </c>
      <c r="H149" s="79" t="e">
        <f t="shared" ca="1" si="40"/>
        <v>#N/A</v>
      </c>
      <c r="I149" s="18" t="e">
        <f t="shared" ca="1" si="41"/>
        <v>#N/A</v>
      </c>
      <c r="J149" s="164" t="e">
        <f t="shared" ca="1" si="42"/>
        <v>#N/A</v>
      </c>
      <c r="K149" s="2" t="e">
        <f t="shared" ca="1" si="43"/>
        <v>#N/A</v>
      </c>
      <c r="L149" s="2" t="e">
        <f t="shared" ca="1" si="44"/>
        <v>#N/A</v>
      </c>
      <c r="M149" s="19" t="e">
        <f t="shared" ca="1" si="45"/>
        <v>#N/A</v>
      </c>
      <c r="N149" s="2" t="e">
        <f t="shared" ca="1" si="46"/>
        <v>#N/A</v>
      </c>
      <c r="O149" s="20" t="e">
        <f t="shared" ca="1" si="47"/>
        <v>#N/A</v>
      </c>
      <c r="P149" s="168"/>
      <c r="Q149"/>
      <c r="U149"/>
    </row>
    <row r="150" spans="1:21" hidden="1" x14ac:dyDescent="0.25">
      <c r="A150" s="175">
        <f>VLOOKUP($B150,Data_Table[],18,FALSE)</f>
        <v>0</v>
      </c>
      <c r="B150" s="3" t="s">
        <v>133</v>
      </c>
      <c r="C150" s="3" t="str">
        <f>IF(Table_Data_Table_12[[#This Row],[Pair
Group]]&lt;&gt;0,Table_Data_Table_12[[#This Row],[Pair
Group]]+(COUNTIF($A$17:$A150,A150)*0.01),"")</f>
        <v/>
      </c>
      <c r="D150" s="78" t="e">
        <f t="shared" ca="1" si="36"/>
        <v>#N/A</v>
      </c>
      <c r="E150" s="3" t="e">
        <f t="shared" ca="1" si="37"/>
        <v>#N/A</v>
      </c>
      <c r="F150" s="44" t="e">
        <f t="shared" ca="1" si="38"/>
        <v>#N/A</v>
      </c>
      <c r="G150" s="7" t="e">
        <f t="shared" ca="1" si="39"/>
        <v>#N/A</v>
      </c>
      <c r="H150" s="79" t="e">
        <f t="shared" ca="1" si="40"/>
        <v>#N/A</v>
      </c>
      <c r="I150" s="18" t="e">
        <f t="shared" ca="1" si="41"/>
        <v>#N/A</v>
      </c>
      <c r="J150" s="164" t="e">
        <f t="shared" ca="1" si="42"/>
        <v>#N/A</v>
      </c>
      <c r="K150" s="2" t="e">
        <f t="shared" ca="1" si="43"/>
        <v>#N/A</v>
      </c>
      <c r="L150" s="2" t="e">
        <f t="shared" ca="1" si="44"/>
        <v>#N/A</v>
      </c>
      <c r="M150" s="19" t="e">
        <f t="shared" ca="1" si="45"/>
        <v>#N/A</v>
      </c>
      <c r="N150" s="2" t="e">
        <f t="shared" ca="1" si="46"/>
        <v>#N/A</v>
      </c>
      <c r="O150" s="20" t="e">
        <f t="shared" ca="1" si="47"/>
        <v>#N/A</v>
      </c>
      <c r="P150" s="168"/>
      <c r="Q150"/>
      <c r="U150"/>
    </row>
    <row r="151" spans="1:21" hidden="1" x14ac:dyDescent="0.25">
      <c r="A151" s="175">
        <f>VLOOKUP($B151,Data_Table[],18,FALSE)</f>
        <v>0</v>
      </c>
      <c r="B151" s="3" t="s">
        <v>133</v>
      </c>
      <c r="C151" s="3" t="str">
        <f>IF(Table_Data_Table_12[[#This Row],[Pair
Group]]&lt;&gt;0,Table_Data_Table_12[[#This Row],[Pair
Group]]+(COUNTIF($A$17:$A151,A151)*0.01),"")</f>
        <v/>
      </c>
      <c r="D151" s="78" t="e">
        <f t="shared" ca="1" si="36"/>
        <v>#N/A</v>
      </c>
      <c r="E151" s="3" t="e">
        <f t="shared" ca="1" si="37"/>
        <v>#N/A</v>
      </c>
      <c r="F151" s="44" t="e">
        <f t="shared" ca="1" si="38"/>
        <v>#N/A</v>
      </c>
      <c r="G151" s="7" t="e">
        <f t="shared" ca="1" si="39"/>
        <v>#N/A</v>
      </c>
      <c r="H151" s="79" t="e">
        <f t="shared" ca="1" si="40"/>
        <v>#N/A</v>
      </c>
      <c r="I151" s="18" t="e">
        <f t="shared" ca="1" si="41"/>
        <v>#N/A</v>
      </c>
      <c r="J151" s="164" t="e">
        <f t="shared" ca="1" si="42"/>
        <v>#N/A</v>
      </c>
      <c r="K151" s="2" t="e">
        <f t="shared" ca="1" si="43"/>
        <v>#N/A</v>
      </c>
      <c r="L151" s="2" t="e">
        <f t="shared" ca="1" si="44"/>
        <v>#N/A</v>
      </c>
      <c r="M151" s="19" t="e">
        <f t="shared" ca="1" si="45"/>
        <v>#N/A</v>
      </c>
      <c r="N151" s="2" t="e">
        <f t="shared" ca="1" si="46"/>
        <v>#N/A</v>
      </c>
      <c r="O151" s="20" t="e">
        <f t="shared" ca="1" si="47"/>
        <v>#N/A</v>
      </c>
      <c r="P151" s="168"/>
      <c r="Q151"/>
      <c r="U151"/>
    </row>
    <row r="152" spans="1:21" hidden="1" x14ac:dyDescent="0.25">
      <c r="A152" s="175">
        <f>VLOOKUP($B152,Data_Table[],18,FALSE)</f>
        <v>0</v>
      </c>
      <c r="B152" s="3" t="s">
        <v>133</v>
      </c>
      <c r="C152" s="3" t="str">
        <f>IF(Table_Data_Table_12[[#This Row],[Pair
Group]]&lt;&gt;0,Table_Data_Table_12[[#This Row],[Pair
Group]]+(COUNTIF($A$17:$A152,A152)*0.01),"")</f>
        <v/>
      </c>
      <c r="D152" s="78" t="e">
        <f t="shared" ca="1" si="36"/>
        <v>#N/A</v>
      </c>
      <c r="E152" s="3" t="e">
        <f t="shared" ca="1" si="37"/>
        <v>#N/A</v>
      </c>
      <c r="F152" s="44" t="e">
        <f t="shared" ca="1" si="38"/>
        <v>#N/A</v>
      </c>
      <c r="G152" s="7" t="e">
        <f t="shared" ca="1" si="39"/>
        <v>#N/A</v>
      </c>
      <c r="H152" s="79" t="e">
        <f t="shared" ca="1" si="40"/>
        <v>#N/A</v>
      </c>
      <c r="I152" s="18" t="e">
        <f t="shared" ca="1" si="41"/>
        <v>#N/A</v>
      </c>
      <c r="J152" s="164" t="e">
        <f t="shared" ca="1" si="42"/>
        <v>#N/A</v>
      </c>
      <c r="K152" s="2" t="e">
        <f t="shared" ca="1" si="43"/>
        <v>#N/A</v>
      </c>
      <c r="L152" s="2" t="e">
        <f t="shared" ca="1" si="44"/>
        <v>#N/A</v>
      </c>
      <c r="M152" s="19" t="e">
        <f t="shared" ca="1" si="45"/>
        <v>#N/A</v>
      </c>
      <c r="N152" s="2" t="e">
        <f t="shared" ca="1" si="46"/>
        <v>#N/A</v>
      </c>
      <c r="O152" s="20" t="e">
        <f t="shared" ca="1" si="47"/>
        <v>#N/A</v>
      </c>
      <c r="P152" s="168"/>
      <c r="Q152"/>
      <c r="U152"/>
    </row>
    <row r="153" spans="1:21" hidden="1" x14ac:dyDescent="0.25">
      <c r="A153" s="175">
        <f>VLOOKUP($B153,Data_Table[],18,FALSE)</f>
        <v>0</v>
      </c>
      <c r="B153" s="3" t="s">
        <v>133</v>
      </c>
      <c r="C153" s="3" t="str">
        <f>IF(Table_Data_Table_12[[#This Row],[Pair
Group]]&lt;&gt;0,Table_Data_Table_12[[#This Row],[Pair
Group]]+(COUNTIF($A$17:$A153,A153)*0.01),"")</f>
        <v/>
      </c>
      <c r="D153" s="78" t="e">
        <f t="shared" ca="1" si="36"/>
        <v>#N/A</v>
      </c>
      <c r="E153" s="3" t="e">
        <f t="shared" ca="1" si="37"/>
        <v>#N/A</v>
      </c>
      <c r="F153" s="44" t="e">
        <f t="shared" ca="1" si="38"/>
        <v>#N/A</v>
      </c>
      <c r="G153" s="7" t="e">
        <f t="shared" ca="1" si="39"/>
        <v>#N/A</v>
      </c>
      <c r="H153" s="79" t="e">
        <f t="shared" ca="1" si="40"/>
        <v>#N/A</v>
      </c>
      <c r="I153" s="18" t="e">
        <f t="shared" ca="1" si="41"/>
        <v>#N/A</v>
      </c>
      <c r="J153" s="164" t="e">
        <f t="shared" ca="1" si="42"/>
        <v>#N/A</v>
      </c>
      <c r="K153" s="2" t="e">
        <f t="shared" ca="1" si="43"/>
        <v>#N/A</v>
      </c>
      <c r="L153" s="2" t="e">
        <f t="shared" ca="1" si="44"/>
        <v>#N/A</v>
      </c>
      <c r="M153" s="19" t="e">
        <f t="shared" ca="1" si="45"/>
        <v>#N/A</v>
      </c>
      <c r="N153" s="2" t="e">
        <f t="shared" ca="1" si="46"/>
        <v>#N/A</v>
      </c>
      <c r="O153" s="20" t="e">
        <f t="shared" ca="1" si="47"/>
        <v>#N/A</v>
      </c>
      <c r="P153" s="168"/>
      <c r="Q153"/>
      <c r="U153"/>
    </row>
    <row r="154" spans="1:21" hidden="1" x14ac:dyDescent="0.25">
      <c r="A154" s="175">
        <f>VLOOKUP($B154,Data_Table[],18,FALSE)</f>
        <v>0</v>
      </c>
      <c r="B154" s="3" t="s">
        <v>133</v>
      </c>
      <c r="C154" s="3" t="str">
        <f>IF(Table_Data_Table_12[[#This Row],[Pair
Group]]&lt;&gt;0,Table_Data_Table_12[[#This Row],[Pair
Group]]+(COUNTIF($A$17:$A154,A154)*0.01),"")</f>
        <v/>
      </c>
      <c r="D154" s="78" t="e">
        <f t="shared" ca="1" si="36"/>
        <v>#N/A</v>
      </c>
      <c r="E154" s="3" t="e">
        <f t="shared" ca="1" si="37"/>
        <v>#N/A</v>
      </c>
      <c r="F154" s="44" t="e">
        <f t="shared" ca="1" si="38"/>
        <v>#N/A</v>
      </c>
      <c r="G154" s="7" t="e">
        <f t="shared" ca="1" si="39"/>
        <v>#N/A</v>
      </c>
      <c r="H154" s="79" t="e">
        <f t="shared" ca="1" si="40"/>
        <v>#N/A</v>
      </c>
      <c r="I154" s="18" t="e">
        <f t="shared" ca="1" si="41"/>
        <v>#N/A</v>
      </c>
      <c r="J154" s="164" t="e">
        <f t="shared" ca="1" si="42"/>
        <v>#N/A</v>
      </c>
      <c r="K154" s="2" t="e">
        <f t="shared" ca="1" si="43"/>
        <v>#N/A</v>
      </c>
      <c r="L154" s="2" t="e">
        <f t="shared" ca="1" si="44"/>
        <v>#N/A</v>
      </c>
      <c r="M154" s="19" t="e">
        <f t="shared" ca="1" si="45"/>
        <v>#N/A</v>
      </c>
      <c r="N154" s="2" t="e">
        <f t="shared" ca="1" si="46"/>
        <v>#N/A</v>
      </c>
      <c r="O154" s="20" t="e">
        <f t="shared" ca="1" si="47"/>
        <v>#N/A</v>
      </c>
      <c r="P154" s="168"/>
      <c r="Q154"/>
      <c r="U154"/>
    </row>
    <row r="155" spans="1:21" hidden="1" x14ac:dyDescent="0.25">
      <c r="A155" s="175">
        <f>VLOOKUP($B155,Data_Table[],18,FALSE)</f>
        <v>0</v>
      </c>
      <c r="B155" s="3" t="s">
        <v>133</v>
      </c>
      <c r="C155" s="3" t="str">
        <f>IF(Table_Data_Table_12[[#This Row],[Pair
Group]]&lt;&gt;0,Table_Data_Table_12[[#This Row],[Pair
Group]]+(COUNTIF($A$17:$A155,A155)*0.01),"")</f>
        <v/>
      </c>
      <c r="D155" s="78" t="e">
        <f t="shared" ca="1" si="36"/>
        <v>#N/A</v>
      </c>
      <c r="E155" s="3" t="e">
        <f t="shared" ca="1" si="37"/>
        <v>#N/A</v>
      </c>
      <c r="F155" s="44" t="e">
        <f t="shared" ca="1" si="38"/>
        <v>#N/A</v>
      </c>
      <c r="G155" s="7" t="e">
        <f t="shared" ca="1" si="39"/>
        <v>#N/A</v>
      </c>
      <c r="H155" s="79" t="e">
        <f t="shared" ca="1" si="40"/>
        <v>#N/A</v>
      </c>
      <c r="I155" s="18" t="e">
        <f t="shared" ca="1" si="41"/>
        <v>#N/A</v>
      </c>
      <c r="J155" s="164" t="e">
        <f t="shared" ca="1" si="42"/>
        <v>#N/A</v>
      </c>
      <c r="K155" s="2" t="e">
        <f t="shared" ca="1" si="43"/>
        <v>#N/A</v>
      </c>
      <c r="L155" s="2" t="e">
        <f t="shared" ca="1" si="44"/>
        <v>#N/A</v>
      </c>
      <c r="M155" s="19" t="e">
        <f t="shared" ca="1" si="45"/>
        <v>#N/A</v>
      </c>
      <c r="N155" s="2" t="e">
        <f t="shared" ca="1" si="46"/>
        <v>#N/A</v>
      </c>
      <c r="O155" s="20" t="e">
        <f t="shared" ca="1" si="47"/>
        <v>#N/A</v>
      </c>
      <c r="P155" s="168"/>
      <c r="Q155"/>
      <c r="U155"/>
    </row>
    <row r="156" spans="1:21" hidden="1" x14ac:dyDescent="0.25">
      <c r="A156" s="175">
        <f>VLOOKUP($B156,Data_Table[],18,FALSE)</f>
        <v>0</v>
      </c>
      <c r="B156" s="3" t="s">
        <v>133</v>
      </c>
      <c r="C156" s="3" t="str">
        <f>IF(Table_Data_Table_12[[#This Row],[Pair
Group]]&lt;&gt;0,Table_Data_Table_12[[#This Row],[Pair
Group]]+(COUNTIF($A$17:$A156,A156)*0.01),"")</f>
        <v/>
      </c>
      <c r="D156" s="78" t="e">
        <f t="shared" ca="1" si="36"/>
        <v>#N/A</v>
      </c>
      <c r="E156" s="3" t="e">
        <f t="shared" ca="1" si="37"/>
        <v>#N/A</v>
      </c>
      <c r="F156" s="44" t="e">
        <f t="shared" ca="1" si="38"/>
        <v>#N/A</v>
      </c>
      <c r="G156" s="7" t="e">
        <f t="shared" ca="1" si="39"/>
        <v>#N/A</v>
      </c>
      <c r="H156" s="79" t="e">
        <f t="shared" ca="1" si="40"/>
        <v>#N/A</v>
      </c>
      <c r="I156" s="18" t="e">
        <f t="shared" ca="1" si="41"/>
        <v>#N/A</v>
      </c>
      <c r="J156" s="164" t="e">
        <f t="shared" ca="1" si="42"/>
        <v>#N/A</v>
      </c>
      <c r="K156" s="2" t="e">
        <f t="shared" ca="1" si="43"/>
        <v>#N/A</v>
      </c>
      <c r="L156" s="2" t="e">
        <f t="shared" ca="1" si="44"/>
        <v>#N/A</v>
      </c>
      <c r="M156" s="19" t="e">
        <f t="shared" ca="1" si="45"/>
        <v>#N/A</v>
      </c>
      <c r="N156" s="2" t="e">
        <f t="shared" ca="1" si="46"/>
        <v>#N/A</v>
      </c>
      <c r="O156" s="20" t="e">
        <f t="shared" ca="1" si="47"/>
        <v>#N/A</v>
      </c>
      <c r="P156" s="168"/>
      <c r="Q156"/>
      <c r="U156"/>
    </row>
    <row r="157" spans="1:21" hidden="1" x14ac:dyDescent="0.25">
      <c r="A157" s="175">
        <f>VLOOKUP($B157,Data_Table[],18,FALSE)</f>
        <v>0</v>
      </c>
      <c r="B157" s="3" t="s">
        <v>133</v>
      </c>
      <c r="C157" s="3" t="str">
        <f>IF(Table_Data_Table_12[[#This Row],[Pair
Group]]&lt;&gt;0,Table_Data_Table_12[[#This Row],[Pair
Group]]+(COUNTIF($A$17:$A157,A157)*0.01),"")</f>
        <v/>
      </c>
      <c r="D157" s="78" t="e">
        <f t="shared" ca="1" si="36"/>
        <v>#N/A</v>
      </c>
      <c r="E157" s="3" t="e">
        <f t="shared" ca="1" si="37"/>
        <v>#N/A</v>
      </c>
      <c r="F157" s="44" t="e">
        <f t="shared" ca="1" si="38"/>
        <v>#N/A</v>
      </c>
      <c r="G157" s="7" t="e">
        <f t="shared" ca="1" si="39"/>
        <v>#N/A</v>
      </c>
      <c r="H157" s="79" t="e">
        <f t="shared" ca="1" si="40"/>
        <v>#N/A</v>
      </c>
      <c r="I157" s="18" t="e">
        <f t="shared" ca="1" si="41"/>
        <v>#N/A</v>
      </c>
      <c r="J157" s="164" t="e">
        <f t="shared" ca="1" si="42"/>
        <v>#N/A</v>
      </c>
      <c r="K157" s="2" t="e">
        <f t="shared" ca="1" si="43"/>
        <v>#N/A</v>
      </c>
      <c r="L157" s="2" t="e">
        <f t="shared" ca="1" si="44"/>
        <v>#N/A</v>
      </c>
      <c r="M157" s="19" t="e">
        <f t="shared" ca="1" si="45"/>
        <v>#N/A</v>
      </c>
      <c r="N157" s="2" t="e">
        <f t="shared" ca="1" si="46"/>
        <v>#N/A</v>
      </c>
      <c r="O157" s="20" t="e">
        <f t="shared" ca="1" si="47"/>
        <v>#N/A</v>
      </c>
      <c r="P157" s="168"/>
      <c r="Q157"/>
      <c r="U157"/>
    </row>
    <row r="158" spans="1:21" hidden="1" x14ac:dyDescent="0.25">
      <c r="A158" s="175">
        <f>VLOOKUP($B158,Data_Table[],18,FALSE)</f>
        <v>0</v>
      </c>
      <c r="B158" s="3" t="s">
        <v>133</v>
      </c>
      <c r="C158" s="3" t="str">
        <f>IF(Table_Data_Table_12[[#This Row],[Pair
Group]]&lt;&gt;0,Table_Data_Table_12[[#This Row],[Pair
Group]]+(COUNTIF($A$17:$A158,A158)*0.01),"")</f>
        <v/>
      </c>
      <c r="D158" s="78" t="e">
        <f t="shared" ca="1" si="36"/>
        <v>#N/A</v>
      </c>
      <c r="E158" s="3" t="e">
        <f t="shared" ca="1" si="37"/>
        <v>#N/A</v>
      </c>
      <c r="F158" s="44" t="e">
        <f t="shared" ca="1" si="38"/>
        <v>#N/A</v>
      </c>
      <c r="G158" s="7" t="e">
        <f t="shared" ca="1" si="39"/>
        <v>#N/A</v>
      </c>
      <c r="H158" s="79" t="e">
        <f t="shared" ca="1" si="40"/>
        <v>#N/A</v>
      </c>
      <c r="I158" s="18" t="e">
        <f t="shared" ca="1" si="41"/>
        <v>#N/A</v>
      </c>
      <c r="J158" s="164" t="e">
        <f t="shared" ca="1" si="42"/>
        <v>#N/A</v>
      </c>
      <c r="K158" s="2" t="e">
        <f t="shared" ca="1" si="43"/>
        <v>#N/A</v>
      </c>
      <c r="L158" s="2" t="e">
        <f t="shared" ca="1" si="44"/>
        <v>#N/A</v>
      </c>
      <c r="M158" s="19" t="e">
        <f t="shared" ca="1" si="45"/>
        <v>#N/A</v>
      </c>
      <c r="N158" s="2" t="e">
        <f t="shared" ca="1" si="46"/>
        <v>#N/A</v>
      </c>
      <c r="O158" s="20" t="e">
        <f t="shared" ca="1" si="47"/>
        <v>#N/A</v>
      </c>
      <c r="P158" s="168"/>
      <c r="Q158"/>
      <c r="U158"/>
    </row>
    <row r="159" spans="1:21" hidden="1" x14ac:dyDescent="0.25">
      <c r="A159" s="175">
        <f>VLOOKUP($B159,Data_Table[],18,FALSE)</f>
        <v>0</v>
      </c>
      <c r="B159" s="3" t="s">
        <v>133</v>
      </c>
      <c r="C159" s="3" t="str">
        <f>IF(Table_Data_Table_12[[#This Row],[Pair
Group]]&lt;&gt;0,Table_Data_Table_12[[#This Row],[Pair
Group]]+(COUNTIF($A$17:$A159,A159)*0.01),"")</f>
        <v/>
      </c>
      <c r="D159" s="78" t="e">
        <f t="shared" ca="1" si="36"/>
        <v>#N/A</v>
      </c>
      <c r="E159" s="3" t="e">
        <f t="shared" ca="1" si="37"/>
        <v>#N/A</v>
      </c>
      <c r="F159" s="44" t="e">
        <f t="shared" ca="1" si="38"/>
        <v>#N/A</v>
      </c>
      <c r="G159" s="7" t="e">
        <f t="shared" ca="1" si="39"/>
        <v>#N/A</v>
      </c>
      <c r="H159" s="79" t="e">
        <f t="shared" ca="1" si="40"/>
        <v>#N/A</v>
      </c>
      <c r="I159" s="18" t="e">
        <f t="shared" ca="1" si="41"/>
        <v>#N/A</v>
      </c>
      <c r="J159" s="164" t="e">
        <f t="shared" ca="1" si="42"/>
        <v>#N/A</v>
      </c>
      <c r="K159" s="2" t="e">
        <f t="shared" ca="1" si="43"/>
        <v>#N/A</v>
      </c>
      <c r="L159" s="2" t="e">
        <f t="shared" ca="1" si="44"/>
        <v>#N/A</v>
      </c>
      <c r="M159" s="19" t="e">
        <f t="shared" ca="1" si="45"/>
        <v>#N/A</v>
      </c>
      <c r="N159" s="2" t="e">
        <f t="shared" ca="1" si="46"/>
        <v>#N/A</v>
      </c>
      <c r="O159" s="20" t="e">
        <f t="shared" ca="1" si="47"/>
        <v>#N/A</v>
      </c>
      <c r="P159" s="168"/>
      <c r="Q159"/>
      <c r="U159"/>
    </row>
    <row r="160" spans="1:21" hidden="1" x14ac:dyDescent="0.25">
      <c r="A160" s="175">
        <f>VLOOKUP($B160,Data_Table[],18,FALSE)</f>
        <v>0</v>
      </c>
      <c r="B160" s="3" t="s">
        <v>133</v>
      </c>
      <c r="C160" s="3" t="str">
        <f>IF(Table_Data_Table_12[[#This Row],[Pair
Group]]&lt;&gt;0,Table_Data_Table_12[[#This Row],[Pair
Group]]+(COUNTIF($A$17:$A160,A160)*0.01),"")</f>
        <v/>
      </c>
      <c r="D160" s="78" t="e">
        <f t="shared" ca="1" si="36"/>
        <v>#N/A</v>
      </c>
      <c r="E160" s="3" t="e">
        <f t="shared" ca="1" si="37"/>
        <v>#N/A</v>
      </c>
      <c r="F160" s="44" t="e">
        <f t="shared" ca="1" si="38"/>
        <v>#N/A</v>
      </c>
      <c r="G160" s="7" t="e">
        <f t="shared" ca="1" si="39"/>
        <v>#N/A</v>
      </c>
      <c r="H160" s="79" t="e">
        <f t="shared" ca="1" si="40"/>
        <v>#N/A</v>
      </c>
      <c r="I160" s="18" t="e">
        <f t="shared" ca="1" si="41"/>
        <v>#N/A</v>
      </c>
      <c r="J160" s="164" t="e">
        <f t="shared" ca="1" si="42"/>
        <v>#N/A</v>
      </c>
      <c r="K160" s="2" t="e">
        <f t="shared" ca="1" si="43"/>
        <v>#N/A</v>
      </c>
      <c r="L160" s="2" t="e">
        <f t="shared" ca="1" si="44"/>
        <v>#N/A</v>
      </c>
      <c r="M160" s="19" t="e">
        <f t="shared" ca="1" si="45"/>
        <v>#N/A</v>
      </c>
      <c r="N160" s="2" t="e">
        <f t="shared" ca="1" si="46"/>
        <v>#N/A</v>
      </c>
      <c r="O160" s="20" t="e">
        <f t="shared" ca="1" si="47"/>
        <v>#N/A</v>
      </c>
      <c r="P160" s="168"/>
      <c r="Q160"/>
      <c r="U160"/>
    </row>
    <row r="161" spans="1:21" hidden="1" x14ac:dyDescent="0.25">
      <c r="A161" s="175">
        <f>VLOOKUP($B161,Data_Table[],18,FALSE)</f>
        <v>0</v>
      </c>
      <c r="B161" s="3" t="s">
        <v>133</v>
      </c>
      <c r="C161" s="3" t="str">
        <f>IF(Table_Data_Table_12[[#This Row],[Pair
Group]]&lt;&gt;0,Table_Data_Table_12[[#This Row],[Pair
Group]]+(COUNTIF($A$17:$A161,A161)*0.01),"")</f>
        <v/>
      </c>
      <c r="D161" s="78" t="e">
        <f t="shared" ca="1" si="36"/>
        <v>#N/A</v>
      </c>
      <c r="E161" s="3" t="e">
        <f t="shared" ca="1" si="37"/>
        <v>#N/A</v>
      </c>
      <c r="F161" s="44" t="e">
        <f t="shared" ca="1" si="38"/>
        <v>#N/A</v>
      </c>
      <c r="G161" s="7" t="e">
        <f t="shared" ca="1" si="39"/>
        <v>#N/A</v>
      </c>
      <c r="H161" s="79" t="e">
        <f t="shared" ca="1" si="40"/>
        <v>#N/A</v>
      </c>
      <c r="I161" s="18" t="e">
        <f t="shared" ca="1" si="41"/>
        <v>#N/A</v>
      </c>
      <c r="J161" s="164" t="e">
        <f t="shared" ca="1" si="42"/>
        <v>#N/A</v>
      </c>
      <c r="K161" s="2" t="e">
        <f t="shared" ca="1" si="43"/>
        <v>#N/A</v>
      </c>
      <c r="L161" s="2" t="e">
        <f t="shared" ca="1" si="44"/>
        <v>#N/A</v>
      </c>
      <c r="M161" s="19" t="e">
        <f t="shared" ca="1" si="45"/>
        <v>#N/A</v>
      </c>
      <c r="N161" s="2" t="e">
        <f t="shared" ca="1" si="46"/>
        <v>#N/A</v>
      </c>
      <c r="O161" s="20" t="e">
        <f t="shared" ca="1" si="47"/>
        <v>#N/A</v>
      </c>
      <c r="P161" s="168"/>
      <c r="Q161"/>
      <c r="U161"/>
    </row>
    <row r="162" spans="1:21" hidden="1" x14ac:dyDescent="0.25">
      <c r="A162" s="175">
        <f>VLOOKUP($B162,Data_Table[],18,FALSE)</f>
        <v>0</v>
      </c>
      <c r="B162" s="3" t="s">
        <v>133</v>
      </c>
      <c r="C162" s="3" t="str">
        <f>IF(Table_Data_Table_12[[#This Row],[Pair
Group]]&lt;&gt;0,Table_Data_Table_12[[#This Row],[Pair
Group]]+(COUNTIF($A$17:$A162,A162)*0.01),"")</f>
        <v/>
      </c>
      <c r="D162" s="78" t="e">
        <f t="shared" ca="1" si="36"/>
        <v>#N/A</v>
      </c>
      <c r="E162" s="3" t="e">
        <f t="shared" ca="1" si="37"/>
        <v>#N/A</v>
      </c>
      <c r="F162" s="44" t="e">
        <f t="shared" ca="1" si="38"/>
        <v>#N/A</v>
      </c>
      <c r="G162" s="7" t="e">
        <f t="shared" ca="1" si="39"/>
        <v>#N/A</v>
      </c>
      <c r="H162" s="79" t="e">
        <f t="shared" ca="1" si="40"/>
        <v>#N/A</v>
      </c>
      <c r="I162" s="18" t="e">
        <f t="shared" ca="1" si="41"/>
        <v>#N/A</v>
      </c>
      <c r="J162" s="164" t="e">
        <f t="shared" ca="1" si="42"/>
        <v>#N/A</v>
      </c>
      <c r="K162" s="2" t="e">
        <f t="shared" ca="1" si="43"/>
        <v>#N/A</v>
      </c>
      <c r="L162" s="2" t="e">
        <f t="shared" ca="1" si="44"/>
        <v>#N/A</v>
      </c>
      <c r="M162" s="19" t="e">
        <f t="shared" ca="1" si="45"/>
        <v>#N/A</v>
      </c>
      <c r="N162" s="2" t="e">
        <f t="shared" ca="1" si="46"/>
        <v>#N/A</v>
      </c>
      <c r="O162" s="20" t="e">
        <f t="shared" ca="1" si="47"/>
        <v>#N/A</v>
      </c>
      <c r="P162" s="168"/>
      <c r="Q162"/>
      <c r="U162"/>
    </row>
    <row r="163" spans="1:21" hidden="1" x14ac:dyDescent="0.25">
      <c r="A163" s="175">
        <f>VLOOKUP($B163,Data_Table[],18,FALSE)</f>
        <v>0</v>
      </c>
      <c r="B163" s="3" t="s">
        <v>133</v>
      </c>
      <c r="C163" s="3" t="str">
        <f>IF(Table_Data_Table_12[[#This Row],[Pair
Group]]&lt;&gt;0,Table_Data_Table_12[[#This Row],[Pair
Group]]+(COUNTIF($A$17:$A163,A163)*0.01),"")</f>
        <v/>
      </c>
      <c r="D163" s="78" t="e">
        <f t="shared" ca="1" si="36"/>
        <v>#N/A</v>
      </c>
      <c r="E163" s="3" t="e">
        <f t="shared" ca="1" si="37"/>
        <v>#N/A</v>
      </c>
      <c r="F163" s="44" t="e">
        <f t="shared" ca="1" si="38"/>
        <v>#N/A</v>
      </c>
      <c r="G163" s="7" t="e">
        <f t="shared" ca="1" si="39"/>
        <v>#N/A</v>
      </c>
      <c r="H163" s="79" t="e">
        <f t="shared" ca="1" si="40"/>
        <v>#N/A</v>
      </c>
      <c r="I163" s="18" t="e">
        <f t="shared" ca="1" si="41"/>
        <v>#N/A</v>
      </c>
      <c r="J163" s="164" t="e">
        <f t="shared" ca="1" si="42"/>
        <v>#N/A</v>
      </c>
      <c r="K163" s="2" t="e">
        <f t="shared" ca="1" si="43"/>
        <v>#N/A</v>
      </c>
      <c r="L163" s="2" t="e">
        <f t="shared" ca="1" si="44"/>
        <v>#N/A</v>
      </c>
      <c r="M163" s="19" t="e">
        <f t="shared" ca="1" si="45"/>
        <v>#N/A</v>
      </c>
      <c r="N163" s="2" t="e">
        <f t="shared" ca="1" si="46"/>
        <v>#N/A</v>
      </c>
      <c r="O163" s="20" t="e">
        <f t="shared" ca="1" si="47"/>
        <v>#N/A</v>
      </c>
      <c r="P163" s="168"/>
      <c r="Q163"/>
      <c r="U163"/>
    </row>
    <row r="164" spans="1:21" hidden="1" x14ac:dyDescent="0.25">
      <c r="A164" s="175">
        <f>VLOOKUP($B164,Data_Table[],18,FALSE)</f>
        <v>0</v>
      </c>
      <c r="B164" s="3" t="s">
        <v>133</v>
      </c>
      <c r="C164" s="3" t="str">
        <f>IF(Table_Data_Table_12[[#This Row],[Pair
Group]]&lt;&gt;0,Table_Data_Table_12[[#This Row],[Pair
Group]]+(COUNTIF($A$17:$A164,A164)*0.01),"")</f>
        <v/>
      </c>
      <c r="D164" s="78" t="e">
        <f t="shared" ca="1" si="36"/>
        <v>#N/A</v>
      </c>
      <c r="E164" s="3" t="e">
        <f t="shared" ca="1" si="37"/>
        <v>#N/A</v>
      </c>
      <c r="F164" s="44" t="e">
        <f t="shared" ca="1" si="38"/>
        <v>#N/A</v>
      </c>
      <c r="G164" s="7" t="e">
        <f t="shared" ca="1" si="39"/>
        <v>#N/A</v>
      </c>
      <c r="H164" s="79" t="e">
        <f t="shared" ca="1" si="40"/>
        <v>#N/A</v>
      </c>
      <c r="I164" s="18" t="e">
        <f t="shared" ca="1" si="41"/>
        <v>#N/A</v>
      </c>
      <c r="J164" s="164" t="e">
        <f t="shared" ca="1" si="42"/>
        <v>#N/A</v>
      </c>
      <c r="K164" s="2" t="e">
        <f t="shared" ca="1" si="43"/>
        <v>#N/A</v>
      </c>
      <c r="L164" s="2" t="e">
        <f t="shared" ca="1" si="44"/>
        <v>#N/A</v>
      </c>
      <c r="M164" s="19" t="e">
        <f t="shared" ca="1" si="45"/>
        <v>#N/A</v>
      </c>
      <c r="N164" s="2" t="e">
        <f t="shared" ca="1" si="46"/>
        <v>#N/A</v>
      </c>
      <c r="O164" s="20" t="e">
        <f t="shared" ca="1" si="47"/>
        <v>#N/A</v>
      </c>
      <c r="P164" s="168"/>
      <c r="Q164"/>
      <c r="U164"/>
    </row>
    <row r="165" spans="1:21" hidden="1" x14ac:dyDescent="0.25">
      <c r="A165" s="175">
        <f>VLOOKUP($B165,Data_Table[],18,FALSE)</f>
        <v>0</v>
      </c>
      <c r="B165" s="3" t="s">
        <v>133</v>
      </c>
      <c r="C165" s="3" t="str">
        <f>IF(Table_Data_Table_12[[#This Row],[Pair
Group]]&lt;&gt;0,Table_Data_Table_12[[#This Row],[Pair
Group]]+(COUNTIF($A$17:$A165,A165)*0.01),"")</f>
        <v/>
      </c>
      <c r="D165" s="78" t="e">
        <f t="shared" ca="1" si="36"/>
        <v>#N/A</v>
      </c>
      <c r="E165" s="3" t="e">
        <f t="shared" ca="1" si="37"/>
        <v>#N/A</v>
      </c>
      <c r="F165" s="44" t="e">
        <f t="shared" ca="1" si="38"/>
        <v>#N/A</v>
      </c>
      <c r="G165" s="7" t="e">
        <f t="shared" ca="1" si="39"/>
        <v>#N/A</v>
      </c>
      <c r="H165" s="79" t="e">
        <f t="shared" ca="1" si="40"/>
        <v>#N/A</v>
      </c>
      <c r="I165" s="18" t="e">
        <f t="shared" ca="1" si="41"/>
        <v>#N/A</v>
      </c>
      <c r="J165" s="164" t="e">
        <f t="shared" ca="1" si="42"/>
        <v>#N/A</v>
      </c>
      <c r="K165" s="2" t="e">
        <f t="shared" ca="1" si="43"/>
        <v>#N/A</v>
      </c>
      <c r="L165" s="2" t="e">
        <f t="shared" ca="1" si="44"/>
        <v>#N/A</v>
      </c>
      <c r="M165" s="19" t="e">
        <f t="shared" ca="1" si="45"/>
        <v>#N/A</v>
      </c>
      <c r="N165" s="2" t="e">
        <f t="shared" ca="1" si="46"/>
        <v>#N/A</v>
      </c>
      <c r="O165" s="20" t="e">
        <f t="shared" ca="1" si="47"/>
        <v>#N/A</v>
      </c>
      <c r="P165" s="168"/>
      <c r="Q165"/>
      <c r="U165"/>
    </row>
    <row r="166" spans="1:21" hidden="1" x14ac:dyDescent="0.25">
      <c r="A166" s="175">
        <f>VLOOKUP($B166,Data_Table[],18,FALSE)</f>
        <v>0</v>
      </c>
      <c r="B166" s="3" t="s">
        <v>133</v>
      </c>
      <c r="C166" s="3" t="str">
        <f>IF(Table_Data_Table_12[[#This Row],[Pair
Group]]&lt;&gt;0,Table_Data_Table_12[[#This Row],[Pair
Group]]+(COUNTIF($A$17:$A166,A166)*0.01),"")</f>
        <v/>
      </c>
      <c r="D166" s="78" t="e">
        <f t="shared" ca="1" si="36"/>
        <v>#N/A</v>
      </c>
      <c r="E166" s="3" t="e">
        <f t="shared" ca="1" si="37"/>
        <v>#N/A</v>
      </c>
      <c r="F166" s="44" t="e">
        <f t="shared" ca="1" si="38"/>
        <v>#N/A</v>
      </c>
      <c r="G166" s="7" t="e">
        <f t="shared" ca="1" si="39"/>
        <v>#N/A</v>
      </c>
      <c r="H166" s="79" t="e">
        <f t="shared" ca="1" si="40"/>
        <v>#N/A</v>
      </c>
      <c r="I166" s="18" t="e">
        <f t="shared" ca="1" si="41"/>
        <v>#N/A</v>
      </c>
      <c r="J166" s="164" t="e">
        <f t="shared" ca="1" si="42"/>
        <v>#N/A</v>
      </c>
      <c r="K166" s="2" t="e">
        <f t="shared" ca="1" si="43"/>
        <v>#N/A</v>
      </c>
      <c r="L166" s="2" t="e">
        <f t="shared" ca="1" si="44"/>
        <v>#N/A</v>
      </c>
      <c r="M166" s="19" t="e">
        <f t="shared" ca="1" si="45"/>
        <v>#N/A</v>
      </c>
      <c r="N166" s="2" t="e">
        <f t="shared" ca="1" si="46"/>
        <v>#N/A</v>
      </c>
      <c r="O166" s="20" t="e">
        <f t="shared" ca="1" si="47"/>
        <v>#N/A</v>
      </c>
      <c r="P166" s="168"/>
      <c r="Q166"/>
      <c r="U166"/>
    </row>
    <row r="167" spans="1:21" hidden="1" x14ac:dyDescent="0.25">
      <c r="A167" s="175">
        <f>VLOOKUP($B167,Data_Table[],18,FALSE)</f>
        <v>0</v>
      </c>
      <c r="B167" s="3" t="s">
        <v>133</v>
      </c>
      <c r="C167" s="3" t="str">
        <f>IF(Table_Data_Table_12[[#This Row],[Pair
Group]]&lt;&gt;0,Table_Data_Table_12[[#This Row],[Pair
Group]]+(COUNTIF($A$17:$A167,A167)*0.01),"")</f>
        <v/>
      </c>
      <c r="D167" s="78" t="e">
        <f t="shared" ca="1" si="36"/>
        <v>#N/A</v>
      </c>
      <c r="E167" s="3" t="e">
        <f t="shared" ca="1" si="37"/>
        <v>#N/A</v>
      </c>
      <c r="F167" s="44" t="e">
        <f t="shared" ca="1" si="38"/>
        <v>#N/A</v>
      </c>
      <c r="G167" s="7" t="e">
        <f t="shared" ca="1" si="39"/>
        <v>#N/A</v>
      </c>
      <c r="H167" s="79" t="e">
        <f t="shared" ca="1" si="40"/>
        <v>#N/A</v>
      </c>
      <c r="I167" s="18" t="e">
        <f t="shared" ca="1" si="41"/>
        <v>#N/A</v>
      </c>
      <c r="J167" s="164" t="e">
        <f t="shared" ca="1" si="42"/>
        <v>#N/A</v>
      </c>
      <c r="K167" s="2" t="e">
        <f t="shared" ca="1" si="43"/>
        <v>#N/A</v>
      </c>
      <c r="L167" s="2" t="e">
        <f t="shared" ca="1" si="44"/>
        <v>#N/A</v>
      </c>
      <c r="M167" s="19" t="e">
        <f t="shared" ca="1" si="45"/>
        <v>#N/A</v>
      </c>
      <c r="N167" s="2" t="e">
        <f t="shared" ca="1" si="46"/>
        <v>#N/A</v>
      </c>
      <c r="O167" s="20" t="e">
        <f t="shared" ca="1" si="47"/>
        <v>#N/A</v>
      </c>
      <c r="P167" s="168"/>
      <c r="Q167"/>
      <c r="U167"/>
    </row>
    <row r="168" spans="1:21" hidden="1" x14ac:dyDescent="0.25">
      <c r="A168" s="175">
        <f>VLOOKUP($B168,Data_Table[],18,FALSE)</f>
        <v>0</v>
      </c>
      <c r="B168" s="3" t="s">
        <v>133</v>
      </c>
      <c r="C168" s="3" t="str">
        <f>IF(Table_Data_Table_12[[#This Row],[Pair
Group]]&lt;&gt;0,Table_Data_Table_12[[#This Row],[Pair
Group]]+(COUNTIF($A$17:$A168,A168)*0.01),"")</f>
        <v/>
      </c>
      <c r="D168" s="78" t="e">
        <f t="shared" ca="1" si="36"/>
        <v>#N/A</v>
      </c>
      <c r="E168" s="3" t="e">
        <f t="shared" ca="1" si="37"/>
        <v>#N/A</v>
      </c>
      <c r="F168" s="44" t="e">
        <f t="shared" ca="1" si="38"/>
        <v>#N/A</v>
      </c>
      <c r="G168" s="7" t="e">
        <f t="shared" ca="1" si="39"/>
        <v>#N/A</v>
      </c>
      <c r="H168" s="79" t="e">
        <f t="shared" ca="1" si="40"/>
        <v>#N/A</v>
      </c>
      <c r="I168" s="18" t="e">
        <f t="shared" ca="1" si="41"/>
        <v>#N/A</v>
      </c>
      <c r="J168" s="164" t="e">
        <f t="shared" ca="1" si="42"/>
        <v>#N/A</v>
      </c>
      <c r="K168" s="2" t="e">
        <f t="shared" ca="1" si="43"/>
        <v>#N/A</v>
      </c>
      <c r="L168" s="2" t="e">
        <f t="shared" ca="1" si="44"/>
        <v>#N/A</v>
      </c>
      <c r="M168" s="19" t="e">
        <f t="shared" ca="1" si="45"/>
        <v>#N/A</v>
      </c>
      <c r="N168" s="2" t="e">
        <f t="shared" ca="1" si="46"/>
        <v>#N/A</v>
      </c>
      <c r="O168" s="20" t="e">
        <f t="shared" ca="1" si="47"/>
        <v>#N/A</v>
      </c>
      <c r="P168" s="168"/>
      <c r="Q168"/>
      <c r="U168"/>
    </row>
    <row r="169" spans="1:21" hidden="1" x14ac:dyDescent="0.25">
      <c r="A169" s="175">
        <f>VLOOKUP($B169,Data_Table[],18,FALSE)</f>
        <v>0</v>
      </c>
      <c r="B169" s="3" t="s">
        <v>133</v>
      </c>
      <c r="C169" s="3" t="str">
        <f>IF(Table_Data_Table_12[[#This Row],[Pair
Group]]&lt;&gt;0,Table_Data_Table_12[[#This Row],[Pair
Group]]+(COUNTIF($A$17:$A169,A169)*0.01),"")</f>
        <v/>
      </c>
      <c r="D169" s="78" t="e">
        <f t="shared" ca="1" si="36"/>
        <v>#N/A</v>
      </c>
      <c r="E169" s="3" t="e">
        <f t="shared" ca="1" si="37"/>
        <v>#N/A</v>
      </c>
      <c r="F169" s="44" t="e">
        <f t="shared" ca="1" si="38"/>
        <v>#N/A</v>
      </c>
      <c r="G169" s="7" t="e">
        <f t="shared" ca="1" si="39"/>
        <v>#N/A</v>
      </c>
      <c r="H169" s="79" t="e">
        <f t="shared" ca="1" si="40"/>
        <v>#N/A</v>
      </c>
      <c r="I169" s="18" t="e">
        <f t="shared" ca="1" si="41"/>
        <v>#N/A</v>
      </c>
      <c r="J169" s="164" t="e">
        <f t="shared" ca="1" si="42"/>
        <v>#N/A</v>
      </c>
      <c r="K169" s="2" t="e">
        <f t="shared" ca="1" si="43"/>
        <v>#N/A</v>
      </c>
      <c r="L169" s="2" t="e">
        <f t="shared" ca="1" si="44"/>
        <v>#N/A</v>
      </c>
      <c r="M169" s="19" t="e">
        <f t="shared" ca="1" si="45"/>
        <v>#N/A</v>
      </c>
      <c r="N169" s="2" t="e">
        <f t="shared" ca="1" si="46"/>
        <v>#N/A</v>
      </c>
      <c r="O169" s="20" t="e">
        <f t="shared" ca="1" si="47"/>
        <v>#N/A</v>
      </c>
      <c r="P169" s="168"/>
      <c r="Q169"/>
      <c r="U169"/>
    </row>
    <row r="170" spans="1:21" hidden="1" x14ac:dyDescent="0.25">
      <c r="A170" s="175">
        <f>VLOOKUP($B170,Data_Table[],18,FALSE)</f>
        <v>0</v>
      </c>
      <c r="B170" s="3" t="s">
        <v>133</v>
      </c>
      <c r="C170" s="3" t="str">
        <f>IF(Table_Data_Table_12[[#This Row],[Pair
Group]]&lt;&gt;0,Table_Data_Table_12[[#This Row],[Pair
Group]]+(COUNTIF($A$17:$A170,A170)*0.01),"")</f>
        <v/>
      </c>
      <c r="D170" s="78" t="e">
        <f t="shared" ca="1" si="36"/>
        <v>#N/A</v>
      </c>
      <c r="E170" s="3" t="e">
        <f t="shared" ca="1" si="37"/>
        <v>#N/A</v>
      </c>
      <c r="F170" s="44" t="e">
        <f t="shared" ca="1" si="38"/>
        <v>#N/A</v>
      </c>
      <c r="G170" s="7" t="e">
        <f t="shared" ca="1" si="39"/>
        <v>#N/A</v>
      </c>
      <c r="H170" s="79" t="e">
        <f t="shared" ca="1" si="40"/>
        <v>#N/A</v>
      </c>
      <c r="I170" s="18" t="e">
        <f t="shared" ca="1" si="41"/>
        <v>#N/A</v>
      </c>
      <c r="J170" s="164" t="e">
        <f t="shared" ca="1" si="42"/>
        <v>#N/A</v>
      </c>
      <c r="K170" s="2" t="e">
        <f t="shared" ca="1" si="43"/>
        <v>#N/A</v>
      </c>
      <c r="L170" s="2" t="e">
        <f t="shared" ca="1" si="44"/>
        <v>#N/A</v>
      </c>
      <c r="M170" s="19" t="e">
        <f t="shared" ca="1" si="45"/>
        <v>#N/A</v>
      </c>
      <c r="N170" s="2" t="e">
        <f t="shared" ca="1" si="46"/>
        <v>#N/A</v>
      </c>
      <c r="O170" s="20" t="e">
        <f t="shared" ca="1" si="47"/>
        <v>#N/A</v>
      </c>
      <c r="P170" s="168"/>
      <c r="Q170"/>
      <c r="U170"/>
    </row>
    <row r="171" spans="1:21" hidden="1" x14ac:dyDescent="0.25">
      <c r="A171" s="175">
        <f>VLOOKUP($B171,Data_Table[],18,FALSE)</f>
        <v>0</v>
      </c>
      <c r="B171" s="3" t="s">
        <v>133</v>
      </c>
      <c r="C171" s="3" t="str">
        <f>IF(Table_Data_Table_12[[#This Row],[Pair
Group]]&lt;&gt;0,Table_Data_Table_12[[#This Row],[Pair
Group]]+(COUNTIF($A$17:$A171,A171)*0.01),"")</f>
        <v/>
      </c>
      <c r="D171" s="78" t="e">
        <f t="shared" ca="1" si="36"/>
        <v>#N/A</v>
      </c>
      <c r="E171" s="3" t="e">
        <f t="shared" ca="1" si="37"/>
        <v>#N/A</v>
      </c>
      <c r="F171" s="44" t="e">
        <f t="shared" ca="1" si="38"/>
        <v>#N/A</v>
      </c>
      <c r="G171" s="7" t="e">
        <f t="shared" ca="1" si="39"/>
        <v>#N/A</v>
      </c>
      <c r="H171" s="79" t="e">
        <f t="shared" ca="1" si="40"/>
        <v>#N/A</v>
      </c>
      <c r="I171" s="18" t="e">
        <f t="shared" ca="1" si="41"/>
        <v>#N/A</v>
      </c>
      <c r="J171" s="164" t="e">
        <f t="shared" ca="1" si="42"/>
        <v>#N/A</v>
      </c>
      <c r="K171" s="2" t="e">
        <f t="shared" ca="1" si="43"/>
        <v>#N/A</v>
      </c>
      <c r="L171" s="2" t="e">
        <f t="shared" ca="1" si="44"/>
        <v>#N/A</v>
      </c>
      <c r="M171" s="19" t="e">
        <f t="shared" ca="1" si="45"/>
        <v>#N/A</v>
      </c>
      <c r="N171" s="2" t="e">
        <f t="shared" ca="1" si="46"/>
        <v>#N/A</v>
      </c>
      <c r="O171" s="20" t="e">
        <f t="shared" ca="1" si="47"/>
        <v>#N/A</v>
      </c>
      <c r="P171" s="168"/>
      <c r="Q171"/>
      <c r="U171"/>
    </row>
    <row r="172" spans="1:21" hidden="1" x14ac:dyDescent="0.25">
      <c r="A172" s="175">
        <f>VLOOKUP($B172,Data_Table[],18,FALSE)</f>
        <v>0</v>
      </c>
      <c r="B172" s="3" t="s">
        <v>133</v>
      </c>
      <c r="C172" s="3" t="str">
        <f>IF(Table_Data_Table_12[[#This Row],[Pair
Group]]&lt;&gt;0,Table_Data_Table_12[[#This Row],[Pair
Group]]+(COUNTIF($A$17:$A172,A172)*0.01),"")</f>
        <v/>
      </c>
      <c r="D172" s="78" t="e">
        <f t="shared" ca="1" si="36"/>
        <v>#N/A</v>
      </c>
      <c r="E172" s="3" t="e">
        <f t="shared" ca="1" si="37"/>
        <v>#N/A</v>
      </c>
      <c r="F172" s="44" t="e">
        <f t="shared" ca="1" si="38"/>
        <v>#N/A</v>
      </c>
      <c r="G172" s="7" t="e">
        <f t="shared" ca="1" si="39"/>
        <v>#N/A</v>
      </c>
      <c r="H172" s="79" t="e">
        <f t="shared" ca="1" si="40"/>
        <v>#N/A</v>
      </c>
      <c r="I172" s="18" t="e">
        <f t="shared" ca="1" si="41"/>
        <v>#N/A</v>
      </c>
      <c r="J172" s="164" t="e">
        <f t="shared" ca="1" si="42"/>
        <v>#N/A</v>
      </c>
      <c r="K172" s="2" t="e">
        <f t="shared" ca="1" si="43"/>
        <v>#N/A</v>
      </c>
      <c r="L172" s="2" t="e">
        <f t="shared" ca="1" si="44"/>
        <v>#N/A</v>
      </c>
      <c r="M172" s="19" t="e">
        <f t="shared" ca="1" si="45"/>
        <v>#N/A</v>
      </c>
      <c r="N172" s="2" t="e">
        <f t="shared" ca="1" si="46"/>
        <v>#N/A</v>
      </c>
      <c r="O172" s="20" t="e">
        <f t="shared" ca="1" si="47"/>
        <v>#N/A</v>
      </c>
      <c r="P172" s="168"/>
      <c r="Q172"/>
      <c r="U172"/>
    </row>
    <row r="173" spans="1:21" hidden="1" x14ac:dyDescent="0.25">
      <c r="A173" s="175">
        <f>VLOOKUP($B173,Data_Table[],18,FALSE)</f>
        <v>0</v>
      </c>
      <c r="B173" s="3" t="s">
        <v>133</v>
      </c>
      <c r="C173" s="3" t="str">
        <f>IF(Table_Data_Table_12[[#This Row],[Pair
Group]]&lt;&gt;0,Table_Data_Table_12[[#This Row],[Pair
Group]]+(COUNTIF($A$17:$A173,A173)*0.01),"")</f>
        <v/>
      </c>
      <c r="D173" s="78" t="e">
        <f t="shared" ca="1" si="36"/>
        <v>#N/A</v>
      </c>
      <c r="E173" s="3" t="e">
        <f t="shared" ca="1" si="37"/>
        <v>#N/A</v>
      </c>
      <c r="F173" s="44" t="e">
        <f t="shared" ca="1" si="38"/>
        <v>#N/A</v>
      </c>
      <c r="G173" s="7" t="e">
        <f t="shared" ca="1" si="39"/>
        <v>#N/A</v>
      </c>
      <c r="H173" s="79" t="e">
        <f t="shared" ca="1" si="40"/>
        <v>#N/A</v>
      </c>
      <c r="I173" s="18" t="e">
        <f t="shared" ca="1" si="41"/>
        <v>#N/A</v>
      </c>
      <c r="J173" s="164" t="e">
        <f t="shared" ca="1" si="42"/>
        <v>#N/A</v>
      </c>
      <c r="K173" s="2" t="e">
        <f t="shared" ca="1" si="43"/>
        <v>#N/A</v>
      </c>
      <c r="L173" s="2" t="e">
        <f t="shared" ca="1" si="44"/>
        <v>#N/A</v>
      </c>
      <c r="M173" s="19" t="e">
        <f t="shared" ca="1" si="45"/>
        <v>#N/A</v>
      </c>
      <c r="N173" s="2" t="e">
        <f t="shared" ca="1" si="46"/>
        <v>#N/A</v>
      </c>
      <c r="O173" s="20" t="e">
        <f t="shared" ca="1" si="47"/>
        <v>#N/A</v>
      </c>
      <c r="P173" s="168"/>
      <c r="Q173"/>
      <c r="U173"/>
    </row>
    <row r="174" spans="1:21" hidden="1" x14ac:dyDescent="0.25">
      <c r="A174" s="175">
        <f>VLOOKUP($B174,Data_Table[],18,FALSE)</f>
        <v>0</v>
      </c>
      <c r="B174" s="3" t="s">
        <v>133</v>
      </c>
      <c r="C174" s="3" t="str">
        <f>IF(Table_Data_Table_12[[#This Row],[Pair
Group]]&lt;&gt;0,Table_Data_Table_12[[#This Row],[Pair
Group]]+(COUNTIF($A$17:$A174,A174)*0.01),"")</f>
        <v/>
      </c>
      <c r="D174" s="78" t="e">
        <f t="shared" ca="1" si="36"/>
        <v>#N/A</v>
      </c>
      <c r="E174" s="3" t="e">
        <f t="shared" ca="1" si="37"/>
        <v>#N/A</v>
      </c>
      <c r="F174" s="44" t="e">
        <f t="shared" ca="1" si="38"/>
        <v>#N/A</v>
      </c>
      <c r="G174" s="7" t="e">
        <f t="shared" ca="1" si="39"/>
        <v>#N/A</v>
      </c>
      <c r="H174" s="79" t="e">
        <f t="shared" ca="1" si="40"/>
        <v>#N/A</v>
      </c>
      <c r="I174" s="18" t="e">
        <f t="shared" ca="1" si="41"/>
        <v>#N/A</v>
      </c>
      <c r="J174" s="164" t="e">
        <f t="shared" ca="1" si="42"/>
        <v>#N/A</v>
      </c>
      <c r="K174" s="2" t="e">
        <f t="shared" ca="1" si="43"/>
        <v>#N/A</v>
      </c>
      <c r="L174" s="2" t="e">
        <f t="shared" ca="1" si="44"/>
        <v>#N/A</v>
      </c>
      <c r="M174" s="19" t="e">
        <f t="shared" ca="1" si="45"/>
        <v>#N/A</v>
      </c>
      <c r="N174" s="2" t="e">
        <f t="shared" ca="1" si="46"/>
        <v>#N/A</v>
      </c>
      <c r="O174" s="20" t="e">
        <f t="shared" ca="1" si="47"/>
        <v>#N/A</v>
      </c>
      <c r="P174" s="168"/>
      <c r="Q174"/>
      <c r="U174"/>
    </row>
    <row r="175" spans="1:21" hidden="1" x14ac:dyDescent="0.25">
      <c r="A175" s="175">
        <f>VLOOKUP($B175,Data_Table[],18,FALSE)</f>
        <v>0</v>
      </c>
      <c r="B175" s="3" t="s">
        <v>133</v>
      </c>
      <c r="C175" s="3" t="str">
        <f>IF(Table_Data_Table_12[[#This Row],[Pair
Group]]&lt;&gt;0,Table_Data_Table_12[[#This Row],[Pair
Group]]+(COUNTIF($A$17:$A175,A175)*0.01),"")</f>
        <v/>
      </c>
      <c r="D175" s="78" t="e">
        <f t="shared" ca="1" si="36"/>
        <v>#N/A</v>
      </c>
      <c r="E175" s="3" t="e">
        <f t="shared" ca="1" si="37"/>
        <v>#N/A</v>
      </c>
      <c r="F175" s="44" t="e">
        <f t="shared" ca="1" si="38"/>
        <v>#N/A</v>
      </c>
      <c r="G175" s="7" t="e">
        <f t="shared" ca="1" si="39"/>
        <v>#N/A</v>
      </c>
      <c r="H175" s="79" t="e">
        <f t="shared" ca="1" si="40"/>
        <v>#N/A</v>
      </c>
      <c r="I175" s="18" t="e">
        <f t="shared" ca="1" si="41"/>
        <v>#N/A</v>
      </c>
      <c r="J175" s="164" t="e">
        <f t="shared" ca="1" si="42"/>
        <v>#N/A</v>
      </c>
      <c r="K175" s="2" t="e">
        <f t="shared" ca="1" si="43"/>
        <v>#N/A</v>
      </c>
      <c r="L175" s="2" t="e">
        <f t="shared" ca="1" si="44"/>
        <v>#N/A</v>
      </c>
      <c r="M175" s="19" t="e">
        <f t="shared" ca="1" si="45"/>
        <v>#N/A</v>
      </c>
      <c r="N175" s="2" t="e">
        <f t="shared" ca="1" si="46"/>
        <v>#N/A</v>
      </c>
      <c r="O175" s="20" t="e">
        <f t="shared" ca="1" si="47"/>
        <v>#N/A</v>
      </c>
      <c r="P175" s="168"/>
      <c r="Q175"/>
      <c r="U175"/>
    </row>
    <row r="176" spans="1:21" hidden="1" x14ac:dyDescent="0.25">
      <c r="A176" s="175">
        <f>VLOOKUP($B176,Data_Table[],18,FALSE)</f>
        <v>0</v>
      </c>
      <c r="B176" s="3" t="s">
        <v>133</v>
      </c>
      <c r="C176" s="3" t="str">
        <f>IF(Table_Data_Table_12[[#This Row],[Pair
Group]]&lt;&gt;0,Table_Data_Table_12[[#This Row],[Pair
Group]]+(COUNTIF($A$17:$A176,A176)*0.01),"")</f>
        <v/>
      </c>
      <c r="D176" s="78" t="e">
        <f t="shared" ca="1" si="36"/>
        <v>#N/A</v>
      </c>
      <c r="E176" s="3" t="e">
        <f t="shared" ca="1" si="37"/>
        <v>#N/A</v>
      </c>
      <c r="F176" s="44" t="e">
        <f t="shared" ca="1" si="38"/>
        <v>#N/A</v>
      </c>
      <c r="G176" s="7" t="e">
        <f t="shared" ca="1" si="39"/>
        <v>#N/A</v>
      </c>
      <c r="H176" s="79" t="e">
        <f t="shared" ca="1" si="40"/>
        <v>#N/A</v>
      </c>
      <c r="I176" s="18" t="e">
        <f t="shared" ca="1" si="41"/>
        <v>#N/A</v>
      </c>
      <c r="J176" s="164" t="e">
        <f t="shared" ca="1" si="42"/>
        <v>#N/A</v>
      </c>
      <c r="K176" s="2" t="e">
        <f t="shared" ca="1" si="43"/>
        <v>#N/A</v>
      </c>
      <c r="L176" s="2" t="e">
        <f t="shared" ca="1" si="44"/>
        <v>#N/A</v>
      </c>
      <c r="M176" s="19" t="e">
        <f t="shared" ca="1" si="45"/>
        <v>#N/A</v>
      </c>
      <c r="N176" s="2" t="e">
        <f t="shared" ca="1" si="46"/>
        <v>#N/A</v>
      </c>
      <c r="O176" s="20" t="e">
        <f t="shared" ca="1" si="47"/>
        <v>#N/A</v>
      </c>
      <c r="P176" s="168"/>
      <c r="Q176"/>
      <c r="U176"/>
    </row>
    <row r="177" spans="1:21" hidden="1" x14ac:dyDescent="0.25">
      <c r="A177" s="175">
        <f>VLOOKUP($B177,Data_Table[],18,FALSE)</f>
        <v>0</v>
      </c>
      <c r="B177" s="3" t="s">
        <v>133</v>
      </c>
      <c r="C177" s="3" t="str">
        <f>IF(Table_Data_Table_12[[#This Row],[Pair
Group]]&lt;&gt;0,Table_Data_Table_12[[#This Row],[Pair
Group]]+(COUNTIF($A$17:$A177,A177)*0.01),"")</f>
        <v/>
      </c>
      <c r="D177" s="78" t="e">
        <f t="shared" ca="1" si="36"/>
        <v>#N/A</v>
      </c>
      <c r="E177" s="3" t="e">
        <f t="shared" ca="1" si="37"/>
        <v>#N/A</v>
      </c>
      <c r="F177" s="44" t="e">
        <f t="shared" ca="1" si="38"/>
        <v>#N/A</v>
      </c>
      <c r="G177" s="7" t="e">
        <f t="shared" ca="1" si="39"/>
        <v>#N/A</v>
      </c>
      <c r="H177" s="79" t="e">
        <f t="shared" ca="1" si="40"/>
        <v>#N/A</v>
      </c>
      <c r="I177" s="18" t="e">
        <f t="shared" ca="1" si="41"/>
        <v>#N/A</v>
      </c>
      <c r="J177" s="164" t="e">
        <f t="shared" ca="1" si="42"/>
        <v>#N/A</v>
      </c>
      <c r="K177" s="2" t="e">
        <f t="shared" ca="1" si="43"/>
        <v>#N/A</v>
      </c>
      <c r="L177" s="2" t="e">
        <f t="shared" ca="1" si="44"/>
        <v>#N/A</v>
      </c>
      <c r="M177" s="19" t="e">
        <f t="shared" ca="1" si="45"/>
        <v>#N/A</v>
      </c>
      <c r="N177" s="2" t="e">
        <f t="shared" ca="1" si="46"/>
        <v>#N/A</v>
      </c>
      <c r="O177" s="20" t="e">
        <f t="shared" ca="1" si="47"/>
        <v>#N/A</v>
      </c>
      <c r="P177" s="168"/>
      <c r="Q177"/>
      <c r="U177"/>
    </row>
    <row r="178" spans="1:21" hidden="1" x14ac:dyDescent="0.25">
      <c r="A178" s="175">
        <f>VLOOKUP($B178,Data_Table[],18,FALSE)</f>
        <v>0</v>
      </c>
      <c r="B178" s="3" t="s">
        <v>133</v>
      </c>
      <c r="C178" s="3" t="str">
        <f>IF(Table_Data_Table_12[[#This Row],[Pair
Group]]&lt;&gt;0,Table_Data_Table_12[[#This Row],[Pair
Group]]+(COUNTIF($A$17:$A178,A178)*0.01),"")</f>
        <v/>
      </c>
      <c r="D178" s="78" t="e">
        <f t="shared" ca="1" si="36"/>
        <v>#N/A</v>
      </c>
      <c r="E178" s="3" t="e">
        <f t="shared" ca="1" si="37"/>
        <v>#N/A</v>
      </c>
      <c r="F178" s="44" t="e">
        <f t="shared" ca="1" si="38"/>
        <v>#N/A</v>
      </c>
      <c r="G178" s="7" t="e">
        <f t="shared" ca="1" si="39"/>
        <v>#N/A</v>
      </c>
      <c r="H178" s="79" t="e">
        <f t="shared" ca="1" si="40"/>
        <v>#N/A</v>
      </c>
      <c r="I178" s="18" t="e">
        <f t="shared" ca="1" si="41"/>
        <v>#N/A</v>
      </c>
      <c r="J178" s="164" t="e">
        <f t="shared" ca="1" si="42"/>
        <v>#N/A</v>
      </c>
      <c r="K178" s="2" t="e">
        <f t="shared" ca="1" si="43"/>
        <v>#N/A</v>
      </c>
      <c r="L178" s="2" t="e">
        <f t="shared" ca="1" si="44"/>
        <v>#N/A</v>
      </c>
      <c r="M178" s="19" t="e">
        <f t="shared" ca="1" si="45"/>
        <v>#N/A</v>
      </c>
      <c r="N178" s="2" t="e">
        <f t="shared" ca="1" si="46"/>
        <v>#N/A</v>
      </c>
      <c r="O178" s="20" t="e">
        <f t="shared" ca="1" si="47"/>
        <v>#N/A</v>
      </c>
      <c r="P178" s="168"/>
      <c r="Q178"/>
      <c r="U178"/>
    </row>
    <row r="179" spans="1:21" hidden="1" x14ac:dyDescent="0.25">
      <c r="A179" s="175">
        <f>VLOOKUP($B179,Data_Table[],18,FALSE)</f>
        <v>0</v>
      </c>
      <c r="B179" s="3" t="s">
        <v>133</v>
      </c>
      <c r="C179" s="3" t="str">
        <f>IF(Table_Data_Table_12[[#This Row],[Pair
Group]]&lt;&gt;0,Table_Data_Table_12[[#This Row],[Pair
Group]]+(COUNTIF($A$17:$A179,A179)*0.01),"")</f>
        <v/>
      </c>
      <c r="D179" s="78" t="e">
        <f t="shared" ca="1" si="36"/>
        <v>#N/A</v>
      </c>
      <c r="E179" s="3" t="e">
        <f t="shared" ca="1" si="37"/>
        <v>#N/A</v>
      </c>
      <c r="F179" s="44" t="e">
        <f t="shared" ca="1" si="38"/>
        <v>#N/A</v>
      </c>
      <c r="G179" s="7" t="e">
        <f t="shared" ca="1" si="39"/>
        <v>#N/A</v>
      </c>
      <c r="H179" s="79" t="e">
        <f t="shared" ca="1" si="40"/>
        <v>#N/A</v>
      </c>
      <c r="I179" s="18" t="e">
        <f t="shared" ca="1" si="41"/>
        <v>#N/A</v>
      </c>
      <c r="J179" s="164" t="e">
        <f t="shared" ca="1" si="42"/>
        <v>#N/A</v>
      </c>
      <c r="K179" s="2" t="e">
        <f t="shared" ca="1" si="43"/>
        <v>#N/A</v>
      </c>
      <c r="L179" s="2" t="e">
        <f t="shared" ca="1" si="44"/>
        <v>#N/A</v>
      </c>
      <c r="M179" s="19" t="e">
        <f t="shared" ca="1" si="45"/>
        <v>#N/A</v>
      </c>
      <c r="N179" s="2" t="e">
        <f t="shared" ca="1" si="46"/>
        <v>#N/A</v>
      </c>
      <c r="O179" s="20" t="e">
        <f t="shared" ca="1" si="47"/>
        <v>#N/A</v>
      </c>
      <c r="P179" s="168"/>
      <c r="Q179"/>
      <c r="U179"/>
    </row>
    <row r="180" spans="1:21" hidden="1" x14ac:dyDescent="0.25">
      <c r="A180" s="175">
        <f>VLOOKUP($B180,Data_Table[],18,FALSE)</f>
        <v>0</v>
      </c>
      <c r="B180" s="3" t="s">
        <v>133</v>
      </c>
      <c r="C180" s="3" t="str">
        <f>IF(Table_Data_Table_12[[#This Row],[Pair
Group]]&lt;&gt;0,Table_Data_Table_12[[#This Row],[Pair
Group]]+(COUNTIF($A$17:$A180,A180)*0.01),"")</f>
        <v/>
      </c>
      <c r="D180" s="78" t="e">
        <f t="shared" ca="1" si="36"/>
        <v>#N/A</v>
      </c>
      <c r="E180" s="3" t="e">
        <f t="shared" ca="1" si="37"/>
        <v>#N/A</v>
      </c>
      <c r="F180" s="44" t="e">
        <f t="shared" ca="1" si="38"/>
        <v>#N/A</v>
      </c>
      <c r="G180" s="7" t="e">
        <f t="shared" ca="1" si="39"/>
        <v>#N/A</v>
      </c>
      <c r="H180" s="79" t="e">
        <f t="shared" ca="1" si="40"/>
        <v>#N/A</v>
      </c>
      <c r="I180" s="18" t="e">
        <f t="shared" ca="1" si="41"/>
        <v>#N/A</v>
      </c>
      <c r="J180" s="164" t="e">
        <f t="shared" ca="1" si="42"/>
        <v>#N/A</v>
      </c>
      <c r="K180" s="2" t="e">
        <f t="shared" ca="1" si="43"/>
        <v>#N/A</v>
      </c>
      <c r="L180" s="2" t="e">
        <f t="shared" ca="1" si="44"/>
        <v>#N/A</v>
      </c>
      <c r="M180" s="19" t="e">
        <f t="shared" ca="1" si="45"/>
        <v>#N/A</v>
      </c>
      <c r="N180" s="2" t="e">
        <f t="shared" ca="1" si="46"/>
        <v>#N/A</v>
      </c>
      <c r="O180" s="20" t="e">
        <f t="shared" ca="1" si="47"/>
        <v>#N/A</v>
      </c>
      <c r="P180" s="168"/>
      <c r="Q180"/>
      <c r="U180"/>
    </row>
    <row r="181" spans="1:21" hidden="1" x14ac:dyDescent="0.25">
      <c r="A181" s="175">
        <f>VLOOKUP($B181,Data_Table[],18,FALSE)</f>
        <v>0</v>
      </c>
      <c r="B181" s="3" t="s">
        <v>133</v>
      </c>
      <c r="C181" s="3" t="str">
        <f>IF(Table_Data_Table_12[[#This Row],[Pair
Group]]&lt;&gt;0,Table_Data_Table_12[[#This Row],[Pair
Group]]+(COUNTIF($A$17:$A181,A181)*0.01),"")</f>
        <v/>
      </c>
      <c r="D181" s="78" t="e">
        <f t="shared" ca="1" si="36"/>
        <v>#N/A</v>
      </c>
      <c r="E181" s="3" t="e">
        <f t="shared" ca="1" si="37"/>
        <v>#N/A</v>
      </c>
      <c r="F181" s="44" t="e">
        <f t="shared" ca="1" si="38"/>
        <v>#N/A</v>
      </c>
      <c r="G181" s="7" t="e">
        <f t="shared" ca="1" si="39"/>
        <v>#N/A</v>
      </c>
      <c r="H181" s="79" t="e">
        <f t="shared" ca="1" si="40"/>
        <v>#N/A</v>
      </c>
      <c r="I181" s="18" t="e">
        <f t="shared" ca="1" si="41"/>
        <v>#N/A</v>
      </c>
      <c r="J181" s="164" t="e">
        <f t="shared" ca="1" si="42"/>
        <v>#N/A</v>
      </c>
      <c r="K181" s="2" t="e">
        <f t="shared" ca="1" si="43"/>
        <v>#N/A</v>
      </c>
      <c r="L181" s="2" t="e">
        <f t="shared" ca="1" si="44"/>
        <v>#N/A</v>
      </c>
      <c r="M181" s="19" t="e">
        <f t="shared" ca="1" si="45"/>
        <v>#N/A</v>
      </c>
      <c r="N181" s="2" t="e">
        <f t="shared" ca="1" si="46"/>
        <v>#N/A</v>
      </c>
      <c r="O181" s="20" t="e">
        <f t="shared" ca="1" si="47"/>
        <v>#N/A</v>
      </c>
      <c r="P181" s="168"/>
      <c r="Q181"/>
      <c r="U181"/>
    </row>
    <row r="182" spans="1:21" hidden="1" x14ac:dyDescent="0.25">
      <c r="A182" s="175">
        <f>VLOOKUP($B182,Data_Table[],18,FALSE)</f>
        <v>0</v>
      </c>
      <c r="B182" s="3" t="s">
        <v>133</v>
      </c>
      <c r="C182" s="3" t="str">
        <f>IF(Table_Data_Table_12[[#This Row],[Pair
Group]]&lt;&gt;0,Table_Data_Table_12[[#This Row],[Pair
Group]]+(COUNTIF($A$17:$A182,A182)*0.01),"")</f>
        <v/>
      </c>
      <c r="D182" s="78" t="e">
        <f t="shared" ca="1" si="36"/>
        <v>#N/A</v>
      </c>
      <c r="E182" s="3" t="e">
        <f t="shared" ca="1" si="37"/>
        <v>#N/A</v>
      </c>
      <c r="F182" s="44" t="e">
        <f t="shared" ca="1" si="38"/>
        <v>#N/A</v>
      </c>
      <c r="G182" s="7" t="e">
        <f t="shared" ca="1" si="39"/>
        <v>#N/A</v>
      </c>
      <c r="H182" s="79" t="e">
        <f t="shared" ca="1" si="40"/>
        <v>#N/A</v>
      </c>
      <c r="I182" s="18" t="e">
        <f t="shared" ca="1" si="41"/>
        <v>#N/A</v>
      </c>
      <c r="J182" s="164" t="e">
        <f t="shared" ca="1" si="42"/>
        <v>#N/A</v>
      </c>
      <c r="K182" s="2" t="e">
        <f t="shared" ca="1" si="43"/>
        <v>#N/A</v>
      </c>
      <c r="L182" s="2" t="e">
        <f t="shared" ca="1" si="44"/>
        <v>#N/A</v>
      </c>
      <c r="M182" s="19" t="e">
        <f t="shared" ca="1" si="45"/>
        <v>#N/A</v>
      </c>
      <c r="N182" s="2" t="e">
        <f t="shared" ca="1" si="46"/>
        <v>#N/A</v>
      </c>
      <c r="O182" s="20" t="e">
        <f t="shared" ca="1" si="47"/>
        <v>#N/A</v>
      </c>
      <c r="P182" s="168"/>
      <c r="Q182"/>
      <c r="U182"/>
    </row>
    <row r="183" spans="1:21" hidden="1" x14ac:dyDescent="0.25">
      <c r="A183" s="175">
        <f>VLOOKUP($B183,Data_Table[],18,FALSE)</f>
        <v>0</v>
      </c>
      <c r="B183" s="3" t="s">
        <v>133</v>
      </c>
      <c r="C183" s="3" t="str">
        <f>IF(Table_Data_Table_12[[#This Row],[Pair
Group]]&lt;&gt;0,Table_Data_Table_12[[#This Row],[Pair
Group]]+(COUNTIF($A$17:$A183,A183)*0.01),"")</f>
        <v/>
      </c>
      <c r="D183" s="78" t="e">
        <f t="shared" ca="1" si="36"/>
        <v>#N/A</v>
      </c>
      <c r="E183" s="3" t="e">
        <f t="shared" ca="1" si="37"/>
        <v>#N/A</v>
      </c>
      <c r="F183" s="44" t="e">
        <f t="shared" ca="1" si="38"/>
        <v>#N/A</v>
      </c>
      <c r="G183" s="7" t="e">
        <f t="shared" ca="1" si="39"/>
        <v>#N/A</v>
      </c>
      <c r="H183" s="79" t="e">
        <f t="shared" ca="1" si="40"/>
        <v>#N/A</v>
      </c>
      <c r="I183" s="18" t="e">
        <f t="shared" ca="1" si="41"/>
        <v>#N/A</v>
      </c>
      <c r="J183" s="164" t="e">
        <f t="shared" ca="1" si="42"/>
        <v>#N/A</v>
      </c>
      <c r="K183" s="2" t="e">
        <f t="shared" ca="1" si="43"/>
        <v>#N/A</v>
      </c>
      <c r="L183" s="2" t="e">
        <f t="shared" ca="1" si="44"/>
        <v>#N/A</v>
      </c>
      <c r="M183" s="19" t="e">
        <f t="shared" ca="1" si="45"/>
        <v>#N/A</v>
      </c>
      <c r="N183" s="2" t="e">
        <f t="shared" ca="1" si="46"/>
        <v>#N/A</v>
      </c>
      <c r="O183" s="20" t="e">
        <f t="shared" ca="1" si="47"/>
        <v>#N/A</v>
      </c>
      <c r="P183" s="168"/>
      <c r="Q183"/>
      <c r="U183"/>
    </row>
    <row r="184" spans="1:21" hidden="1" x14ac:dyDescent="0.25">
      <c r="A184" s="175">
        <f>VLOOKUP($B184,Data_Table[],18,FALSE)</f>
        <v>0</v>
      </c>
      <c r="B184" s="3" t="s">
        <v>133</v>
      </c>
      <c r="C184" s="3" t="str">
        <f>IF(Table_Data_Table_12[[#This Row],[Pair
Group]]&lt;&gt;0,Table_Data_Table_12[[#This Row],[Pair
Group]]+(COUNTIF($A$17:$A184,A184)*0.01),"")</f>
        <v/>
      </c>
      <c r="D184" s="78" t="e">
        <f t="shared" ca="1" si="36"/>
        <v>#N/A</v>
      </c>
      <c r="E184" s="3" t="e">
        <f t="shared" ca="1" si="37"/>
        <v>#N/A</v>
      </c>
      <c r="F184" s="44" t="e">
        <f t="shared" ca="1" si="38"/>
        <v>#N/A</v>
      </c>
      <c r="G184" s="7" t="e">
        <f t="shared" ca="1" si="39"/>
        <v>#N/A</v>
      </c>
      <c r="H184" s="79" t="e">
        <f t="shared" ca="1" si="40"/>
        <v>#N/A</v>
      </c>
      <c r="I184" s="18" t="e">
        <f t="shared" ca="1" si="41"/>
        <v>#N/A</v>
      </c>
      <c r="J184" s="164" t="e">
        <f t="shared" ca="1" si="42"/>
        <v>#N/A</v>
      </c>
      <c r="K184" s="2" t="e">
        <f t="shared" ca="1" si="43"/>
        <v>#N/A</v>
      </c>
      <c r="L184" s="2" t="e">
        <f t="shared" ca="1" si="44"/>
        <v>#N/A</v>
      </c>
      <c r="M184" s="19" t="e">
        <f t="shared" ca="1" si="45"/>
        <v>#N/A</v>
      </c>
      <c r="N184" s="2" t="e">
        <f t="shared" ca="1" si="46"/>
        <v>#N/A</v>
      </c>
      <c r="O184" s="20" t="e">
        <f t="shared" ca="1" si="47"/>
        <v>#N/A</v>
      </c>
      <c r="P184" s="168"/>
      <c r="Q184"/>
      <c r="U184"/>
    </row>
    <row r="185" spans="1:21" hidden="1" x14ac:dyDescent="0.25">
      <c r="A185" s="175">
        <f>VLOOKUP($B185,Data_Table[],18,FALSE)</f>
        <v>0</v>
      </c>
      <c r="B185" s="3" t="s">
        <v>133</v>
      </c>
      <c r="C185" s="3" t="str">
        <f>IF(Table_Data_Table_12[[#This Row],[Pair
Group]]&lt;&gt;0,Table_Data_Table_12[[#This Row],[Pair
Group]]+(COUNTIF($A$17:$A185,A185)*0.01),"")</f>
        <v/>
      </c>
      <c r="D185" s="78" t="e">
        <f t="shared" ca="1" si="36"/>
        <v>#N/A</v>
      </c>
      <c r="E185" s="3" t="e">
        <f t="shared" ca="1" si="37"/>
        <v>#N/A</v>
      </c>
      <c r="F185" s="44" t="e">
        <f t="shared" ca="1" si="38"/>
        <v>#N/A</v>
      </c>
      <c r="G185" s="7" t="e">
        <f t="shared" ca="1" si="39"/>
        <v>#N/A</v>
      </c>
      <c r="H185" s="79" t="e">
        <f t="shared" ca="1" si="40"/>
        <v>#N/A</v>
      </c>
      <c r="I185" s="18" t="e">
        <f t="shared" ca="1" si="41"/>
        <v>#N/A</v>
      </c>
      <c r="J185" s="164" t="e">
        <f t="shared" ca="1" si="42"/>
        <v>#N/A</v>
      </c>
      <c r="K185" s="2" t="e">
        <f t="shared" ca="1" si="43"/>
        <v>#N/A</v>
      </c>
      <c r="L185" s="2" t="e">
        <f t="shared" ca="1" si="44"/>
        <v>#N/A</v>
      </c>
      <c r="M185" s="19" t="e">
        <f t="shared" ca="1" si="45"/>
        <v>#N/A</v>
      </c>
      <c r="N185" s="2" t="e">
        <f t="shared" ca="1" si="46"/>
        <v>#N/A</v>
      </c>
      <c r="O185" s="20" t="e">
        <f t="shared" ca="1" si="47"/>
        <v>#N/A</v>
      </c>
      <c r="P185" s="168"/>
      <c r="Q185"/>
      <c r="U185"/>
    </row>
    <row r="186" spans="1:21" hidden="1" x14ac:dyDescent="0.25">
      <c r="A186" s="175">
        <f>VLOOKUP($B186,Data_Table[],18,FALSE)</f>
        <v>0</v>
      </c>
      <c r="B186" s="3" t="s">
        <v>133</v>
      </c>
      <c r="C186" s="3" t="str">
        <f>IF(Table_Data_Table_12[[#This Row],[Pair
Group]]&lt;&gt;0,Table_Data_Table_12[[#This Row],[Pair
Group]]+(COUNTIF($A$17:$A186,A186)*0.01),"")</f>
        <v/>
      </c>
      <c r="D186" s="78" t="e">
        <f t="shared" ca="1" si="36"/>
        <v>#N/A</v>
      </c>
      <c r="E186" s="3" t="e">
        <f t="shared" ca="1" si="37"/>
        <v>#N/A</v>
      </c>
      <c r="F186" s="44" t="e">
        <f t="shared" ca="1" si="38"/>
        <v>#N/A</v>
      </c>
      <c r="G186" s="7" t="e">
        <f t="shared" ca="1" si="39"/>
        <v>#N/A</v>
      </c>
      <c r="H186" s="79" t="e">
        <f t="shared" ca="1" si="40"/>
        <v>#N/A</v>
      </c>
      <c r="I186" s="18" t="e">
        <f t="shared" ca="1" si="41"/>
        <v>#N/A</v>
      </c>
      <c r="J186" s="164" t="e">
        <f t="shared" ca="1" si="42"/>
        <v>#N/A</v>
      </c>
      <c r="K186" s="2" t="e">
        <f t="shared" ca="1" si="43"/>
        <v>#N/A</v>
      </c>
      <c r="L186" s="2" t="e">
        <f t="shared" ca="1" si="44"/>
        <v>#N/A</v>
      </c>
      <c r="M186" s="19" t="e">
        <f t="shared" ca="1" si="45"/>
        <v>#N/A</v>
      </c>
      <c r="N186" s="2" t="e">
        <f t="shared" ca="1" si="46"/>
        <v>#N/A</v>
      </c>
      <c r="O186" s="20" t="e">
        <f t="shared" ca="1" si="47"/>
        <v>#N/A</v>
      </c>
      <c r="P186" s="168"/>
      <c r="Q186"/>
      <c r="U186"/>
    </row>
    <row r="187" spans="1:21" hidden="1" x14ac:dyDescent="0.25">
      <c r="A187" s="175">
        <f>VLOOKUP($B187,Data_Table[],18,FALSE)</f>
        <v>0</v>
      </c>
      <c r="B187" s="3" t="s">
        <v>133</v>
      </c>
      <c r="C187" s="3" t="str">
        <f>IF(Table_Data_Table_12[[#This Row],[Pair
Group]]&lt;&gt;0,Table_Data_Table_12[[#This Row],[Pair
Group]]+(COUNTIF($A$17:$A187,A187)*0.01),"")</f>
        <v/>
      </c>
      <c r="D187" s="78" t="e">
        <f t="shared" ca="1" si="36"/>
        <v>#N/A</v>
      </c>
      <c r="E187" s="3" t="e">
        <f t="shared" ca="1" si="37"/>
        <v>#N/A</v>
      </c>
      <c r="F187" s="44" t="e">
        <f t="shared" ca="1" si="38"/>
        <v>#N/A</v>
      </c>
      <c r="G187" s="7" t="e">
        <f t="shared" ca="1" si="39"/>
        <v>#N/A</v>
      </c>
      <c r="H187" s="79" t="e">
        <f t="shared" ca="1" si="40"/>
        <v>#N/A</v>
      </c>
      <c r="I187" s="18" t="e">
        <f t="shared" ca="1" si="41"/>
        <v>#N/A</v>
      </c>
      <c r="J187" s="164" t="e">
        <f t="shared" ca="1" si="42"/>
        <v>#N/A</v>
      </c>
      <c r="K187" s="2" t="e">
        <f t="shared" ca="1" si="43"/>
        <v>#N/A</v>
      </c>
      <c r="L187" s="2" t="e">
        <f t="shared" ca="1" si="44"/>
        <v>#N/A</v>
      </c>
      <c r="M187" s="19" t="e">
        <f t="shared" ca="1" si="45"/>
        <v>#N/A</v>
      </c>
      <c r="N187" s="2" t="e">
        <f t="shared" ca="1" si="46"/>
        <v>#N/A</v>
      </c>
      <c r="O187" s="20" t="e">
        <f t="shared" ca="1" si="47"/>
        <v>#N/A</v>
      </c>
      <c r="P187" s="168"/>
      <c r="Q187"/>
      <c r="U187"/>
    </row>
    <row r="188" spans="1:21" hidden="1" x14ac:dyDescent="0.25">
      <c r="A188" s="175">
        <f>VLOOKUP($B188,Data_Table[],18,FALSE)</f>
        <v>0</v>
      </c>
      <c r="B188" s="3" t="s">
        <v>133</v>
      </c>
      <c r="C188" s="3" t="str">
        <f>IF(Table_Data_Table_12[[#This Row],[Pair
Group]]&lt;&gt;0,Table_Data_Table_12[[#This Row],[Pair
Group]]+(COUNTIF($A$17:$A188,A188)*0.01),"")</f>
        <v/>
      </c>
      <c r="D188" s="78" t="e">
        <f t="shared" ca="1" si="36"/>
        <v>#N/A</v>
      </c>
      <c r="E188" s="3" t="e">
        <f t="shared" ca="1" si="37"/>
        <v>#N/A</v>
      </c>
      <c r="F188" s="44" t="e">
        <f t="shared" ca="1" si="38"/>
        <v>#N/A</v>
      </c>
      <c r="G188" s="7" t="e">
        <f t="shared" ca="1" si="39"/>
        <v>#N/A</v>
      </c>
      <c r="H188" s="79" t="e">
        <f t="shared" ca="1" si="40"/>
        <v>#N/A</v>
      </c>
      <c r="I188" s="18" t="e">
        <f t="shared" ca="1" si="41"/>
        <v>#N/A</v>
      </c>
      <c r="J188" s="164" t="e">
        <f t="shared" ca="1" si="42"/>
        <v>#N/A</v>
      </c>
      <c r="K188" s="2" t="e">
        <f t="shared" ca="1" si="43"/>
        <v>#N/A</v>
      </c>
      <c r="L188" s="2" t="e">
        <f t="shared" ca="1" si="44"/>
        <v>#N/A</v>
      </c>
      <c r="M188" s="19" t="e">
        <f t="shared" ca="1" si="45"/>
        <v>#N/A</v>
      </c>
      <c r="N188" s="2" t="e">
        <f t="shared" ca="1" si="46"/>
        <v>#N/A</v>
      </c>
      <c r="O188" s="20" t="e">
        <f t="shared" ca="1" si="47"/>
        <v>#N/A</v>
      </c>
      <c r="P188" s="168"/>
      <c r="Q188"/>
      <c r="U188"/>
    </row>
    <row r="189" spans="1:21" hidden="1" x14ac:dyDescent="0.25">
      <c r="A189" s="175">
        <f>VLOOKUP($B189,Data_Table[],18,FALSE)</f>
        <v>0</v>
      </c>
      <c r="B189" s="3" t="s">
        <v>133</v>
      </c>
      <c r="C189" s="3" t="str">
        <f>IF(Table_Data_Table_12[[#This Row],[Pair
Group]]&lt;&gt;0,Table_Data_Table_12[[#This Row],[Pair
Group]]+(COUNTIF($A$17:$A189,A189)*0.01),"")</f>
        <v/>
      </c>
      <c r="D189" s="78" t="e">
        <f t="shared" ca="1" si="36"/>
        <v>#N/A</v>
      </c>
      <c r="E189" s="3" t="e">
        <f t="shared" ca="1" si="37"/>
        <v>#N/A</v>
      </c>
      <c r="F189" s="44" t="e">
        <f t="shared" ca="1" si="38"/>
        <v>#N/A</v>
      </c>
      <c r="G189" s="7" t="e">
        <f t="shared" ca="1" si="39"/>
        <v>#N/A</v>
      </c>
      <c r="H189" s="79" t="e">
        <f t="shared" ca="1" si="40"/>
        <v>#N/A</v>
      </c>
      <c r="I189" s="18" t="e">
        <f t="shared" ca="1" si="41"/>
        <v>#N/A</v>
      </c>
      <c r="J189" s="164" t="e">
        <f t="shared" ca="1" si="42"/>
        <v>#N/A</v>
      </c>
      <c r="K189" s="2" t="e">
        <f t="shared" ca="1" si="43"/>
        <v>#N/A</v>
      </c>
      <c r="L189" s="2" t="e">
        <f t="shared" ca="1" si="44"/>
        <v>#N/A</v>
      </c>
      <c r="M189" s="19" t="e">
        <f t="shared" ca="1" si="45"/>
        <v>#N/A</v>
      </c>
      <c r="N189" s="2" t="e">
        <f t="shared" ca="1" si="46"/>
        <v>#N/A</v>
      </c>
      <c r="O189" s="20" t="e">
        <f t="shared" ca="1" si="47"/>
        <v>#N/A</v>
      </c>
      <c r="P189" s="168"/>
      <c r="Q189"/>
      <c r="U189"/>
    </row>
    <row r="190" spans="1:21" hidden="1" x14ac:dyDescent="0.25">
      <c r="A190" s="175">
        <f>VLOOKUP($B190,Data_Table[],18,FALSE)</f>
        <v>0</v>
      </c>
      <c r="B190" s="3" t="s">
        <v>133</v>
      </c>
      <c r="C190" s="3" t="str">
        <f>IF(Table_Data_Table_12[[#This Row],[Pair
Group]]&lt;&gt;0,Table_Data_Table_12[[#This Row],[Pair
Group]]+(COUNTIF($A$17:$A190,A190)*0.01),"")</f>
        <v/>
      </c>
      <c r="D190" s="78" t="e">
        <f t="shared" ca="1" si="36"/>
        <v>#N/A</v>
      </c>
      <c r="E190" s="3" t="e">
        <f t="shared" ca="1" si="37"/>
        <v>#N/A</v>
      </c>
      <c r="F190" s="44" t="e">
        <f t="shared" ca="1" si="38"/>
        <v>#N/A</v>
      </c>
      <c r="G190" s="7" t="e">
        <f t="shared" ca="1" si="39"/>
        <v>#N/A</v>
      </c>
      <c r="H190" s="79" t="e">
        <f t="shared" ca="1" si="40"/>
        <v>#N/A</v>
      </c>
      <c r="I190" s="18" t="e">
        <f t="shared" ca="1" si="41"/>
        <v>#N/A</v>
      </c>
      <c r="J190" s="164" t="e">
        <f t="shared" ca="1" si="42"/>
        <v>#N/A</v>
      </c>
      <c r="K190" s="2" t="e">
        <f t="shared" ca="1" si="43"/>
        <v>#N/A</v>
      </c>
      <c r="L190" s="2" t="e">
        <f t="shared" ca="1" si="44"/>
        <v>#N/A</v>
      </c>
      <c r="M190" s="19" t="e">
        <f t="shared" ca="1" si="45"/>
        <v>#N/A</v>
      </c>
      <c r="N190" s="2" t="e">
        <f t="shared" ca="1" si="46"/>
        <v>#N/A</v>
      </c>
      <c r="O190" s="20" t="e">
        <f t="shared" ca="1" si="47"/>
        <v>#N/A</v>
      </c>
      <c r="P190" s="168"/>
      <c r="Q190"/>
      <c r="U190"/>
    </row>
    <row r="191" spans="1:21" hidden="1" x14ac:dyDescent="0.25">
      <c r="A191" s="175">
        <f>VLOOKUP($B191,Data_Table[],18,FALSE)</f>
        <v>0</v>
      </c>
      <c r="B191" s="3" t="s">
        <v>133</v>
      </c>
      <c r="C191" s="3" t="str">
        <f>IF(Table_Data_Table_12[[#This Row],[Pair
Group]]&lt;&gt;0,Table_Data_Table_12[[#This Row],[Pair
Group]]+(COUNTIF($A$17:$A191,A191)*0.01),"")</f>
        <v/>
      </c>
      <c r="D191" s="78" t="e">
        <f t="shared" ca="1" si="36"/>
        <v>#N/A</v>
      </c>
      <c r="E191" s="3" t="e">
        <f t="shared" ca="1" si="37"/>
        <v>#N/A</v>
      </c>
      <c r="F191" s="44" t="e">
        <f t="shared" ca="1" si="38"/>
        <v>#N/A</v>
      </c>
      <c r="G191" s="7" t="e">
        <f t="shared" ca="1" si="39"/>
        <v>#N/A</v>
      </c>
      <c r="H191" s="79" t="e">
        <f t="shared" ca="1" si="40"/>
        <v>#N/A</v>
      </c>
      <c r="I191" s="18" t="e">
        <f t="shared" ca="1" si="41"/>
        <v>#N/A</v>
      </c>
      <c r="J191" s="164" t="e">
        <f t="shared" ca="1" si="42"/>
        <v>#N/A</v>
      </c>
      <c r="K191" s="2" t="e">
        <f t="shared" ca="1" si="43"/>
        <v>#N/A</v>
      </c>
      <c r="L191" s="2" t="e">
        <f t="shared" ca="1" si="44"/>
        <v>#N/A</v>
      </c>
      <c r="M191" s="19" t="e">
        <f t="shared" ca="1" si="45"/>
        <v>#N/A</v>
      </c>
      <c r="N191" s="2" t="e">
        <f t="shared" ca="1" si="46"/>
        <v>#N/A</v>
      </c>
      <c r="O191" s="20" t="e">
        <f t="shared" ca="1" si="47"/>
        <v>#N/A</v>
      </c>
      <c r="P191" s="168"/>
      <c r="Q191"/>
      <c r="U191"/>
    </row>
    <row r="192" spans="1:21" hidden="1" x14ac:dyDescent="0.25">
      <c r="A192" s="175">
        <f>VLOOKUP($B192,Data_Table[],18,FALSE)</f>
        <v>0</v>
      </c>
      <c r="B192" s="3" t="s">
        <v>133</v>
      </c>
      <c r="C192" s="3" t="str">
        <f>IF(Table_Data_Table_12[[#This Row],[Pair
Group]]&lt;&gt;0,Table_Data_Table_12[[#This Row],[Pair
Group]]+(COUNTIF($A$17:$A192,A192)*0.01),"")</f>
        <v/>
      </c>
      <c r="D192" s="78" t="e">
        <f t="shared" ca="1" si="36"/>
        <v>#N/A</v>
      </c>
      <c r="E192" s="3" t="e">
        <f t="shared" ca="1" si="37"/>
        <v>#N/A</v>
      </c>
      <c r="F192" s="44" t="e">
        <f t="shared" ca="1" si="38"/>
        <v>#N/A</v>
      </c>
      <c r="G192" s="7" t="e">
        <f t="shared" ca="1" si="39"/>
        <v>#N/A</v>
      </c>
      <c r="H192" s="79" t="e">
        <f t="shared" ca="1" si="40"/>
        <v>#N/A</v>
      </c>
      <c r="I192" s="18" t="e">
        <f t="shared" ca="1" si="41"/>
        <v>#N/A</v>
      </c>
      <c r="J192" s="164" t="e">
        <f t="shared" ca="1" si="42"/>
        <v>#N/A</v>
      </c>
      <c r="K192" s="2" t="e">
        <f t="shared" ca="1" si="43"/>
        <v>#N/A</v>
      </c>
      <c r="L192" s="2" t="e">
        <f t="shared" ca="1" si="44"/>
        <v>#N/A</v>
      </c>
      <c r="M192" s="19" t="e">
        <f t="shared" ca="1" si="45"/>
        <v>#N/A</v>
      </c>
      <c r="N192" s="2" t="e">
        <f t="shared" ca="1" si="46"/>
        <v>#N/A</v>
      </c>
      <c r="O192" s="20" t="e">
        <f t="shared" ca="1" si="47"/>
        <v>#N/A</v>
      </c>
      <c r="P192" s="168"/>
      <c r="Q192"/>
      <c r="U192"/>
    </row>
    <row r="193" spans="1:21" hidden="1" x14ac:dyDescent="0.25">
      <c r="A193" s="175">
        <f>VLOOKUP($B193,Data_Table[],18,FALSE)</f>
        <v>0</v>
      </c>
      <c r="B193" s="3" t="s">
        <v>133</v>
      </c>
      <c r="C193" s="3" t="str">
        <f>IF(Table_Data_Table_12[[#This Row],[Pair
Group]]&lt;&gt;0,Table_Data_Table_12[[#This Row],[Pair
Group]]+(COUNTIF($A$17:$A193,A193)*0.01),"")</f>
        <v/>
      </c>
      <c r="D193" s="78" t="e">
        <f t="shared" ca="1" si="36"/>
        <v>#N/A</v>
      </c>
      <c r="E193" s="3" t="e">
        <f t="shared" ca="1" si="37"/>
        <v>#N/A</v>
      </c>
      <c r="F193" s="44" t="e">
        <f t="shared" ca="1" si="38"/>
        <v>#N/A</v>
      </c>
      <c r="G193" s="7" t="e">
        <f t="shared" ca="1" si="39"/>
        <v>#N/A</v>
      </c>
      <c r="H193" s="79" t="e">
        <f t="shared" ca="1" si="40"/>
        <v>#N/A</v>
      </c>
      <c r="I193" s="18" t="e">
        <f t="shared" ca="1" si="41"/>
        <v>#N/A</v>
      </c>
      <c r="J193" s="164" t="e">
        <f t="shared" ca="1" si="42"/>
        <v>#N/A</v>
      </c>
      <c r="K193" s="2" t="e">
        <f t="shared" ca="1" si="43"/>
        <v>#N/A</v>
      </c>
      <c r="L193" s="2" t="e">
        <f t="shared" ca="1" si="44"/>
        <v>#N/A</v>
      </c>
      <c r="M193" s="19" t="e">
        <f t="shared" ca="1" si="45"/>
        <v>#N/A</v>
      </c>
      <c r="N193" s="2" t="e">
        <f t="shared" ca="1" si="46"/>
        <v>#N/A</v>
      </c>
      <c r="O193" s="20" t="e">
        <f t="shared" ca="1" si="47"/>
        <v>#N/A</v>
      </c>
      <c r="P193" s="168"/>
      <c r="Q193"/>
      <c r="U193"/>
    </row>
    <row r="194" spans="1:21" hidden="1" x14ac:dyDescent="0.25">
      <c r="A194" s="175">
        <f>VLOOKUP($B194,Data_Table[],18,FALSE)</f>
        <v>0</v>
      </c>
      <c r="B194" s="3" t="s">
        <v>133</v>
      </c>
      <c r="C194" s="3" t="str">
        <f>IF(Table_Data_Table_12[[#This Row],[Pair
Group]]&lt;&gt;0,Table_Data_Table_12[[#This Row],[Pair
Group]]+(COUNTIF($A$17:$A194,A194)*0.01),"")</f>
        <v/>
      </c>
      <c r="D194" s="78" t="e">
        <f t="shared" ca="1" si="36"/>
        <v>#N/A</v>
      </c>
      <c r="E194" s="3" t="e">
        <f t="shared" ca="1" si="37"/>
        <v>#N/A</v>
      </c>
      <c r="F194" s="44" t="e">
        <f t="shared" ca="1" si="38"/>
        <v>#N/A</v>
      </c>
      <c r="G194" s="7" t="e">
        <f t="shared" ca="1" si="39"/>
        <v>#N/A</v>
      </c>
      <c r="H194" s="79" t="e">
        <f t="shared" ca="1" si="40"/>
        <v>#N/A</v>
      </c>
      <c r="I194" s="18" t="e">
        <f t="shared" ca="1" si="41"/>
        <v>#N/A</v>
      </c>
      <c r="J194" s="164" t="e">
        <f t="shared" ca="1" si="42"/>
        <v>#N/A</v>
      </c>
      <c r="K194" s="2" t="e">
        <f t="shared" ca="1" si="43"/>
        <v>#N/A</v>
      </c>
      <c r="L194" s="2" t="e">
        <f t="shared" ca="1" si="44"/>
        <v>#N/A</v>
      </c>
      <c r="M194" s="19" t="e">
        <f t="shared" ca="1" si="45"/>
        <v>#N/A</v>
      </c>
      <c r="N194" s="2" t="e">
        <f t="shared" ca="1" si="46"/>
        <v>#N/A</v>
      </c>
      <c r="O194" s="20" t="e">
        <f t="shared" ca="1" si="47"/>
        <v>#N/A</v>
      </c>
      <c r="P194" s="168"/>
      <c r="Q194"/>
      <c r="U194"/>
    </row>
    <row r="195" spans="1:21" hidden="1" x14ac:dyDescent="0.25">
      <c r="A195" s="175">
        <f>VLOOKUP($B195,Data_Table[],18,FALSE)</f>
        <v>0</v>
      </c>
      <c r="B195" s="3" t="s">
        <v>133</v>
      </c>
      <c r="C195" s="3" t="str">
        <f>IF(Table_Data_Table_12[[#This Row],[Pair
Group]]&lt;&gt;0,Table_Data_Table_12[[#This Row],[Pair
Group]]+(COUNTIF($A$17:$A195,A195)*0.01),"")</f>
        <v/>
      </c>
      <c r="D195" s="78" t="e">
        <f t="shared" ca="1" si="36"/>
        <v>#N/A</v>
      </c>
      <c r="E195" s="3" t="e">
        <f t="shared" ca="1" si="37"/>
        <v>#N/A</v>
      </c>
      <c r="F195" s="44" t="e">
        <f t="shared" ca="1" si="38"/>
        <v>#N/A</v>
      </c>
      <c r="G195" s="7" t="e">
        <f t="shared" ca="1" si="39"/>
        <v>#N/A</v>
      </c>
      <c r="H195" s="79" t="e">
        <f t="shared" ca="1" si="40"/>
        <v>#N/A</v>
      </c>
      <c r="I195" s="18" t="e">
        <f t="shared" ca="1" si="41"/>
        <v>#N/A</v>
      </c>
      <c r="J195" s="164" t="e">
        <f t="shared" ca="1" si="42"/>
        <v>#N/A</v>
      </c>
      <c r="K195" s="2" t="e">
        <f t="shared" ca="1" si="43"/>
        <v>#N/A</v>
      </c>
      <c r="L195" s="2" t="e">
        <f t="shared" ca="1" si="44"/>
        <v>#N/A</v>
      </c>
      <c r="M195" s="19" t="e">
        <f t="shared" ca="1" si="45"/>
        <v>#N/A</v>
      </c>
      <c r="N195" s="2" t="e">
        <f t="shared" ca="1" si="46"/>
        <v>#N/A</v>
      </c>
      <c r="O195" s="20" t="e">
        <f t="shared" ca="1" si="47"/>
        <v>#N/A</v>
      </c>
      <c r="P195" s="168"/>
      <c r="Q195"/>
      <c r="U195"/>
    </row>
    <row r="196" spans="1:21" hidden="1" x14ac:dyDescent="0.25">
      <c r="A196" s="175">
        <f>VLOOKUP($B196,Data_Table[],18,FALSE)</f>
        <v>0</v>
      </c>
      <c r="B196" s="3" t="s">
        <v>133</v>
      </c>
      <c r="C196" s="3" t="str">
        <f>IF(Table_Data_Table_12[[#This Row],[Pair
Group]]&lt;&gt;0,Table_Data_Table_12[[#This Row],[Pair
Group]]+(COUNTIF($A$17:$A196,A196)*0.01),"")</f>
        <v/>
      </c>
      <c r="D196" s="78" t="e">
        <f t="shared" ca="1" si="36"/>
        <v>#N/A</v>
      </c>
      <c r="E196" s="3" t="e">
        <f t="shared" ca="1" si="37"/>
        <v>#N/A</v>
      </c>
      <c r="F196" s="44" t="e">
        <f t="shared" ca="1" si="38"/>
        <v>#N/A</v>
      </c>
      <c r="G196" s="7" t="e">
        <f t="shared" ca="1" si="39"/>
        <v>#N/A</v>
      </c>
      <c r="H196" s="79" t="e">
        <f t="shared" ca="1" si="40"/>
        <v>#N/A</v>
      </c>
      <c r="I196" s="18" t="e">
        <f t="shared" ca="1" si="41"/>
        <v>#N/A</v>
      </c>
      <c r="J196" s="164" t="e">
        <f t="shared" ca="1" si="42"/>
        <v>#N/A</v>
      </c>
      <c r="K196" s="2" t="e">
        <f t="shared" ca="1" si="43"/>
        <v>#N/A</v>
      </c>
      <c r="L196" s="2" t="e">
        <f t="shared" ca="1" si="44"/>
        <v>#N/A</v>
      </c>
      <c r="M196" s="19" t="e">
        <f t="shared" ca="1" si="45"/>
        <v>#N/A</v>
      </c>
      <c r="N196" s="2" t="e">
        <f t="shared" ca="1" si="46"/>
        <v>#N/A</v>
      </c>
      <c r="O196" s="20" t="e">
        <f t="shared" ca="1" si="47"/>
        <v>#N/A</v>
      </c>
      <c r="P196" s="168"/>
      <c r="Q196"/>
      <c r="U196"/>
    </row>
    <row r="197" spans="1:21" hidden="1" x14ac:dyDescent="0.25">
      <c r="A197" s="175">
        <f>VLOOKUP($B197,Data_Table[],18,FALSE)</f>
        <v>0</v>
      </c>
      <c r="B197" s="3" t="s">
        <v>133</v>
      </c>
      <c r="C197" s="3" t="str">
        <f>IF(Table_Data_Table_12[[#This Row],[Pair
Group]]&lt;&gt;0,Table_Data_Table_12[[#This Row],[Pair
Group]]+(COUNTIF($A$17:$A197,A197)*0.01),"")</f>
        <v/>
      </c>
      <c r="D197" s="78" t="e">
        <f t="shared" ca="1" si="36"/>
        <v>#N/A</v>
      </c>
      <c r="E197" s="3" t="e">
        <f t="shared" ca="1" si="37"/>
        <v>#N/A</v>
      </c>
      <c r="F197" s="44" t="e">
        <f t="shared" ca="1" si="38"/>
        <v>#N/A</v>
      </c>
      <c r="G197" s="7" t="e">
        <f t="shared" ca="1" si="39"/>
        <v>#N/A</v>
      </c>
      <c r="H197" s="79" t="e">
        <f t="shared" ca="1" si="40"/>
        <v>#N/A</v>
      </c>
      <c r="I197" s="18" t="e">
        <f t="shared" ca="1" si="41"/>
        <v>#N/A</v>
      </c>
      <c r="J197" s="164" t="e">
        <f t="shared" ca="1" si="42"/>
        <v>#N/A</v>
      </c>
      <c r="K197" s="2" t="e">
        <f t="shared" ca="1" si="43"/>
        <v>#N/A</v>
      </c>
      <c r="L197" s="2" t="e">
        <f t="shared" ca="1" si="44"/>
        <v>#N/A</v>
      </c>
      <c r="M197" s="19" t="e">
        <f t="shared" ca="1" si="45"/>
        <v>#N/A</v>
      </c>
      <c r="N197" s="2" t="e">
        <f t="shared" ca="1" si="46"/>
        <v>#N/A</v>
      </c>
      <c r="O197" s="20" t="e">
        <f t="shared" ca="1" si="47"/>
        <v>#N/A</v>
      </c>
      <c r="P197" s="168"/>
      <c r="Q197"/>
      <c r="U197"/>
    </row>
    <row r="198" spans="1:21" hidden="1" x14ac:dyDescent="0.25">
      <c r="A198" s="175">
        <f>VLOOKUP($B198,Data_Table[],18,FALSE)</f>
        <v>0</v>
      </c>
      <c r="B198" s="3" t="s">
        <v>133</v>
      </c>
      <c r="C198" s="3" t="str">
        <f>IF(Table_Data_Table_12[[#This Row],[Pair
Group]]&lt;&gt;0,Table_Data_Table_12[[#This Row],[Pair
Group]]+(COUNTIF($A$17:$A198,A198)*0.01),"")</f>
        <v/>
      </c>
      <c r="D198" s="78" t="e">
        <f t="shared" ca="1" si="36"/>
        <v>#N/A</v>
      </c>
      <c r="E198" s="3" t="e">
        <f t="shared" ca="1" si="37"/>
        <v>#N/A</v>
      </c>
      <c r="F198" s="44" t="e">
        <f t="shared" ca="1" si="38"/>
        <v>#N/A</v>
      </c>
      <c r="G198" s="7" t="e">
        <f t="shared" ca="1" si="39"/>
        <v>#N/A</v>
      </c>
      <c r="H198" s="79" t="e">
        <f t="shared" ca="1" si="40"/>
        <v>#N/A</v>
      </c>
      <c r="I198" s="18" t="e">
        <f t="shared" ca="1" si="41"/>
        <v>#N/A</v>
      </c>
      <c r="J198" s="164" t="e">
        <f t="shared" ca="1" si="42"/>
        <v>#N/A</v>
      </c>
      <c r="K198" s="2" t="e">
        <f t="shared" ca="1" si="43"/>
        <v>#N/A</v>
      </c>
      <c r="L198" s="2" t="e">
        <f t="shared" ca="1" si="44"/>
        <v>#N/A</v>
      </c>
      <c r="M198" s="19" t="e">
        <f t="shared" ca="1" si="45"/>
        <v>#N/A</v>
      </c>
      <c r="N198" s="2" t="e">
        <f t="shared" ca="1" si="46"/>
        <v>#N/A</v>
      </c>
      <c r="O198" s="20" t="e">
        <f t="shared" ca="1" si="47"/>
        <v>#N/A</v>
      </c>
      <c r="P198" s="168"/>
      <c r="Q198"/>
      <c r="U198"/>
    </row>
    <row r="199" spans="1:21" hidden="1" x14ac:dyDescent="0.25">
      <c r="A199" s="175">
        <f>VLOOKUP($B199,Data_Table[],18,FALSE)</f>
        <v>0</v>
      </c>
      <c r="B199" s="3" t="s">
        <v>133</v>
      </c>
      <c r="C199" s="3" t="str">
        <f>IF(Table_Data_Table_12[[#This Row],[Pair
Group]]&lt;&gt;0,Table_Data_Table_12[[#This Row],[Pair
Group]]+(COUNTIF($A$17:$A199,A199)*0.01),"")</f>
        <v/>
      </c>
      <c r="D199" s="78" t="e">
        <f t="shared" ca="1" si="36"/>
        <v>#N/A</v>
      </c>
      <c r="E199" s="3" t="e">
        <f t="shared" ca="1" si="37"/>
        <v>#N/A</v>
      </c>
      <c r="F199" s="44" t="e">
        <f t="shared" ca="1" si="38"/>
        <v>#N/A</v>
      </c>
      <c r="G199" s="7" t="e">
        <f t="shared" ca="1" si="39"/>
        <v>#N/A</v>
      </c>
      <c r="H199" s="79" t="e">
        <f t="shared" ca="1" si="40"/>
        <v>#N/A</v>
      </c>
      <c r="I199" s="18" t="e">
        <f t="shared" ca="1" si="41"/>
        <v>#N/A</v>
      </c>
      <c r="J199" s="164" t="e">
        <f t="shared" ca="1" si="42"/>
        <v>#N/A</v>
      </c>
      <c r="K199" s="2" t="e">
        <f t="shared" ca="1" si="43"/>
        <v>#N/A</v>
      </c>
      <c r="L199" s="2" t="e">
        <f t="shared" ca="1" si="44"/>
        <v>#N/A</v>
      </c>
      <c r="M199" s="19" t="e">
        <f t="shared" ca="1" si="45"/>
        <v>#N/A</v>
      </c>
      <c r="N199" s="2" t="e">
        <f t="shared" ca="1" si="46"/>
        <v>#N/A</v>
      </c>
      <c r="O199" s="20" t="e">
        <f t="shared" ca="1" si="47"/>
        <v>#N/A</v>
      </c>
      <c r="P199" s="168"/>
      <c r="Q199"/>
      <c r="U199"/>
    </row>
    <row r="200" spans="1:21" hidden="1" x14ac:dyDescent="0.25">
      <c r="A200" s="175">
        <f>VLOOKUP($B200,Data_Table[],18,FALSE)</f>
        <v>0</v>
      </c>
      <c r="B200" s="3" t="s">
        <v>133</v>
      </c>
      <c r="C200" s="3" t="str">
        <f>IF(Table_Data_Table_12[[#This Row],[Pair
Group]]&lt;&gt;0,Table_Data_Table_12[[#This Row],[Pair
Group]]+(COUNTIF($A$17:$A200,A200)*0.01),"")</f>
        <v/>
      </c>
      <c r="D200" s="78" t="e">
        <f t="shared" ca="1" si="36"/>
        <v>#N/A</v>
      </c>
      <c r="E200" s="3" t="e">
        <f t="shared" ca="1" si="37"/>
        <v>#N/A</v>
      </c>
      <c r="F200" s="44" t="e">
        <f t="shared" ca="1" si="38"/>
        <v>#N/A</v>
      </c>
      <c r="G200" s="7" t="e">
        <f t="shared" ca="1" si="39"/>
        <v>#N/A</v>
      </c>
      <c r="H200" s="79" t="e">
        <f t="shared" ca="1" si="40"/>
        <v>#N/A</v>
      </c>
      <c r="I200" s="18" t="e">
        <f t="shared" ca="1" si="41"/>
        <v>#N/A</v>
      </c>
      <c r="J200" s="164" t="e">
        <f t="shared" ca="1" si="42"/>
        <v>#N/A</v>
      </c>
      <c r="K200" s="2" t="e">
        <f t="shared" ca="1" si="43"/>
        <v>#N/A</v>
      </c>
      <c r="L200" s="2" t="e">
        <f t="shared" ca="1" si="44"/>
        <v>#N/A</v>
      </c>
      <c r="M200" s="19" t="e">
        <f t="shared" ca="1" si="45"/>
        <v>#N/A</v>
      </c>
      <c r="N200" s="2" t="e">
        <f t="shared" ca="1" si="46"/>
        <v>#N/A</v>
      </c>
      <c r="O200" s="20" t="e">
        <f t="shared" ca="1" si="47"/>
        <v>#N/A</v>
      </c>
      <c r="P200" s="168"/>
      <c r="Q200"/>
      <c r="U200"/>
    </row>
    <row r="201" spans="1:21" hidden="1" x14ac:dyDescent="0.25">
      <c r="A201" s="175">
        <f>VLOOKUP($B201,Data_Table[],18,FALSE)</f>
        <v>0</v>
      </c>
      <c r="B201" s="3" t="s">
        <v>133</v>
      </c>
      <c r="C201" s="3" t="str">
        <f>IF(Table_Data_Table_12[[#This Row],[Pair
Group]]&lt;&gt;0,Table_Data_Table_12[[#This Row],[Pair
Group]]+(COUNTIF($A$17:$A201,A201)*0.01),"")</f>
        <v/>
      </c>
      <c r="D201" s="78" t="e">
        <f t="shared" ca="1" si="36"/>
        <v>#N/A</v>
      </c>
      <c r="E201" s="3" t="e">
        <f t="shared" ca="1" si="37"/>
        <v>#N/A</v>
      </c>
      <c r="F201" s="44" t="e">
        <f t="shared" ca="1" si="38"/>
        <v>#N/A</v>
      </c>
      <c r="G201" s="7" t="e">
        <f t="shared" ca="1" si="39"/>
        <v>#N/A</v>
      </c>
      <c r="H201" s="79" t="e">
        <f t="shared" ca="1" si="40"/>
        <v>#N/A</v>
      </c>
      <c r="I201" s="18" t="e">
        <f t="shared" ca="1" si="41"/>
        <v>#N/A</v>
      </c>
      <c r="J201" s="164" t="e">
        <f t="shared" ca="1" si="42"/>
        <v>#N/A</v>
      </c>
      <c r="K201" s="2" t="e">
        <f t="shared" ca="1" si="43"/>
        <v>#N/A</v>
      </c>
      <c r="L201" s="2" t="e">
        <f t="shared" ca="1" si="44"/>
        <v>#N/A</v>
      </c>
      <c r="M201" s="19" t="e">
        <f t="shared" ca="1" si="45"/>
        <v>#N/A</v>
      </c>
      <c r="N201" s="2" t="e">
        <f t="shared" ca="1" si="46"/>
        <v>#N/A</v>
      </c>
      <c r="O201" s="20" t="e">
        <f t="shared" ca="1" si="47"/>
        <v>#N/A</v>
      </c>
      <c r="P201" s="168"/>
      <c r="Q201"/>
      <c r="U201"/>
    </row>
    <row r="202" spans="1:21" hidden="1" x14ac:dyDescent="0.25">
      <c r="A202" s="175">
        <f>VLOOKUP($B202,Data_Table[],18,FALSE)</f>
        <v>0</v>
      </c>
      <c r="B202" s="3" t="s">
        <v>133</v>
      </c>
      <c r="C202" s="3" t="str">
        <f>IF(Table_Data_Table_12[[#This Row],[Pair
Group]]&lt;&gt;0,Table_Data_Table_12[[#This Row],[Pair
Group]]+(COUNTIF($A$17:$A202,A202)*0.01),"")</f>
        <v/>
      </c>
      <c r="D202" s="78" t="e">
        <f t="shared" ca="1" si="36"/>
        <v>#N/A</v>
      </c>
      <c r="E202" s="3" t="e">
        <f t="shared" ca="1" si="37"/>
        <v>#N/A</v>
      </c>
      <c r="F202" s="44" t="e">
        <f t="shared" ca="1" si="38"/>
        <v>#N/A</v>
      </c>
      <c r="G202" s="7" t="e">
        <f t="shared" ca="1" si="39"/>
        <v>#N/A</v>
      </c>
      <c r="H202" s="79" t="e">
        <f t="shared" ca="1" si="40"/>
        <v>#N/A</v>
      </c>
      <c r="I202" s="18" t="e">
        <f t="shared" ca="1" si="41"/>
        <v>#N/A</v>
      </c>
      <c r="J202" s="164" t="e">
        <f t="shared" ca="1" si="42"/>
        <v>#N/A</v>
      </c>
      <c r="K202" s="2" t="e">
        <f t="shared" ca="1" si="43"/>
        <v>#N/A</v>
      </c>
      <c r="L202" s="2" t="e">
        <f t="shared" ca="1" si="44"/>
        <v>#N/A</v>
      </c>
      <c r="M202" s="19" t="e">
        <f t="shared" ca="1" si="45"/>
        <v>#N/A</v>
      </c>
      <c r="N202" s="2" t="e">
        <f t="shared" ca="1" si="46"/>
        <v>#N/A</v>
      </c>
      <c r="O202" s="20" t="e">
        <f t="shared" ca="1" si="47"/>
        <v>#N/A</v>
      </c>
      <c r="P202" s="168"/>
      <c r="Q202"/>
      <c r="U202"/>
    </row>
    <row r="203" spans="1:21" hidden="1" x14ac:dyDescent="0.25">
      <c r="A203" s="175">
        <f>VLOOKUP($B203,Data_Table[],18,FALSE)</f>
        <v>0</v>
      </c>
      <c r="B203" s="3" t="s">
        <v>133</v>
      </c>
      <c r="C203" s="3" t="str">
        <f>IF(Table_Data_Table_12[[#This Row],[Pair
Group]]&lt;&gt;0,Table_Data_Table_12[[#This Row],[Pair
Group]]+(COUNTIF($A$17:$A203,A203)*0.01),"")</f>
        <v/>
      </c>
      <c r="D203" s="78" t="e">
        <f t="shared" ca="1" si="36"/>
        <v>#N/A</v>
      </c>
      <c r="E203" s="3" t="e">
        <f t="shared" ca="1" si="37"/>
        <v>#N/A</v>
      </c>
      <c r="F203" s="44" t="e">
        <f t="shared" ca="1" si="38"/>
        <v>#N/A</v>
      </c>
      <c r="G203" s="7" t="e">
        <f t="shared" ca="1" si="39"/>
        <v>#N/A</v>
      </c>
      <c r="H203" s="79" t="e">
        <f t="shared" ca="1" si="40"/>
        <v>#N/A</v>
      </c>
      <c r="I203" s="18" t="e">
        <f t="shared" ca="1" si="41"/>
        <v>#N/A</v>
      </c>
      <c r="J203" s="164" t="e">
        <f t="shared" ca="1" si="42"/>
        <v>#N/A</v>
      </c>
      <c r="K203" s="2" t="e">
        <f t="shared" ca="1" si="43"/>
        <v>#N/A</v>
      </c>
      <c r="L203" s="2" t="e">
        <f t="shared" ca="1" si="44"/>
        <v>#N/A</v>
      </c>
      <c r="M203" s="19" t="e">
        <f t="shared" ca="1" si="45"/>
        <v>#N/A</v>
      </c>
      <c r="N203" s="2" t="e">
        <f t="shared" ca="1" si="46"/>
        <v>#N/A</v>
      </c>
      <c r="O203" s="20" t="e">
        <f t="shared" ca="1" si="47"/>
        <v>#N/A</v>
      </c>
      <c r="P203" s="168"/>
      <c r="Q203"/>
      <c r="U203"/>
    </row>
    <row r="204" spans="1:21" hidden="1" x14ac:dyDescent="0.25">
      <c r="A204" s="175">
        <f>VLOOKUP($B204,Data_Table[],18,FALSE)</f>
        <v>0</v>
      </c>
      <c r="B204" s="3" t="s">
        <v>133</v>
      </c>
      <c r="C204" s="3" t="str">
        <f>IF(Table_Data_Table_12[[#This Row],[Pair
Group]]&lt;&gt;0,Table_Data_Table_12[[#This Row],[Pair
Group]]+(COUNTIF($A$17:$A204,A204)*0.01),"")</f>
        <v/>
      </c>
      <c r="D204" s="78" t="e">
        <f t="shared" ca="1" si="36"/>
        <v>#N/A</v>
      </c>
      <c r="E204" s="3" t="e">
        <f t="shared" ca="1" si="37"/>
        <v>#N/A</v>
      </c>
      <c r="F204" s="44" t="e">
        <f t="shared" ca="1" si="38"/>
        <v>#N/A</v>
      </c>
      <c r="G204" s="7" t="e">
        <f t="shared" ca="1" si="39"/>
        <v>#N/A</v>
      </c>
      <c r="H204" s="79" t="e">
        <f t="shared" ca="1" si="40"/>
        <v>#N/A</v>
      </c>
      <c r="I204" s="18" t="e">
        <f t="shared" ca="1" si="41"/>
        <v>#N/A</v>
      </c>
      <c r="J204" s="164" t="e">
        <f t="shared" ca="1" si="42"/>
        <v>#N/A</v>
      </c>
      <c r="K204" s="2" t="e">
        <f t="shared" ca="1" si="43"/>
        <v>#N/A</v>
      </c>
      <c r="L204" s="2" t="e">
        <f t="shared" ca="1" si="44"/>
        <v>#N/A</v>
      </c>
      <c r="M204" s="19" t="e">
        <f t="shared" ca="1" si="45"/>
        <v>#N/A</v>
      </c>
      <c r="N204" s="2" t="e">
        <f t="shared" ca="1" si="46"/>
        <v>#N/A</v>
      </c>
      <c r="O204" s="20" t="e">
        <f t="shared" ca="1" si="47"/>
        <v>#N/A</v>
      </c>
      <c r="P204" s="168"/>
      <c r="Q204"/>
      <c r="U204"/>
    </row>
    <row r="205" spans="1:21" hidden="1" x14ac:dyDescent="0.25">
      <c r="A205" s="175">
        <f>VLOOKUP($B205,Data_Table[],18,FALSE)</f>
        <v>0</v>
      </c>
      <c r="B205" s="3" t="s">
        <v>133</v>
      </c>
      <c r="C205" s="3" t="str">
        <f>IF(Table_Data_Table_12[[#This Row],[Pair
Group]]&lt;&gt;0,Table_Data_Table_12[[#This Row],[Pair
Group]]+(COUNTIF($A$17:$A205,A205)*0.01),"")</f>
        <v/>
      </c>
      <c r="D205" s="78" t="e">
        <f t="shared" ca="1" si="36"/>
        <v>#N/A</v>
      </c>
      <c r="E205" s="3" t="e">
        <f t="shared" ca="1" si="37"/>
        <v>#N/A</v>
      </c>
      <c r="F205" s="44" t="e">
        <f t="shared" ca="1" si="38"/>
        <v>#N/A</v>
      </c>
      <c r="G205" s="7" t="e">
        <f t="shared" ca="1" si="39"/>
        <v>#N/A</v>
      </c>
      <c r="H205" s="79" t="e">
        <f t="shared" ca="1" si="40"/>
        <v>#N/A</v>
      </c>
      <c r="I205" s="18" t="e">
        <f t="shared" ca="1" si="41"/>
        <v>#N/A</v>
      </c>
      <c r="J205" s="164" t="e">
        <f t="shared" ca="1" si="42"/>
        <v>#N/A</v>
      </c>
      <c r="K205" s="2" t="e">
        <f t="shared" ca="1" si="43"/>
        <v>#N/A</v>
      </c>
      <c r="L205" s="2" t="e">
        <f t="shared" ca="1" si="44"/>
        <v>#N/A</v>
      </c>
      <c r="M205" s="19" t="e">
        <f t="shared" ca="1" si="45"/>
        <v>#N/A</v>
      </c>
      <c r="N205" s="2" t="e">
        <f t="shared" ca="1" si="46"/>
        <v>#N/A</v>
      </c>
      <c r="O205" s="20" t="e">
        <f t="shared" ca="1" si="47"/>
        <v>#N/A</v>
      </c>
      <c r="P205" s="168"/>
      <c r="Q205"/>
      <c r="U205"/>
    </row>
    <row r="206" spans="1:21" hidden="1" x14ac:dyDescent="0.25">
      <c r="A206" s="175">
        <f>VLOOKUP($B206,Data_Table[],18,FALSE)</f>
        <v>0</v>
      </c>
      <c r="B206" s="3" t="s">
        <v>133</v>
      </c>
      <c r="C206" s="3" t="str">
        <f>IF(Table_Data_Table_12[[#This Row],[Pair
Group]]&lt;&gt;0,Table_Data_Table_12[[#This Row],[Pair
Group]]+(COUNTIF($A$17:$A206,A206)*0.01),"")</f>
        <v/>
      </c>
      <c r="D206" s="78" t="e">
        <f t="shared" ca="1" si="36"/>
        <v>#N/A</v>
      </c>
      <c r="E206" s="3" t="e">
        <f t="shared" ca="1" si="37"/>
        <v>#N/A</v>
      </c>
      <c r="F206" s="44" t="e">
        <f t="shared" ca="1" si="38"/>
        <v>#N/A</v>
      </c>
      <c r="G206" s="7" t="e">
        <f t="shared" ca="1" si="39"/>
        <v>#N/A</v>
      </c>
      <c r="H206" s="79" t="e">
        <f t="shared" ca="1" si="40"/>
        <v>#N/A</v>
      </c>
      <c r="I206" s="18" t="e">
        <f t="shared" ca="1" si="41"/>
        <v>#N/A</v>
      </c>
      <c r="J206" s="164" t="e">
        <f t="shared" ca="1" si="42"/>
        <v>#N/A</v>
      </c>
      <c r="K206" s="2" t="e">
        <f t="shared" ca="1" si="43"/>
        <v>#N/A</v>
      </c>
      <c r="L206" s="2" t="e">
        <f t="shared" ca="1" si="44"/>
        <v>#N/A</v>
      </c>
      <c r="M206" s="19" t="e">
        <f t="shared" ca="1" si="45"/>
        <v>#N/A</v>
      </c>
      <c r="N206" s="2" t="e">
        <f t="shared" ca="1" si="46"/>
        <v>#N/A</v>
      </c>
      <c r="O206" s="20" t="e">
        <f t="shared" ca="1" si="47"/>
        <v>#N/A</v>
      </c>
      <c r="P206" s="168"/>
      <c r="Q206"/>
      <c r="U206"/>
    </row>
    <row r="207" spans="1:21" hidden="1" x14ac:dyDescent="0.25">
      <c r="A207" s="175">
        <f>VLOOKUP($B207,Data_Table[],18,FALSE)</f>
        <v>0</v>
      </c>
      <c r="B207" s="3" t="s">
        <v>133</v>
      </c>
      <c r="C207" s="3" t="str">
        <f>IF(Table_Data_Table_12[[#This Row],[Pair
Group]]&lt;&gt;0,Table_Data_Table_12[[#This Row],[Pair
Group]]+(COUNTIF($A$17:$A207,A207)*0.01),"")</f>
        <v/>
      </c>
      <c r="D207" s="78" t="e">
        <f t="shared" ca="1" si="36"/>
        <v>#N/A</v>
      </c>
      <c r="E207" s="3" t="e">
        <f t="shared" ca="1" si="37"/>
        <v>#N/A</v>
      </c>
      <c r="F207" s="44" t="e">
        <f t="shared" ca="1" si="38"/>
        <v>#N/A</v>
      </c>
      <c r="G207" s="7" t="e">
        <f t="shared" ca="1" si="39"/>
        <v>#N/A</v>
      </c>
      <c r="H207" s="79" t="e">
        <f t="shared" ca="1" si="40"/>
        <v>#N/A</v>
      </c>
      <c r="I207" s="18" t="e">
        <f t="shared" ca="1" si="41"/>
        <v>#N/A</v>
      </c>
      <c r="J207" s="164" t="e">
        <f t="shared" ca="1" si="42"/>
        <v>#N/A</v>
      </c>
      <c r="K207" s="2" t="e">
        <f t="shared" ca="1" si="43"/>
        <v>#N/A</v>
      </c>
      <c r="L207" s="2" t="e">
        <f t="shared" ca="1" si="44"/>
        <v>#N/A</v>
      </c>
      <c r="M207" s="19" t="e">
        <f t="shared" ca="1" si="45"/>
        <v>#N/A</v>
      </c>
      <c r="N207" s="2" t="e">
        <f t="shared" ca="1" si="46"/>
        <v>#N/A</v>
      </c>
      <c r="O207" s="20" t="e">
        <f t="shared" ca="1" si="47"/>
        <v>#N/A</v>
      </c>
      <c r="P207" s="168"/>
      <c r="Q207"/>
      <c r="U207"/>
    </row>
    <row r="208" spans="1:21" hidden="1" x14ac:dyDescent="0.25">
      <c r="A208" s="175">
        <f>VLOOKUP($B208,Data_Table[],18,FALSE)</f>
        <v>0</v>
      </c>
      <c r="B208" s="3" t="s">
        <v>133</v>
      </c>
      <c r="C208" s="3" t="str">
        <f>IF(Table_Data_Table_12[[#This Row],[Pair
Group]]&lt;&gt;0,Table_Data_Table_12[[#This Row],[Pair
Group]]+(COUNTIF($A$17:$A208,A208)*0.01),"")</f>
        <v/>
      </c>
      <c r="D208" s="78" t="e">
        <f t="shared" ca="1" si="36"/>
        <v>#N/A</v>
      </c>
      <c r="E208" s="3" t="e">
        <f t="shared" ca="1" si="37"/>
        <v>#N/A</v>
      </c>
      <c r="F208" s="44" t="e">
        <f t="shared" ca="1" si="38"/>
        <v>#N/A</v>
      </c>
      <c r="G208" s="7" t="e">
        <f t="shared" ca="1" si="39"/>
        <v>#N/A</v>
      </c>
      <c r="H208" s="79" t="e">
        <f t="shared" ca="1" si="40"/>
        <v>#N/A</v>
      </c>
      <c r="I208" s="18" t="e">
        <f t="shared" ca="1" si="41"/>
        <v>#N/A</v>
      </c>
      <c r="J208" s="164" t="e">
        <f t="shared" ca="1" si="42"/>
        <v>#N/A</v>
      </c>
      <c r="K208" s="2" t="e">
        <f t="shared" ca="1" si="43"/>
        <v>#N/A</v>
      </c>
      <c r="L208" s="2" t="e">
        <f t="shared" ca="1" si="44"/>
        <v>#N/A</v>
      </c>
      <c r="M208" s="19" t="e">
        <f t="shared" ca="1" si="45"/>
        <v>#N/A</v>
      </c>
      <c r="N208" s="2" t="e">
        <f t="shared" ca="1" si="46"/>
        <v>#N/A</v>
      </c>
      <c r="O208" s="20" t="e">
        <f t="shared" ca="1" si="47"/>
        <v>#N/A</v>
      </c>
      <c r="P208" s="168"/>
      <c r="Q208"/>
      <c r="U208"/>
    </row>
    <row r="209" spans="1:21" hidden="1" x14ac:dyDescent="0.25">
      <c r="A209" s="175">
        <f>VLOOKUP($B209,Data_Table[],18,FALSE)</f>
        <v>0</v>
      </c>
      <c r="B209" s="3" t="s">
        <v>133</v>
      </c>
      <c r="C209" s="3" t="str">
        <f>IF(Table_Data_Table_12[[#This Row],[Pair
Group]]&lt;&gt;0,Table_Data_Table_12[[#This Row],[Pair
Group]]+(COUNTIF($A$17:$A209,A209)*0.01),"")</f>
        <v/>
      </c>
      <c r="D209" s="78" t="e">
        <f t="shared" ref="D209:D272" ca="1" si="48">VLOOKUP($B209,DataTable,2,FALSE)</f>
        <v>#N/A</v>
      </c>
      <c r="E209" s="3" t="e">
        <f t="shared" ref="E209:E272" ca="1" si="49">VLOOKUP($B209,DataTable,3,FALSE)</f>
        <v>#N/A</v>
      </c>
      <c r="F209" s="44" t="e">
        <f t="shared" ref="F209:F272" ca="1" si="50">VLOOKUP($B209,DataTable,4,FALSE)</f>
        <v>#N/A</v>
      </c>
      <c r="G209" s="7" t="e">
        <f t="shared" ref="G209:G272" ca="1" si="51">VLOOKUP($B209,DataTable,5,FALSE)</f>
        <v>#N/A</v>
      </c>
      <c r="H209" s="79" t="e">
        <f t="shared" ref="H209:H272" ca="1" si="52">VLOOKUP($B209,DataTable,6,FALSE)</f>
        <v>#N/A</v>
      </c>
      <c r="I209" s="18" t="e">
        <f t="shared" ref="I209:I272" ca="1" si="53">ROUND((VLOOKUP($B209,DataTable,10,FALSE)-VLOOKUP($B209,DataTable,12,FALSE))/43560,3)</f>
        <v>#N/A</v>
      </c>
      <c r="J209" s="164" t="e">
        <f t="shared" ref="J209:J272" ca="1" si="54">VLOOKUP($B209,DataTable,11,FALSE)</f>
        <v>#N/A</v>
      </c>
      <c r="K209" s="2" t="e">
        <f t="shared" ref="K209:K272" ca="1" si="55">VLOOKUP($B209,DataTable,13,FALSE)</f>
        <v>#N/A</v>
      </c>
      <c r="L209" s="2" t="e">
        <f t="shared" ref="L209:L272" ca="1" si="56">VLOOKUP($B209,Analysis_Table,8,FALSE)</f>
        <v>#N/A</v>
      </c>
      <c r="M209" s="19" t="e">
        <f t="shared" ref="M209:M272" ca="1" si="57">VLOOKUP($B209,Analysis_Table,9,FALSE)</f>
        <v>#N/A</v>
      </c>
      <c r="N209" s="2" t="e">
        <f t="shared" ref="N209:N272" ca="1" si="58">L209/I209</f>
        <v>#N/A</v>
      </c>
      <c r="O209" s="20" t="e">
        <f t="shared" ref="O209:O272" ca="1" si="59">ROUND(L209/(VLOOKUP($B209,DataTable,10,FALSE)-VLOOKUP($B209,DataTable,12,FALSE)),2)</f>
        <v>#N/A</v>
      </c>
      <c r="P209" s="168"/>
      <c r="Q209"/>
      <c r="U209"/>
    </row>
    <row r="210" spans="1:21" hidden="1" x14ac:dyDescent="0.25">
      <c r="A210" s="175">
        <f>VLOOKUP($B210,Data_Table[],18,FALSE)</f>
        <v>0</v>
      </c>
      <c r="B210" s="3" t="s">
        <v>133</v>
      </c>
      <c r="C210" s="3" t="str">
        <f>IF(Table_Data_Table_12[[#This Row],[Pair
Group]]&lt;&gt;0,Table_Data_Table_12[[#This Row],[Pair
Group]]+(COUNTIF($A$17:$A210,A210)*0.01),"")</f>
        <v/>
      </c>
      <c r="D210" s="78" t="e">
        <f t="shared" ca="1" si="48"/>
        <v>#N/A</v>
      </c>
      <c r="E210" s="3" t="e">
        <f t="shared" ca="1" si="49"/>
        <v>#N/A</v>
      </c>
      <c r="F210" s="44" t="e">
        <f t="shared" ca="1" si="50"/>
        <v>#N/A</v>
      </c>
      <c r="G210" s="7" t="e">
        <f t="shared" ca="1" si="51"/>
        <v>#N/A</v>
      </c>
      <c r="H210" s="79" t="e">
        <f t="shared" ca="1" si="52"/>
        <v>#N/A</v>
      </c>
      <c r="I210" s="18" t="e">
        <f t="shared" ca="1" si="53"/>
        <v>#N/A</v>
      </c>
      <c r="J210" s="164" t="e">
        <f t="shared" ca="1" si="54"/>
        <v>#N/A</v>
      </c>
      <c r="K210" s="2" t="e">
        <f t="shared" ca="1" si="55"/>
        <v>#N/A</v>
      </c>
      <c r="L210" s="2" t="e">
        <f t="shared" ca="1" si="56"/>
        <v>#N/A</v>
      </c>
      <c r="M210" s="19" t="e">
        <f t="shared" ca="1" si="57"/>
        <v>#N/A</v>
      </c>
      <c r="N210" s="2" t="e">
        <f t="shared" ca="1" si="58"/>
        <v>#N/A</v>
      </c>
      <c r="O210" s="20" t="e">
        <f t="shared" ca="1" si="59"/>
        <v>#N/A</v>
      </c>
      <c r="P210" s="168"/>
      <c r="Q210"/>
      <c r="U210"/>
    </row>
    <row r="211" spans="1:21" hidden="1" x14ac:dyDescent="0.25">
      <c r="A211" s="175">
        <f>VLOOKUP($B211,Data_Table[],18,FALSE)</f>
        <v>0</v>
      </c>
      <c r="B211" s="3" t="s">
        <v>133</v>
      </c>
      <c r="C211" s="3" t="str">
        <f>IF(Table_Data_Table_12[[#This Row],[Pair
Group]]&lt;&gt;0,Table_Data_Table_12[[#This Row],[Pair
Group]]+(COUNTIF($A$17:$A211,A211)*0.01),"")</f>
        <v/>
      </c>
      <c r="D211" s="78" t="e">
        <f t="shared" ca="1" si="48"/>
        <v>#N/A</v>
      </c>
      <c r="E211" s="3" t="e">
        <f t="shared" ca="1" si="49"/>
        <v>#N/A</v>
      </c>
      <c r="F211" s="44" t="e">
        <f t="shared" ca="1" si="50"/>
        <v>#N/A</v>
      </c>
      <c r="G211" s="7" t="e">
        <f t="shared" ca="1" si="51"/>
        <v>#N/A</v>
      </c>
      <c r="H211" s="79" t="e">
        <f t="shared" ca="1" si="52"/>
        <v>#N/A</v>
      </c>
      <c r="I211" s="18" t="e">
        <f t="shared" ca="1" si="53"/>
        <v>#N/A</v>
      </c>
      <c r="J211" s="164" t="e">
        <f t="shared" ca="1" si="54"/>
        <v>#N/A</v>
      </c>
      <c r="K211" s="2" t="e">
        <f t="shared" ca="1" si="55"/>
        <v>#N/A</v>
      </c>
      <c r="L211" s="2" t="e">
        <f t="shared" ca="1" si="56"/>
        <v>#N/A</v>
      </c>
      <c r="M211" s="19" t="e">
        <f t="shared" ca="1" si="57"/>
        <v>#N/A</v>
      </c>
      <c r="N211" s="2" t="e">
        <f t="shared" ca="1" si="58"/>
        <v>#N/A</v>
      </c>
      <c r="O211" s="20" t="e">
        <f t="shared" ca="1" si="59"/>
        <v>#N/A</v>
      </c>
      <c r="P211" s="168"/>
      <c r="Q211"/>
      <c r="U211"/>
    </row>
    <row r="212" spans="1:21" hidden="1" x14ac:dyDescent="0.25">
      <c r="A212" s="175">
        <f>VLOOKUP($B212,Data_Table[],18,FALSE)</f>
        <v>0</v>
      </c>
      <c r="B212" s="3" t="s">
        <v>133</v>
      </c>
      <c r="C212" s="3" t="str">
        <f>IF(Table_Data_Table_12[[#This Row],[Pair
Group]]&lt;&gt;0,Table_Data_Table_12[[#This Row],[Pair
Group]]+(COUNTIF($A$17:$A212,A212)*0.01),"")</f>
        <v/>
      </c>
      <c r="D212" s="78" t="e">
        <f t="shared" ca="1" si="48"/>
        <v>#N/A</v>
      </c>
      <c r="E212" s="3" t="e">
        <f t="shared" ca="1" si="49"/>
        <v>#N/A</v>
      </c>
      <c r="F212" s="44" t="e">
        <f t="shared" ca="1" si="50"/>
        <v>#N/A</v>
      </c>
      <c r="G212" s="7" t="e">
        <f t="shared" ca="1" si="51"/>
        <v>#N/A</v>
      </c>
      <c r="H212" s="79" t="e">
        <f t="shared" ca="1" si="52"/>
        <v>#N/A</v>
      </c>
      <c r="I212" s="18" t="e">
        <f t="shared" ca="1" si="53"/>
        <v>#N/A</v>
      </c>
      <c r="J212" s="164" t="e">
        <f t="shared" ca="1" si="54"/>
        <v>#N/A</v>
      </c>
      <c r="K212" s="2" t="e">
        <f t="shared" ca="1" si="55"/>
        <v>#N/A</v>
      </c>
      <c r="L212" s="2" t="e">
        <f t="shared" ca="1" si="56"/>
        <v>#N/A</v>
      </c>
      <c r="M212" s="19" t="e">
        <f t="shared" ca="1" si="57"/>
        <v>#N/A</v>
      </c>
      <c r="N212" s="2" t="e">
        <f t="shared" ca="1" si="58"/>
        <v>#N/A</v>
      </c>
      <c r="O212" s="20" t="e">
        <f t="shared" ca="1" si="59"/>
        <v>#N/A</v>
      </c>
      <c r="P212" s="168"/>
      <c r="Q212"/>
      <c r="U212"/>
    </row>
    <row r="213" spans="1:21" hidden="1" x14ac:dyDescent="0.25">
      <c r="A213" s="175">
        <f>VLOOKUP($B213,Data_Table[],18,FALSE)</f>
        <v>0</v>
      </c>
      <c r="B213" s="3" t="s">
        <v>133</v>
      </c>
      <c r="C213" s="3" t="str">
        <f>IF(Table_Data_Table_12[[#This Row],[Pair
Group]]&lt;&gt;0,Table_Data_Table_12[[#This Row],[Pair
Group]]+(COUNTIF($A$17:$A213,A213)*0.01),"")</f>
        <v/>
      </c>
      <c r="D213" s="78" t="e">
        <f t="shared" ca="1" si="48"/>
        <v>#N/A</v>
      </c>
      <c r="E213" s="3" t="e">
        <f t="shared" ca="1" si="49"/>
        <v>#N/A</v>
      </c>
      <c r="F213" s="44" t="e">
        <f t="shared" ca="1" si="50"/>
        <v>#N/A</v>
      </c>
      <c r="G213" s="7" t="e">
        <f t="shared" ca="1" si="51"/>
        <v>#N/A</v>
      </c>
      <c r="H213" s="79" t="e">
        <f t="shared" ca="1" si="52"/>
        <v>#N/A</v>
      </c>
      <c r="I213" s="18" t="e">
        <f t="shared" ca="1" si="53"/>
        <v>#N/A</v>
      </c>
      <c r="J213" s="164" t="e">
        <f t="shared" ca="1" si="54"/>
        <v>#N/A</v>
      </c>
      <c r="K213" s="2" t="e">
        <f t="shared" ca="1" si="55"/>
        <v>#N/A</v>
      </c>
      <c r="L213" s="2" t="e">
        <f t="shared" ca="1" si="56"/>
        <v>#N/A</v>
      </c>
      <c r="M213" s="19" t="e">
        <f t="shared" ca="1" si="57"/>
        <v>#N/A</v>
      </c>
      <c r="N213" s="2" t="e">
        <f t="shared" ca="1" si="58"/>
        <v>#N/A</v>
      </c>
      <c r="O213" s="20" t="e">
        <f t="shared" ca="1" si="59"/>
        <v>#N/A</v>
      </c>
      <c r="P213" s="168"/>
      <c r="Q213"/>
      <c r="U213"/>
    </row>
    <row r="214" spans="1:21" hidden="1" x14ac:dyDescent="0.25">
      <c r="A214" s="175">
        <f>VLOOKUP($B214,Data_Table[],18,FALSE)</f>
        <v>0</v>
      </c>
      <c r="B214" s="3" t="s">
        <v>133</v>
      </c>
      <c r="C214" s="3" t="str">
        <f>IF(Table_Data_Table_12[[#This Row],[Pair
Group]]&lt;&gt;0,Table_Data_Table_12[[#This Row],[Pair
Group]]+(COUNTIF($A$17:$A214,A214)*0.01),"")</f>
        <v/>
      </c>
      <c r="D214" s="78" t="e">
        <f t="shared" ca="1" si="48"/>
        <v>#N/A</v>
      </c>
      <c r="E214" s="3" t="e">
        <f t="shared" ca="1" si="49"/>
        <v>#N/A</v>
      </c>
      <c r="F214" s="44" t="e">
        <f t="shared" ca="1" si="50"/>
        <v>#N/A</v>
      </c>
      <c r="G214" s="7" t="e">
        <f t="shared" ca="1" si="51"/>
        <v>#N/A</v>
      </c>
      <c r="H214" s="79" t="e">
        <f t="shared" ca="1" si="52"/>
        <v>#N/A</v>
      </c>
      <c r="I214" s="18" t="e">
        <f t="shared" ca="1" si="53"/>
        <v>#N/A</v>
      </c>
      <c r="J214" s="164" t="e">
        <f t="shared" ca="1" si="54"/>
        <v>#N/A</v>
      </c>
      <c r="K214" s="2" t="e">
        <f t="shared" ca="1" si="55"/>
        <v>#N/A</v>
      </c>
      <c r="L214" s="2" t="e">
        <f t="shared" ca="1" si="56"/>
        <v>#N/A</v>
      </c>
      <c r="M214" s="19" t="e">
        <f t="shared" ca="1" si="57"/>
        <v>#N/A</v>
      </c>
      <c r="N214" s="2" t="e">
        <f t="shared" ca="1" si="58"/>
        <v>#N/A</v>
      </c>
      <c r="O214" s="20" t="e">
        <f t="shared" ca="1" si="59"/>
        <v>#N/A</v>
      </c>
      <c r="P214" s="168"/>
      <c r="Q214"/>
      <c r="U214"/>
    </row>
    <row r="215" spans="1:21" hidden="1" x14ac:dyDescent="0.25">
      <c r="A215" s="175">
        <f>VLOOKUP($B215,Data_Table[],18,FALSE)</f>
        <v>0</v>
      </c>
      <c r="B215" s="3" t="s">
        <v>133</v>
      </c>
      <c r="C215" s="3" t="str">
        <f>IF(Table_Data_Table_12[[#This Row],[Pair
Group]]&lt;&gt;0,Table_Data_Table_12[[#This Row],[Pair
Group]]+(COUNTIF($A$17:$A215,A215)*0.01),"")</f>
        <v/>
      </c>
      <c r="D215" s="78" t="e">
        <f t="shared" ca="1" si="48"/>
        <v>#N/A</v>
      </c>
      <c r="E215" s="3" t="e">
        <f t="shared" ca="1" si="49"/>
        <v>#N/A</v>
      </c>
      <c r="F215" s="44" t="e">
        <f t="shared" ca="1" si="50"/>
        <v>#N/A</v>
      </c>
      <c r="G215" s="7" t="e">
        <f t="shared" ca="1" si="51"/>
        <v>#N/A</v>
      </c>
      <c r="H215" s="79" t="e">
        <f t="shared" ca="1" si="52"/>
        <v>#N/A</v>
      </c>
      <c r="I215" s="18" t="e">
        <f t="shared" ca="1" si="53"/>
        <v>#N/A</v>
      </c>
      <c r="J215" s="164" t="e">
        <f t="shared" ca="1" si="54"/>
        <v>#N/A</v>
      </c>
      <c r="K215" s="2" t="e">
        <f t="shared" ca="1" si="55"/>
        <v>#N/A</v>
      </c>
      <c r="L215" s="2" t="e">
        <f t="shared" ca="1" si="56"/>
        <v>#N/A</v>
      </c>
      <c r="M215" s="19" t="e">
        <f t="shared" ca="1" si="57"/>
        <v>#N/A</v>
      </c>
      <c r="N215" s="2" t="e">
        <f t="shared" ca="1" si="58"/>
        <v>#N/A</v>
      </c>
      <c r="O215" s="20" t="e">
        <f t="shared" ca="1" si="59"/>
        <v>#N/A</v>
      </c>
      <c r="P215" s="168"/>
      <c r="Q215"/>
      <c r="U215"/>
    </row>
    <row r="216" spans="1:21" hidden="1" x14ac:dyDescent="0.25">
      <c r="A216" s="175">
        <f>VLOOKUP($B216,Data_Table[],18,FALSE)</f>
        <v>0</v>
      </c>
      <c r="B216" s="3" t="s">
        <v>133</v>
      </c>
      <c r="C216" s="3" t="str">
        <f>IF(Table_Data_Table_12[[#This Row],[Pair
Group]]&lt;&gt;0,Table_Data_Table_12[[#This Row],[Pair
Group]]+(COUNTIF($A$17:$A216,A216)*0.01),"")</f>
        <v/>
      </c>
      <c r="D216" s="78" t="e">
        <f t="shared" ca="1" si="48"/>
        <v>#N/A</v>
      </c>
      <c r="E216" s="3" t="e">
        <f t="shared" ca="1" si="49"/>
        <v>#N/A</v>
      </c>
      <c r="F216" s="44" t="e">
        <f t="shared" ca="1" si="50"/>
        <v>#N/A</v>
      </c>
      <c r="G216" s="7" t="e">
        <f t="shared" ca="1" si="51"/>
        <v>#N/A</v>
      </c>
      <c r="H216" s="79" t="e">
        <f t="shared" ca="1" si="52"/>
        <v>#N/A</v>
      </c>
      <c r="I216" s="18" t="e">
        <f t="shared" ca="1" si="53"/>
        <v>#N/A</v>
      </c>
      <c r="J216" s="164" t="e">
        <f t="shared" ca="1" si="54"/>
        <v>#N/A</v>
      </c>
      <c r="K216" s="2" t="e">
        <f t="shared" ca="1" si="55"/>
        <v>#N/A</v>
      </c>
      <c r="L216" s="2" t="e">
        <f t="shared" ca="1" si="56"/>
        <v>#N/A</v>
      </c>
      <c r="M216" s="19" t="e">
        <f t="shared" ca="1" si="57"/>
        <v>#N/A</v>
      </c>
      <c r="N216" s="2" t="e">
        <f t="shared" ca="1" si="58"/>
        <v>#N/A</v>
      </c>
      <c r="O216" s="20" t="e">
        <f t="shared" ca="1" si="59"/>
        <v>#N/A</v>
      </c>
      <c r="P216" s="168"/>
      <c r="Q216"/>
      <c r="U216"/>
    </row>
    <row r="217" spans="1:21" hidden="1" x14ac:dyDescent="0.25">
      <c r="A217" s="175">
        <f>VLOOKUP($B217,Data_Table[],18,FALSE)</f>
        <v>0</v>
      </c>
      <c r="B217" s="3" t="s">
        <v>133</v>
      </c>
      <c r="C217" s="3" t="str">
        <f>IF(Table_Data_Table_12[[#This Row],[Pair
Group]]&lt;&gt;0,Table_Data_Table_12[[#This Row],[Pair
Group]]+(COUNTIF($A$17:$A217,A217)*0.01),"")</f>
        <v/>
      </c>
      <c r="D217" s="78" t="e">
        <f t="shared" ca="1" si="48"/>
        <v>#N/A</v>
      </c>
      <c r="E217" s="3" t="e">
        <f t="shared" ca="1" si="49"/>
        <v>#N/A</v>
      </c>
      <c r="F217" s="44" t="e">
        <f t="shared" ca="1" si="50"/>
        <v>#N/A</v>
      </c>
      <c r="G217" s="7" t="e">
        <f t="shared" ca="1" si="51"/>
        <v>#N/A</v>
      </c>
      <c r="H217" s="79" t="e">
        <f t="shared" ca="1" si="52"/>
        <v>#N/A</v>
      </c>
      <c r="I217" s="18" t="e">
        <f t="shared" ca="1" si="53"/>
        <v>#N/A</v>
      </c>
      <c r="J217" s="164" t="e">
        <f t="shared" ca="1" si="54"/>
        <v>#N/A</v>
      </c>
      <c r="K217" s="2" t="e">
        <f t="shared" ca="1" si="55"/>
        <v>#N/A</v>
      </c>
      <c r="L217" s="2" t="e">
        <f t="shared" ca="1" si="56"/>
        <v>#N/A</v>
      </c>
      <c r="M217" s="19" t="e">
        <f t="shared" ca="1" si="57"/>
        <v>#N/A</v>
      </c>
      <c r="N217" s="2" t="e">
        <f t="shared" ca="1" si="58"/>
        <v>#N/A</v>
      </c>
      <c r="O217" s="20" t="e">
        <f t="shared" ca="1" si="59"/>
        <v>#N/A</v>
      </c>
      <c r="P217" s="168"/>
      <c r="Q217"/>
      <c r="U217"/>
    </row>
    <row r="218" spans="1:21" hidden="1" x14ac:dyDescent="0.25">
      <c r="A218" s="175">
        <f>VLOOKUP($B218,Data_Table[],18,FALSE)</f>
        <v>0</v>
      </c>
      <c r="B218" s="3" t="s">
        <v>133</v>
      </c>
      <c r="C218" s="3" t="str">
        <f>IF(Table_Data_Table_12[[#This Row],[Pair
Group]]&lt;&gt;0,Table_Data_Table_12[[#This Row],[Pair
Group]]+(COUNTIF($A$17:$A218,A218)*0.01),"")</f>
        <v/>
      </c>
      <c r="D218" s="78" t="e">
        <f t="shared" ca="1" si="48"/>
        <v>#N/A</v>
      </c>
      <c r="E218" s="3" t="e">
        <f t="shared" ca="1" si="49"/>
        <v>#N/A</v>
      </c>
      <c r="F218" s="44" t="e">
        <f t="shared" ca="1" si="50"/>
        <v>#N/A</v>
      </c>
      <c r="G218" s="7" t="e">
        <f t="shared" ca="1" si="51"/>
        <v>#N/A</v>
      </c>
      <c r="H218" s="79" t="e">
        <f t="shared" ca="1" si="52"/>
        <v>#N/A</v>
      </c>
      <c r="I218" s="18" t="e">
        <f t="shared" ca="1" si="53"/>
        <v>#N/A</v>
      </c>
      <c r="J218" s="164" t="e">
        <f t="shared" ca="1" si="54"/>
        <v>#N/A</v>
      </c>
      <c r="K218" s="2" t="e">
        <f t="shared" ca="1" si="55"/>
        <v>#N/A</v>
      </c>
      <c r="L218" s="2" t="e">
        <f t="shared" ca="1" si="56"/>
        <v>#N/A</v>
      </c>
      <c r="M218" s="19" t="e">
        <f t="shared" ca="1" si="57"/>
        <v>#N/A</v>
      </c>
      <c r="N218" s="2" t="e">
        <f t="shared" ca="1" si="58"/>
        <v>#N/A</v>
      </c>
      <c r="O218" s="20" t="e">
        <f t="shared" ca="1" si="59"/>
        <v>#N/A</v>
      </c>
      <c r="P218" s="168"/>
      <c r="Q218"/>
      <c r="U218"/>
    </row>
    <row r="219" spans="1:21" hidden="1" x14ac:dyDescent="0.25">
      <c r="A219" s="175">
        <f>VLOOKUP($B219,Data_Table[],18,FALSE)</f>
        <v>0</v>
      </c>
      <c r="B219" s="3" t="s">
        <v>133</v>
      </c>
      <c r="C219" s="3" t="str">
        <f>IF(Table_Data_Table_12[[#This Row],[Pair
Group]]&lt;&gt;0,Table_Data_Table_12[[#This Row],[Pair
Group]]+(COUNTIF($A$17:$A219,A219)*0.01),"")</f>
        <v/>
      </c>
      <c r="D219" s="78" t="e">
        <f t="shared" ca="1" si="48"/>
        <v>#N/A</v>
      </c>
      <c r="E219" s="3" t="e">
        <f t="shared" ca="1" si="49"/>
        <v>#N/A</v>
      </c>
      <c r="F219" s="44" t="e">
        <f t="shared" ca="1" si="50"/>
        <v>#N/A</v>
      </c>
      <c r="G219" s="7" t="e">
        <f t="shared" ca="1" si="51"/>
        <v>#N/A</v>
      </c>
      <c r="H219" s="79" t="e">
        <f t="shared" ca="1" si="52"/>
        <v>#N/A</v>
      </c>
      <c r="I219" s="18" t="e">
        <f t="shared" ca="1" si="53"/>
        <v>#N/A</v>
      </c>
      <c r="J219" s="164" t="e">
        <f t="shared" ca="1" si="54"/>
        <v>#N/A</v>
      </c>
      <c r="K219" s="2" t="e">
        <f t="shared" ca="1" si="55"/>
        <v>#N/A</v>
      </c>
      <c r="L219" s="2" t="e">
        <f t="shared" ca="1" si="56"/>
        <v>#N/A</v>
      </c>
      <c r="M219" s="19" t="e">
        <f t="shared" ca="1" si="57"/>
        <v>#N/A</v>
      </c>
      <c r="N219" s="2" t="e">
        <f t="shared" ca="1" si="58"/>
        <v>#N/A</v>
      </c>
      <c r="O219" s="20" t="e">
        <f t="shared" ca="1" si="59"/>
        <v>#N/A</v>
      </c>
      <c r="P219" s="168"/>
      <c r="Q219"/>
      <c r="U219"/>
    </row>
    <row r="220" spans="1:21" hidden="1" x14ac:dyDescent="0.25">
      <c r="A220" s="175">
        <f>VLOOKUP($B220,Data_Table[],18,FALSE)</f>
        <v>0</v>
      </c>
      <c r="B220" s="3" t="s">
        <v>133</v>
      </c>
      <c r="C220" s="3" t="str">
        <f>IF(Table_Data_Table_12[[#This Row],[Pair
Group]]&lt;&gt;0,Table_Data_Table_12[[#This Row],[Pair
Group]]+(COUNTIF($A$17:$A220,A220)*0.01),"")</f>
        <v/>
      </c>
      <c r="D220" s="78" t="e">
        <f t="shared" ca="1" si="48"/>
        <v>#N/A</v>
      </c>
      <c r="E220" s="3" t="e">
        <f t="shared" ca="1" si="49"/>
        <v>#N/A</v>
      </c>
      <c r="F220" s="44" t="e">
        <f t="shared" ca="1" si="50"/>
        <v>#N/A</v>
      </c>
      <c r="G220" s="7" t="e">
        <f t="shared" ca="1" si="51"/>
        <v>#N/A</v>
      </c>
      <c r="H220" s="79" t="e">
        <f t="shared" ca="1" si="52"/>
        <v>#N/A</v>
      </c>
      <c r="I220" s="18" t="e">
        <f t="shared" ca="1" si="53"/>
        <v>#N/A</v>
      </c>
      <c r="J220" s="164" t="e">
        <f t="shared" ca="1" si="54"/>
        <v>#N/A</v>
      </c>
      <c r="K220" s="2" t="e">
        <f t="shared" ca="1" si="55"/>
        <v>#N/A</v>
      </c>
      <c r="L220" s="2" t="e">
        <f t="shared" ca="1" si="56"/>
        <v>#N/A</v>
      </c>
      <c r="M220" s="19" t="e">
        <f t="shared" ca="1" si="57"/>
        <v>#N/A</v>
      </c>
      <c r="N220" s="2" t="e">
        <f t="shared" ca="1" si="58"/>
        <v>#N/A</v>
      </c>
      <c r="O220" s="20" t="e">
        <f t="shared" ca="1" si="59"/>
        <v>#N/A</v>
      </c>
      <c r="P220" s="168"/>
      <c r="Q220"/>
      <c r="U220"/>
    </row>
    <row r="221" spans="1:21" hidden="1" x14ac:dyDescent="0.25">
      <c r="A221" s="175">
        <f>VLOOKUP($B221,Data_Table[],18,FALSE)</f>
        <v>0</v>
      </c>
      <c r="B221" s="3" t="s">
        <v>133</v>
      </c>
      <c r="C221" s="3" t="str">
        <f>IF(Table_Data_Table_12[[#This Row],[Pair
Group]]&lt;&gt;0,Table_Data_Table_12[[#This Row],[Pair
Group]]+(COUNTIF($A$17:$A221,A221)*0.01),"")</f>
        <v/>
      </c>
      <c r="D221" s="78" t="e">
        <f t="shared" ca="1" si="48"/>
        <v>#N/A</v>
      </c>
      <c r="E221" s="3" t="e">
        <f t="shared" ca="1" si="49"/>
        <v>#N/A</v>
      </c>
      <c r="F221" s="44" t="e">
        <f t="shared" ca="1" si="50"/>
        <v>#N/A</v>
      </c>
      <c r="G221" s="7" t="e">
        <f t="shared" ca="1" si="51"/>
        <v>#N/A</v>
      </c>
      <c r="H221" s="79" t="e">
        <f t="shared" ca="1" si="52"/>
        <v>#N/A</v>
      </c>
      <c r="I221" s="18" t="e">
        <f t="shared" ca="1" si="53"/>
        <v>#N/A</v>
      </c>
      <c r="J221" s="164" t="e">
        <f t="shared" ca="1" si="54"/>
        <v>#N/A</v>
      </c>
      <c r="K221" s="2" t="e">
        <f t="shared" ca="1" si="55"/>
        <v>#N/A</v>
      </c>
      <c r="L221" s="2" t="e">
        <f t="shared" ca="1" si="56"/>
        <v>#N/A</v>
      </c>
      <c r="M221" s="19" t="e">
        <f t="shared" ca="1" si="57"/>
        <v>#N/A</v>
      </c>
      <c r="N221" s="2" t="e">
        <f t="shared" ca="1" si="58"/>
        <v>#N/A</v>
      </c>
      <c r="O221" s="20" t="e">
        <f t="shared" ca="1" si="59"/>
        <v>#N/A</v>
      </c>
      <c r="P221" s="168"/>
      <c r="Q221"/>
      <c r="U221"/>
    </row>
    <row r="222" spans="1:21" hidden="1" x14ac:dyDescent="0.25">
      <c r="A222" s="175">
        <f>VLOOKUP($B222,Data_Table[],18,FALSE)</f>
        <v>0</v>
      </c>
      <c r="B222" s="3" t="s">
        <v>133</v>
      </c>
      <c r="C222" s="3" t="str">
        <f>IF(Table_Data_Table_12[[#This Row],[Pair
Group]]&lt;&gt;0,Table_Data_Table_12[[#This Row],[Pair
Group]]+(COUNTIF($A$17:$A222,A222)*0.01),"")</f>
        <v/>
      </c>
      <c r="D222" s="78" t="e">
        <f t="shared" ca="1" si="48"/>
        <v>#N/A</v>
      </c>
      <c r="E222" s="3" t="e">
        <f t="shared" ca="1" si="49"/>
        <v>#N/A</v>
      </c>
      <c r="F222" s="44" t="e">
        <f t="shared" ca="1" si="50"/>
        <v>#N/A</v>
      </c>
      <c r="G222" s="7" t="e">
        <f t="shared" ca="1" si="51"/>
        <v>#N/A</v>
      </c>
      <c r="H222" s="79" t="e">
        <f t="shared" ca="1" si="52"/>
        <v>#N/A</v>
      </c>
      <c r="I222" s="18" t="e">
        <f t="shared" ca="1" si="53"/>
        <v>#N/A</v>
      </c>
      <c r="J222" s="164" t="e">
        <f t="shared" ca="1" si="54"/>
        <v>#N/A</v>
      </c>
      <c r="K222" s="2" t="e">
        <f t="shared" ca="1" si="55"/>
        <v>#N/A</v>
      </c>
      <c r="L222" s="2" t="e">
        <f t="shared" ca="1" si="56"/>
        <v>#N/A</v>
      </c>
      <c r="M222" s="19" t="e">
        <f t="shared" ca="1" si="57"/>
        <v>#N/A</v>
      </c>
      <c r="N222" s="2" t="e">
        <f t="shared" ca="1" si="58"/>
        <v>#N/A</v>
      </c>
      <c r="O222" s="20" t="e">
        <f t="shared" ca="1" si="59"/>
        <v>#N/A</v>
      </c>
      <c r="P222" s="168"/>
      <c r="Q222"/>
      <c r="U222"/>
    </row>
    <row r="223" spans="1:21" hidden="1" x14ac:dyDescent="0.25">
      <c r="A223" s="175">
        <f>VLOOKUP($B223,Data_Table[],18,FALSE)</f>
        <v>0</v>
      </c>
      <c r="B223" s="3" t="s">
        <v>133</v>
      </c>
      <c r="C223" s="3" t="str">
        <f>IF(Table_Data_Table_12[[#This Row],[Pair
Group]]&lt;&gt;0,Table_Data_Table_12[[#This Row],[Pair
Group]]+(COUNTIF($A$17:$A223,A223)*0.01),"")</f>
        <v/>
      </c>
      <c r="D223" s="78" t="e">
        <f t="shared" ca="1" si="48"/>
        <v>#N/A</v>
      </c>
      <c r="E223" s="3" t="e">
        <f t="shared" ca="1" si="49"/>
        <v>#N/A</v>
      </c>
      <c r="F223" s="44" t="e">
        <f t="shared" ca="1" si="50"/>
        <v>#N/A</v>
      </c>
      <c r="G223" s="7" t="e">
        <f t="shared" ca="1" si="51"/>
        <v>#N/A</v>
      </c>
      <c r="H223" s="79" t="e">
        <f t="shared" ca="1" si="52"/>
        <v>#N/A</v>
      </c>
      <c r="I223" s="18" t="e">
        <f t="shared" ca="1" si="53"/>
        <v>#N/A</v>
      </c>
      <c r="J223" s="164" t="e">
        <f t="shared" ca="1" si="54"/>
        <v>#N/A</v>
      </c>
      <c r="K223" s="2" t="e">
        <f t="shared" ca="1" si="55"/>
        <v>#N/A</v>
      </c>
      <c r="L223" s="2" t="e">
        <f t="shared" ca="1" si="56"/>
        <v>#N/A</v>
      </c>
      <c r="M223" s="19" t="e">
        <f t="shared" ca="1" si="57"/>
        <v>#N/A</v>
      </c>
      <c r="N223" s="2" t="e">
        <f t="shared" ca="1" si="58"/>
        <v>#N/A</v>
      </c>
      <c r="O223" s="20" t="e">
        <f t="shared" ca="1" si="59"/>
        <v>#N/A</v>
      </c>
      <c r="P223" s="168"/>
      <c r="Q223"/>
      <c r="U223"/>
    </row>
    <row r="224" spans="1:21" hidden="1" x14ac:dyDescent="0.25">
      <c r="A224" s="175">
        <f>VLOOKUP($B224,Data_Table[],18,FALSE)</f>
        <v>0</v>
      </c>
      <c r="B224" s="3" t="s">
        <v>133</v>
      </c>
      <c r="C224" s="3" t="str">
        <f>IF(Table_Data_Table_12[[#This Row],[Pair
Group]]&lt;&gt;0,Table_Data_Table_12[[#This Row],[Pair
Group]]+(COUNTIF($A$17:$A224,A224)*0.01),"")</f>
        <v/>
      </c>
      <c r="D224" s="78" t="e">
        <f t="shared" ca="1" si="48"/>
        <v>#N/A</v>
      </c>
      <c r="E224" s="3" t="e">
        <f t="shared" ca="1" si="49"/>
        <v>#N/A</v>
      </c>
      <c r="F224" s="44" t="e">
        <f t="shared" ca="1" si="50"/>
        <v>#N/A</v>
      </c>
      <c r="G224" s="7" t="e">
        <f t="shared" ca="1" si="51"/>
        <v>#N/A</v>
      </c>
      <c r="H224" s="79" t="e">
        <f t="shared" ca="1" si="52"/>
        <v>#N/A</v>
      </c>
      <c r="I224" s="18" t="e">
        <f t="shared" ca="1" si="53"/>
        <v>#N/A</v>
      </c>
      <c r="J224" s="164" t="e">
        <f t="shared" ca="1" si="54"/>
        <v>#N/A</v>
      </c>
      <c r="K224" s="2" t="e">
        <f t="shared" ca="1" si="55"/>
        <v>#N/A</v>
      </c>
      <c r="L224" s="2" t="e">
        <f t="shared" ca="1" si="56"/>
        <v>#N/A</v>
      </c>
      <c r="M224" s="19" t="e">
        <f t="shared" ca="1" si="57"/>
        <v>#N/A</v>
      </c>
      <c r="N224" s="2" t="e">
        <f t="shared" ca="1" si="58"/>
        <v>#N/A</v>
      </c>
      <c r="O224" s="20" t="e">
        <f t="shared" ca="1" si="59"/>
        <v>#N/A</v>
      </c>
      <c r="P224" s="168"/>
      <c r="Q224"/>
      <c r="U224"/>
    </row>
    <row r="225" spans="1:21" hidden="1" x14ac:dyDescent="0.25">
      <c r="A225" s="175">
        <f>VLOOKUP($B225,Data_Table[],18,FALSE)</f>
        <v>0</v>
      </c>
      <c r="B225" s="3" t="s">
        <v>133</v>
      </c>
      <c r="C225" s="3" t="str">
        <f>IF(Table_Data_Table_12[[#This Row],[Pair
Group]]&lt;&gt;0,Table_Data_Table_12[[#This Row],[Pair
Group]]+(COUNTIF($A$17:$A225,A225)*0.01),"")</f>
        <v/>
      </c>
      <c r="D225" s="78" t="e">
        <f t="shared" ca="1" si="48"/>
        <v>#N/A</v>
      </c>
      <c r="E225" s="3" t="e">
        <f t="shared" ca="1" si="49"/>
        <v>#N/A</v>
      </c>
      <c r="F225" s="44" t="e">
        <f t="shared" ca="1" si="50"/>
        <v>#N/A</v>
      </c>
      <c r="G225" s="7" t="e">
        <f t="shared" ca="1" si="51"/>
        <v>#N/A</v>
      </c>
      <c r="H225" s="79" t="e">
        <f t="shared" ca="1" si="52"/>
        <v>#N/A</v>
      </c>
      <c r="I225" s="18" t="e">
        <f t="shared" ca="1" si="53"/>
        <v>#N/A</v>
      </c>
      <c r="J225" s="164" t="e">
        <f t="shared" ca="1" si="54"/>
        <v>#N/A</v>
      </c>
      <c r="K225" s="2" t="e">
        <f t="shared" ca="1" si="55"/>
        <v>#N/A</v>
      </c>
      <c r="L225" s="2" t="e">
        <f t="shared" ca="1" si="56"/>
        <v>#N/A</v>
      </c>
      <c r="M225" s="19" t="e">
        <f t="shared" ca="1" si="57"/>
        <v>#N/A</v>
      </c>
      <c r="N225" s="2" t="e">
        <f t="shared" ca="1" si="58"/>
        <v>#N/A</v>
      </c>
      <c r="O225" s="20" t="e">
        <f t="shared" ca="1" si="59"/>
        <v>#N/A</v>
      </c>
      <c r="P225" s="168"/>
      <c r="Q225"/>
      <c r="U225"/>
    </row>
    <row r="226" spans="1:21" hidden="1" x14ac:dyDescent="0.25">
      <c r="A226" s="175">
        <f>VLOOKUP($B226,Data_Table[],18,FALSE)</f>
        <v>0</v>
      </c>
      <c r="B226" s="3" t="s">
        <v>133</v>
      </c>
      <c r="C226" s="3" t="str">
        <f>IF(Table_Data_Table_12[[#This Row],[Pair
Group]]&lt;&gt;0,Table_Data_Table_12[[#This Row],[Pair
Group]]+(COUNTIF($A$17:$A226,A226)*0.01),"")</f>
        <v/>
      </c>
      <c r="D226" s="78" t="e">
        <f t="shared" ca="1" si="48"/>
        <v>#N/A</v>
      </c>
      <c r="E226" s="3" t="e">
        <f t="shared" ca="1" si="49"/>
        <v>#N/A</v>
      </c>
      <c r="F226" s="44" t="e">
        <f t="shared" ca="1" si="50"/>
        <v>#N/A</v>
      </c>
      <c r="G226" s="7" t="e">
        <f t="shared" ca="1" si="51"/>
        <v>#N/A</v>
      </c>
      <c r="H226" s="79" t="e">
        <f t="shared" ca="1" si="52"/>
        <v>#N/A</v>
      </c>
      <c r="I226" s="18" t="e">
        <f t="shared" ca="1" si="53"/>
        <v>#N/A</v>
      </c>
      <c r="J226" s="164" t="e">
        <f t="shared" ca="1" si="54"/>
        <v>#N/A</v>
      </c>
      <c r="K226" s="2" t="e">
        <f t="shared" ca="1" si="55"/>
        <v>#N/A</v>
      </c>
      <c r="L226" s="2" t="e">
        <f t="shared" ca="1" si="56"/>
        <v>#N/A</v>
      </c>
      <c r="M226" s="19" t="e">
        <f t="shared" ca="1" si="57"/>
        <v>#N/A</v>
      </c>
      <c r="N226" s="2" t="e">
        <f t="shared" ca="1" si="58"/>
        <v>#N/A</v>
      </c>
      <c r="O226" s="20" t="e">
        <f t="shared" ca="1" si="59"/>
        <v>#N/A</v>
      </c>
      <c r="P226" s="168"/>
      <c r="Q226"/>
      <c r="U226"/>
    </row>
    <row r="227" spans="1:21" hidden="1" x14ac:dyDescent="0.25">
      <c r="A227" s="175">
        <f>VLOOKUP($B227,Data_Table[],18,FALSE)</f>
        <v>0</v>
      </c>
      <c r="B227" s="3" t="s">
        <v>133</v>
      </c>
      <c r="C227" s="3" t="str">
        <f>IF(Table_Data_Table_12[[#This Row],[Pair
Group]]&lt;&gt;0,Table_Data_Table_12[[#This Row],[Pair
Group]]+(COUNTIF($A$17:$A227,A227)*0.01),"")</f>
        <v/>
      </c>
      <c r="D227" s="78" t="e">
        <f t="shared" ca="1" si="48"/>
        <v>#N/A</v>
      </c>
      <c r="E227" s="3" t="e">
        <f t="shared" ca="1" si="49"/>
        <v>#N/A</v>
      </c>
      <c r="F227" s="44" t="e">
        <f t="shared" ca="1" si="50"/>
        <v>#N/A</v>
      </c>
      <c r="G227" s="7" t="e">
        <f t="shared" ca="1" si="51"/>
        <v>#N/A</v>
      </c>
      <c r="H227" s="79" t="e">
        <f t="shared" ca="1" si="52"/>
        <v>#N/A</v>
      </c>
      <c r="I227" s="18" t="e">
        <f t="shared" ca="1" si="53"/>
        <v>#N/A</v>
      </c>
      <c r="J227" s="164" t="e">
        <f t="shared" ca="1" si="54"/>
        <v>#N/A</v>
      </c>
      <c r="K227" s="2" t="e">
        <f t="shared" ca="1" si="55"/>
        <v>#N/A</v>
      </c>
      <c r="L227" s="2" t="e">
        <f t="shared" ca="1" si="56"/>
        <v>#N/A</v>
      </c>
      <c r="M227" s="19" t="e">
        <f t="shared" ca="1" si="57"/>
        <v>#N/A</v>
      </c>
      <c r="N227" s="2" t="e">
        <f t="shared" ca="1" si="58"/>
        <v>#N/A</v>
      </c>
      <c r="O227" s="20" t="e">
        <f t="shared" ca="1" si="59"/>
        <v>#N/A</v>
      </c>
      <c r="P227" s="168"/>
      <c r="Q227"/>
      <c r="U227"/>
    </row>
    <row r="228" spans="1:21" hidden="1" x14ac:dyDescent="0.25">
      <c r="A228" s="175">
        <f>VLOOKUP($B228,Data_Table[],18,FALSE)</f>
        <v>0</v>
      </c>
      <c r="B228" s="3" t="s">
        <v>133</v>
      </c>
      <c r="C228" s="3" t="str">
        <f>IF(Table_Data_Table_12[[#This Row],[Pair
Group]]&lt;&gt;0,Table_Data_Table_12[[#This Row],[Pair
Group]]+(COUNTIF($A$17:$A228,A228)*0.01),"")</f>
        <v/>
      </c>
      <c r="D228" s="78" t="e">
        <f t="shared" ca="1" si="48"/>
        <v>#N/A</v>
      </c>
      <c r="E228" s="3" t="e">
        <f t="shared" ca="1" si="49"/>
        <v>#N/A</v>
      </c>
      <c r="F228" s="44" t="e">
        <f t="shared" ca="1" si="50"/>
        <v>#N/A</v>
      </c>
      <c r="G228" s="7" t="e">
        <f t="shared" ca="1" si="51"/>
        <v>#N/A</v>
      </c>
      <c r="H228" s="79" t="e">
        <f t="shared" ca="1" si="52"/>
        <v>#N/A</v>
      </c>
      <c r="I228" s="18" t="e">
        <f t="shared" ca="1" si="53"/>
        <v>#N/A</v>
      </c>
      <c r="J228" s="164" t="e">
        <f t="shared" ca="1" si="54"/>
        <v>#N/A</v>
      </c>
      <c r="K228" s="2" t="e">
        <f t="shared" ca="1" si="55"/>
        <v>#N/A</v>
      </c>
      <c r="L228" s="2" t="e">
        <f t="shared" ca="1" si="56"/>
        <v>#N/A</v>
      </c>
      <c r="M228" s="19" t="e">
        <f t="shared" ca="1" si="57"/>
        <v>#N/A</v>
      </c>
      <c r="N228" s="2" t="e">
        <f t="shared" ca="1" si="58"/>
        <v>#N/A</v>
      </c>
      <c r="O228" s="20" t="e">
        <f t="shared" ca="1" si="59"/>
        <v>#N/A</v>
      </c>
      <c r="P228" s="168"/>
      <c r="Q228"/>
      <c r="U228"/>
    </row>
    <row r="229" spans="1:21" hidden="1" x14ac:dyDescent="0.25">
      <c r="A229" s="175">
        <f>VLOOKUP($B229,Data_Table[],18,FALSE)</f>
        <v>0</v>
      </c>
      <c r="B229" s="3" t="s">
        <v>133</v>
      </c>
      <c r="C229" s="3" t="str">
        <f>IF(Table_Data_Table_12[[#This Row],[Pair
Group]]&lt;&gt;0,Table_Data_Table_12[[#This Row],[Pair
Group]]+(COUNTIF($A$17:$A229,A229)*0.01),"")</f>
        <v/>
      </c>
      <c r="D229" s="78" t="e">
        <f t="shared" ca="1" si="48"/>
        <v>#N/A</v>
      </c>
      <c r="E229" s="3" t="e">
        <f t="shared" ca="1" si="49"/>
        <v>#N/A</v>
      </c>
      <c r="F229" s="44" t="e">
        <f t="shared" ca="1" si="50"/>
        <v>#N/A</v>
      </c>
      <c r="G229" s="7" t="e">
        <f t="shared" ca="1" si="51"/>
        <v>#N/A</v>
      </c>
      <c r="H229" s="79" t="e">
        <f t="shared" ca="1" si="52"/>
        <v>#N/A</v>
      </c>
      <c r="I229" s="18" t="e">
        <f t="shared" ca="1" si="53"/>
        <v>#N/A</v>
      </c>
      <c r="J229" s="164" t="e">
        <f t="shared" ca="1" si="54"/>
        <v>#N/A</v>
      </c>
      <c r="K229" s="2" t="e">
        <f t="shared" ca="1" si="55"/>
        <v>#N/A</v>
      </c>
      <c r="L229" s="2" t="e">
        <f t="shared" ca="1" si="56"/>
        <v>#N/A</v>
      </c>
      <c r="M229" s="19" t="e">
        <f t="shared" ca="1" si="57"/>
        <v>#N/A</v>
      </c>
      <c r="N229" s="2" t="e">
        <f t="shared" ca="1" si="58"/>
        <v>#N/A</v>
      </c>
      <c r="O229" s="20" t="e">
        <f t="shared" ca="1" si="59"/>
        <v>#N/A</v>
      </c>
      <c r="P229" s="168"/>
      <c r="Q229"/>
      <c r="U229"/>
    </row>
    <row r="230" spans="1:21" hidden="1" x14ac:dyDescent="0.25">
      <c r="A230" s="175">
        <f>VLOOKUP($B230,Data_Table[],18,FALSE)</f>
        <v>0</v>
      </c>
      <c r="B230" s="3" t="s">
        <v>133</v>
      </c>
      <c r="C230" s="3" t="str">
        <f>IF(Table_Data_Table_12[[#This Row],[Pair
Group]]&lt;&gt;0,Table_Data_Table_12[[#This Row],[Pair
Group]]+(COUNTIF($A$17:$A230,A230)*0.01),"")</f>
        <v/>
      </c>
      <c r="D230" s="78" t="e">
        <f t="shared" ca="1" si="48"/>
        <v>#N/A</v>
      </c>
      <c r="E230" s="3" t="e">
        <f t="shared" ca="1" si="49"/>
        <v>#N/A</v>
      </c>
      <c r="F230" s="44" t="e">
        <f t="shared" ca="1" si="50"/>
        <v>#N/A</v>
      </c>
      <c r="G230" s="7" t="e">
        <f t="shared" ca="1" si="51"/>
        <v>#N/A</v>
      </c>
      <c r="H230" s="79" t="e">
        <f t="shared" ca="1" si="52"/>
        <v>#N/A</v>
      </c>
      <c r="I230" s="18" t="e">
        <f t="shared" ca="1" si="53"/>
        <v>#N/A</v>
      </c>
      <c r="J230" s="164" t="e">
        <f t="shared" ca="1" si="54"/>
        <v>#N/A</v>
      </c>
      <c r="K230" s="2" t="e">
        <f t="shared" ca="1" si="55"/>
        <v>#N/A</v>
      </c>
      <c r="L230" s="2" t="e">
        <f t="shared" ca="1" si="56"/>
        <v>#N/A</v>
      </c>
      <c r="M230" s="19" t="e">
        <f t="shared" ca="1" si="57"/>
        <v>#N/A</v>
      </c>
      <c r="N230" s="2" t="e">
        <f t="shared" ca="1" si="58"/>
        <v>#N/A</v>
      </c>
      <c r="O230" s="20" t="e">
        <f t="shared" ca="1" si="59"/>
        <v>#N/A</v>
      </c>
      <c r="P230" s="168"/>
      <c r="Q230"/>
      <c r="U230"/>
    </row>
    <row r="231" spans="1:21" hidden="1" x14ac:dyDescent="0.25">
      <c r="A231" s="175">
        <f>VLOOKUP($B231,Data_Table[],18,FALSE)</f>
        <v>0</v>
      </c>
      <c r="B231" s="3" t="s">
        <v>133</v>
      </c>
      <c r="C231" s="3" t="str">
        <f>IF(Table_Data_Table_12[[#This Row],[Pair
Group]]&lt;&gt;0,Table_Data_Table_12[[#This Row],[Pair
Group]]+(COUNTIF($A$17:$A231,A231)*0.01),"")</f>
        <v/>
      </c>
      <c r="D231" s="78" t="e">
        <f t="shared" ca="1" si="48"/>
        <v>#N/A</v>
      </c>
      <c r="E231" s="3" t="e">
        <f t="shared" ca="1" si="49"/>
        <v>#N/A</v>
      </c>
      <c r="F231" s="44" t="e">
        <f t="shared" ca="1" si="50"/>
        <v>#N/A</v>
      </c>
      <c r="G231" s="7" t="e">
        <f t="shared" ca="1" si="51"/>
        <v>#N/A</v>
      </c>
      <c r="H231" s="79" t="e">
        <f t="shared" ca="1" si="52"/>
        <v>#N/A</v>
      </c>
      <c r="I231" s="18" t="e">
        <f t="shared" ca="1" si="53"/>
        <v>#N/A</v>
      </c>
      <c r="J231" s="164" t="e">
        <f t="shared" ca="1" si="54"/>
        <v>#N/A</v>
      </c>
      <c r="K231" s="2" t="e">
        <f t="shared" ca="1" si="55"/>
        <v>#N/A</v>
      </c>
      <c r="L231" s="2" t="e">
        <f t="shared" ca="1" si="56"/>
        <v>#N/A</v>
      </c>
      <c r="M231" s="19" t="e">
        <f t="shared" ca="1" si="57"/>
        <v>#N/A</v>
      </c>
      <c r="N231" s="2" t="e">
        <f t="shared" ca="1" si="58"/>
        <v>#N/A</v>
      </c>
      <c r="O231" s="20" t="e">
        <f t="shared" ca="1" si="59"/>
        <v>#N/A</v>
      </c>
      <c r="P231" s="168"/>
      <c r="Q231"/>
      <c r="U231"/>
    </row>
    <row r="232" spans="1:21" hidden="1" x14ac:dyDescent="0.25">
      <c r="A232" s="175">
        <f>VLOOKUP($B232,Data_Table[],18,FALSE)</f>
        <v>0</v>
      </c>
      <c r="B232" s="3" t="s">
        <v>133</v>
      </c>
      <c r="C232" s="3" t="str">
        <f>IF(Table_Data_Table_12[[#This Row],[Pair
Group]]&lt;&gt;0,Table_Data_Table_12[[#This Row],[Pair
Group]]+(COUNTIF($A$17:$A232,A232)*0.01),"")</f>
        <v/>
      </c>
      <c r="D232" s="78" t="e">
        <f t="shared" ca="1" si="48"/>
        <v>#N/A</v>
      </c>
      <c r="E232" s="3" t="e">
        <f t="shared" ca="1" si="49"/>
        <v>#N/A</v>
      </c>
      <c r="F232" s="44" t="e">
        <f t="shared" ca="1" si="50"/>
        <v>#N/A</v>
      </c>
      <c r="G232" s="7" t="e">
        <f t="shared" ca="1" si="51"/>
        <v>#N/A</v>
      </c>
      <c r="H232" s="79" t="e">
        <f t="shared" ca="1" si="52"/>
        <v>#N/A</v>
      </c>
      <c r="I232" s="18" t="e">
        <f t="shared" ca="1" si="53"/>
        <v>#N/A</v>
      </c>
      <c r="J232" s="164" t="e">
        <f t="shared" ca="1" si="54"/>
        <v>#N/A</v>
      </c>
      <c r="K232" s="2" t="e">
        <f t="shared" ca="1" si="55"/>
        <v>#N/A</v>
      </c>
      <c r="L232" s="2" t="e">
        <f t="shared" ca="1" si="56"/>
        <v>#N/A</v>
      </c>
      <c r="M232" s="19" t="e">
        <f t="shared" ca="1" si="57"/>
        <v>#N/A</v>
      </c>
      <c r="N232" s="2" t="e">
        <f t="shared" ca="1" si="58"/>
        <v>#N/A</v>
      </c>
      <c r="O232" s="20" t="e">
        <f t="shared" ca="1" si="59"/>
        <v>#N/A</v>
      </c>
      <c r="P232" s="168"/>
      <c r="Q232"/>
      <c r="U232"/>
    </row>
    <row r="233" spans="1:21" hidden="1" x14ac:dyDescent="0.25">
      <c r="A233" s="175">
        <f>VLOOKUP($B233,Data_Table[],18,FALSE)</f>
        <v>0</v>
      </c>
      <c r="B233" s="3" t="s">
        <v>133</v>
      </c>
      <c r="C233" s="3" t="str">
        <f>IF(Table_Data_Table_12[[#This Row],[Pair
Group]]&lt;&gt;0,Table_Data_Table_12[[#This Row],[Pair
Group]]+(COUNTIF($A$17:$A233,A233)*0.01),"")</f>
        <v/>
      </c>
      <c r="D233" s="78" t="e">
        <f t="shared" ca="1" si="48"/>
        <v>#N/A</v>
      </c>
      <c r="E233" s="3" t="e">
        <f t="shared" ca="1" si="49"/>
        <v>#N/A</v>
      </c>
      <c r="F233" s="44" t="e">
        <f t="shared" ca="1" si="50"/>
        <v>#N/A</v>
      </c>
      <c r="G233" s="7" t="e">
        <f t="shared" ca="1" si="51"/>
        <v>#N/A</v>
      </c>
      <c r="H233" s="79" t="e">
        <f t="shared" ca="1" si="52"/>
        <v>#N/A</v>
      </c>
      <c r="I233" s="18" t="e">
        <f t="shared" ca="1" si="53"/>
        <v>#N/A</v>
      </c>
      <c r="J233" s="164" t="e">
        <f t="shared" ca="1" si="54"/>
        <v>#N/A</v>
      </c>
      <c r="K233" s="2" t="e">
        <f t="shared" ca="1" si="55"/>
        <v>#N/A</v>
      </c>
      <c r="L233" s="2" t="e">
        <f t="shared" ca="1" si="56"/>
        <v>#N/A</v>
      </c>
      <c r="M233" s="19" t="e">
        <f t="shared" ca="1" si="57"/>
        <v>#N/A</v>
      </c>
      <c r="N233" s="2" t="e">
        <f t="shared" ca="1" si="58"/>
        <v>#N/A</v>
      </c>
      <c r="O233" s="20" t="e">
        <f t="shared" ca="1" si="59"/>
        <v>#N/A</v>
      </c>
      <c r="P233" s="168"/>
      <c r="Q233"/>
      <c r="U233"/>
    </row>
    <row r="234" spans="1:21" hidden="1" x14ac:dyDescent="0.25">
      <c r="A234" s="175">
        <f>VLOOKUP($B234,Data_Table[],18,FALSE)</f>
        <v>0</v>
      </c>
      <c r="B234" s="3" t="s">
        <v>133</v>
      </c>
      <c r="C234" s="3" t="str">
        <f>IF(Table_Data_Table_12[[#This Row],[Pair
Group]]&lt;&gt;0,Table_Data_Table_12[[#This Row],[Pair
Group]]+(COUNTIF($A$17:$A234,A234)*0.01),"")</f>
        <v/>
      </c>
      <c r="D234" s="78" t="e">
        <f t="shared" ca="1" si="48"/>
        <v>#N/A</v>
      </c>
      <c r="E234" s="3" t="e">
        <f t="shared" ca="1" si="49"/>
        <v>#N/A</v>
      </c>
      <c r="F234" s="44" t="e">
        <f t="shared" ca="1" si="50"/>
        <v>#N/A</v>
      </c>
      <c r="G234" s="7" t="e">
        <f t="shared" ca="1" si="51"/>
        <v>#N/A</v>
      </c>
      <c r="H234" s="79" t="e">
        <f t="shared" ca="1" si="52"/>
        <v>#N/A</v>
      </c>
      <c r="I234" s="18" t="e">
        <f t="shared" ca="1" si="53"/>
        <v>#N/A</v>
      </c>
      <c r="J234" s="164" t="e">
        <f t="shared" ca="1" si="54"/>
        <v>#N/A</v>
      </c>
      <c r="K234" s="2" t="e">
        <f t="shared" ca="1" si="55"/>
        <v>#N/A</v>
      </c>
      <c r="L234" s="2" t="e">
        <f t="shared" ca="1" si="56"/>
        <v>#N/A</v>
      </c>
      <c r="M234" s="19" t="e">
        <f t="shared" ca="1" si="57"/>
        <v>#N/A</v>
      </c>
      <c r="N234" s="2" t="e">
        <f t="shared" ca="1" si="58"/>
        <v>#N/A</v>
      </c>
      <c r="O234" s="20" t="e">
        <f t="shared" ca="1" si="59"/>
        <v>#N/A</v>
      </c>
      <c r="P234" s="168"/>
      <c r="Q234"/>
      <c r="U234"/>
    </row>
    <row r="235" spans="1:21" hidden="1" x14ac:dyDescent="0.25">
      <c r="A235" s="175">
        <f>VLOOKUP($B235,Data_Table[],18,FALSE)</f>
        <v>0</v>
      </c>
      <c r="B235" s="3" t="s">
        <v>133</v>
      </c>
      <c r="C235" s="3" t="str">
        <f>IF(Table_Data_Table_12[[#This Row],[Pair
Group]]&lt;&gt;0,Table_Data_Table_12[[#This Row],[Pair
Group]]+(COUNTIF($A$17:$A235,A235)*0.01),"")</f>
        <v/>
      </c>
      <c r="D235" s="78" t="e">
        <f t="shared" ca="1" si="48"/>
        <v>#N/A</v>
      </c>
      <c r="E235" s="3" t="e">
        <f t="shared" ca="1" si="49"/>
        <v>#N/A</v>
      </c>
      <c r="F235" s="44" t="e">
        <f t="shared" ca="1" si="50"/>
        <v>#N/A</v>
      </c>
      <c r="G235" s="7" t="e">
        <f t="shared" ca="1" si="51"/>
        <v>#N/A</v>
      </c>
      <c r="H235" s="79" t="e">
        <f t="shared" ca="1" si="52"/>
        <v>#N/A</v>
      </c>
      <c r="I235" s="18" t="e">
        <f t="shared" ca="1" si="53"/>
        <v>#N/A</v>
      </c>
      <c r="J235" s="164" t="e">
        <f t="shared" ca="1" si="54"/>
        <v>#N/A</v>
      </c>
      <c r="K235" s="2" t="e">
        <f t="shared" ca="1" si="55"/>
        <v>#N/A</v>
      </c>
      <c r="L235" s="2" t="e">
        <f t="shared" ca="1" si="56"/>
        <v>#N/A</v>
      </c>
      <c r="M235" s="19" t="e">
        <f t="shared" ca="1" si="57"/>
        <v>#N/A</v>
      </c>
      <c r="N235" s="2" t="e">
        <f t="shared" ca="1" si="58"/>
        <v>#N/A</v>
      </c>
      <c r="O235" s="20" t="e">
        <f t="shared" ca="1" si="59"/>
        <v>#N/A</v>
      </c>
      <c r="P235" s="168"/>
      <c r="Q235"/>
      <c r="U235"/>
    </row>
    <row r="236" spans="1:21" hidden="1" x14ac:dyDescent="0.25">
      <c r="A236" s="175">
        <f>VLOOKUP($B236,Data_Table[],18,FALSE)</f>
        <v>0</v>
      </c>
      <c r="B236" s="3" t="s">
        <v>133</v>
      </c>
      <c r="C236" s="3" t="str">
        <f>IF(Table_Data_Table_12[[#This Row],[Pair
Group]]&lt;&gt;0,Table_Data_Table_12[[#This Row],[Pair
Group]]+(COUNTIF($A$17:$A236,A236)*0.01),"")</f>
        <v/>
      </c>
      <c r="D236" s="78" t="e">
        <f t="shared" ca="1" si="48"/>
        <v>#N/A</v>
      </c>
      <c r="E236" s="3" t="e">
        <f t="shared" ca="1" si="49"/>
        <v>#N/A</v>
      </c>
      <c r="F236" s="44" t="e">
        <f t="shared" ca="1" si="50"/>
        <v>#N/A</v>
      </c>
      <c r="G236" s="7" t="e">
        <f t="shared" ca="1" si="51"/>
        <v>#N/A</v>
      </c>
      <c r="H236" s="79" t="e">
        <f t="shared" ca="1" si="52"/>
        <v>#N/A</v>
      </c>
      <c r="I236" s="18" t="e">
        <f t="shared" ca="1" si="53"/>
        <v>#N/A</v>
      </c>
      <c r="J236" s="164" t="e">
        <f t="shared" ca="1" si="54"/>
        <v>#N/A</v>
      </c>
      <c r="K236" s="2" t="e">
        <f t="shared" ca="1" si="55"/>
        <v>#N/A</v>
      </c>
      <c r="L236" s="2" t="e">
        <f t="shared" ca="1" si="56"/>
        <v>#N/A</v>
      </c>
      <c r="M236" s="19" t="e">
        <f t="shared" ca="1" si="57"/>
        <v>#N/A</v>
      </c>
      <c r="N236" s="2" t="e">
        <f t="shared" ca="1" si="58"/>
        <v>#N/A</v>
      </c>
      <c r="O236" s="20" t="e">
        <f t="shared" ca="1" si="59"/>
        <v>#N/A</v>
      </c>
      <c r="P236" s="168"/>
      <c r="Q236"/>
      <c r="U236"/>
    </row>
    <row r="237" spans="1:21" hidden="1" x14ac:dyDescent="0.25">
      <c r="A237" s="175">
        <f>VLOOKUP($B237,Data_Table[],18,FALSE)</f>
        <v>0</v>
      </c>
      <c r="B237" s="3" t="s">
        <v>133</v>
      </c>
      <c r="C237" s="3" t="str">
        <f>IF(Table_Data_Table_12[[#This Row],[Pair
Group]]&lt;&gt;0,Table_Data_Table_12[[#This Row],[Pair
Group]]+(COUNTIF($A$17:$A237,A237)*0.01),"")</f>
        <v/>
      </c>
      <c r="D237" s="78" t="e">
        <f t="shared" ca="1" si="48"/>
        <v>#N/A</v>
      </c>
      <c r="E237" s="3" t="e">
        <f t="shared" ca="1" si="49"/>
        <v>#N/A</v>
      </c>
      <c r="F237" s="44" t="e">
        <f t="shared" ca="1" si="50"/>
        <v>#N/A</v>
      </c>
      <c r="G237" s="7" t="e">
        <f t="shared" ca="1" si="51"/>
        <v>#N/A</v>
      </c>
      <c r="H237" s="79" t="e">
        <f t="shared" ca="1" si="52"/>
        <v>#N/A</v>
      </c>
      <c r="I237" s="18" t="e">
        <f t="shared" ca="1" si="53"/>
        <v>#N/A</v>
      </c>
      <c r="J237" s="164" t="e">
        <f t="shared" ca="1" si="54"/>
        <v>#N/A</v>
      </c>
      <c r="K237" s="2" t="e">
        <f t="shared" ca="1" si="55"/>
        <v>#N/A</v>
      </c>
      <c r="L237" s="2" t="e">
        <f t="shared" ca="1" si="56"/>
        <v>#N/A</v>
      </c>
      <c r="M237" s="19" t="e">
        <f t="shared" ca="1" si="57"/>
        <v>#N/A</v>
      </c>
      <c r="N237" s="2" t="e">
        <f t="shared" ca="1" si="58"/>
        <v>#N/A</v>
      </c>
      <c r="O237" s="20" t="e">
        <f t="shared" ca="1" si="59"/>
        <v>#N/A</v>
      </c>
      <c r="P237" s="168"/>
      <c r="Q237"/>
      <c r="U237"/>
    </row>
    <row r="238" spans="1:21" hidden="1" x14ac:dyDescent="0.25">
      <c r="A238" s="175">
        <f>VLOOKUP($B238,Data_Table[],18,FALSE)</f>
        <v>0</v>
      </c>
      <c r="B238" s="3" t="s">
        <v>133</v>
      </c>
      <c r="C238" s="3" t="str">
        <f>IF(Table_Data_Table_12[[#This Row],[Pair
Group]]&lt;&gt;0,Table_Data_Table_12[[#This Row],[Pair
Group]]+(COUNTIF($A$17:$A238,A238)*0.01),"")</f>
        <v/>
      </c>
      <c r="D238" s="78" t="e">
        <f t="shared" ca="1" si="48"/>
        <v>#N/A</v>
      </c>
      <c r="E238" s="3" t="e">
        <f t="shared" ca="1" si="49"/>
        <v>#N/A</v>
      </c>
      <c r="F238" s="44" t="e">
        <f t="shared" ca="1" si="50"/>
        <v>#N/A</v>
      </c>
      <c r="G238" s="7" t="e">
        <f t="shared" ca="1" si="51"/>
        <v>#N/A</v>
      </c>
      <c r="H238" s="79" t="e">
        <f t="shared" ca="1" si="52"/>
        <v>#N/A</v>
      </c>
      <c r="I238" s="18" t="e">
        <f t="shared" ca="1" si="53"/>
        <v>#N/A</v>
      </c>
      <c r="J238" s="164" t="e">
        <f t="shared" ca="1" si="54"/>
        <v>#N/A</v>
      </c>
      <c r="K238" s="2" t="e">
        <f t="shared" ca="1" si="55"/>
        <v>#N/A</v>
      </c>
      <c r="L238" s="2" t="e">
        <f t="shared" ca="1" si="56"/>
        <v>#N/A</v>
      </c>
      <c r="M238" s="19" t="e">
        <f t="shared" ca="1" si="57"/>
        <v>#N/A</v>
      </c>
      <c r="N238" s="2" t="e">
        <f t="shared" ca="1" si="58"/>
        <v>#N/A</v>
      </c>
      <c r="O238" s="20" t="e">
        <f t="shared" ca="1" si="59"/>
        <v>#N/A</v>
      </c>
      <c r="P238" s="168"/>
      <c r="Q238"/>
      <c r="U238"/>
    </row>
    <row r="239" spans="1:21" hidden="1" x14ac:dyDescent="0.25">
      <c r="A239" s="175">
        <f>VLOOKUP($B239,Data_Table[],18,FALSE)</f>
        <v>0</v>
      </c>
      <c r="B239" s="3" t="s">
        <v>133</v>
      </c>
      <c r="C239" s="3" t="str">
        <f>IF(Table_Data_Table_12[[#This Row],[Pair
Group]]&lt;&gt;0,Table_Data_Table_12[[#This Row],[Pair
Group]]+(COUNTIF($A$17:$A239,A239)*0.01),"")</f>
        <v/>
      </c>
      <c r="D239" s="78" t="e">
        <f t="shared" ca="1" si="48"/>
        <v>#N/A</v>
      </c>
      <c r="E239" s="3" t="e">
        <f t="shared" ca="1" si="49"/>
        <v>#N/A</v>
      </c>
      <c r="F239" s="44" t="e">
        <f t="shared" ca="1" si="50"/>
        <v>#N/A</v>
      </c>
      <c r="G239" s="7" t="e">
        <f t="shared" ca="1" si="51"/>
        <v>#N/A</v>
      </c>
      <c r="H239" s="79" t="e">
        <f t="shared" ca="1" si="52"/>
        <v>#N/A</v>
      </c>
      <c r="I239" s="18" t="e">
        <f t="shared" ca="1" si="53"/>
        <v>#N/A</v>
      </c>
      <c r="J239" s="164" t="e">
        <f t="shared" ca="1" si="54"/>
        <v>#N/A</v>
      </c>
      <c r="K239" s="2" t="e">
        <f t="shared" ca="1" si="55"/>
        <v>#N/A</v>
      </c>
      <c r="L239" s="2" t="e">
        <f t="shared" ca="1" si="56"/>
        <v>#N/A</v>
      </c>
      <c r="M239" s="19" t="e">
        <f t="shared" ca="1" si="57"/>
        <v>#N/A</v>
      </c>
      <c r="N239" s="2" t="e">
        <f t="shared" ca="1" si="58"/>
        <v>#N/A</v>
      </c>
      <c r="O239" s="20" t="e">
        <f t="shared" ca="1" si="59"/>
        <v>#N/A</v>
      </c>
      <c r="P239" s="168"/>
      <c r="Q239"/>
      <c r="U239"/>
    </row>
    <row r="240" spans="1:21" hidden="1" x14ac:dyDescent="0.25">
      <c r="A240" s="175">
        <f>VLOOKUP($B240,Data_Table[],18,FALSE)</f>
        <v>0</v>
      </c>
      <c r="B240" s="3" t="s">
        <v>133</v>
      </c>
      <c r="C240" s="3" t="str">
        <f>IF(Table_Data_Table_12[[#This Row],[Pair
Group]]&lt;&gt;0,Table_Data_Table_12[[#This Row],[Pair
Group]]+(COUNTIF($A$17:$A240,A240)*0.01),"")</f>
        <v/>
      </c>
      <c r="D240" s="78" t="e">
        <f t="shared" ca="1" si="48"/>
        <v>#N/A</v>
      </c>
      <c r="E240" s="3" t="e">
        <f t="shared" ca="1" si="49"/>
        <v>#N/A</v>
      </c>
      <c r="F240" s="44" t="e">
        <f t="shared" ca="1" si="50"/>
        <v>#N/A</v>
      </c>
      <c r="G240" s="7" t="e">
        <f t="shared" ca="1" si="51"/>
        <v>#N/A</v>
      </c>
      <c r="H240" s="79" t="e">
        <f t="shared" ca="1" si="52"/>
        <v>#N/A</v>
      </c>
      <c r="I240" s="18" t="e">
        <f t="shared" ca="1" si="53"/>
        <v>#N/A</v>
      </c>
      <c r="J240" s="164" t="e">
        <f t="shared" ca="1" si="54"/>
        <v>#N/A</v>
      </c>
      <c r="K240" s="2" t="e">
        <f t="shared" ca="1" si="55"/>
        <v>#N/A</v>
      </c>
      <c r="L240" s="2" t="e">
        <f t="shared" ca="1" si="56"/>
        <v>#N/A</v>
      </c>
      <c r="M240" s="19" t="e">
        <f t="shared" ca="1" si="57"/>
        <v>#N/A</v>
      </c>
      <c r="N240" s="2" t="e">
        <f t="shared" ca="1" si="58"/>
        <v>#N/A</v>
      </c>
      <c r="O240" s="20" t="e">
        <f t="shared" ca="1" si="59"/>
        <v>#N/A</v>
      </c>
      <c r="P240" s="168"/>
      <c r="Q240"/>
      <c r="U240"/>
    </row>
    <row r="241" spans="1:21" hidden="1" x14ac:dyDescent="0.25">
      <c r="A241" s="175">
        <f>VLOOKUP($B241,Data_Table[],18,FALSE)</f>
        <v>0</v>
      </c>
      <c r="B241" s="3" t="s">
        <v>133</v>
      </c>
      <c r="C241" s="3" t="str">
        <f>IF(Table_Data_Table_12[[#This Row],[Pair
Group]]&lt;&gt;0,Table_Data_Table_12[[#This Row],[Pair
Group]]+(COUNTIF($A$17:$A241,A241)*0.01),"")</f>
        <v/>
      </c>
      <c r="D241" s="78" t="e">
        <f t="shared" ca="1" si="48"/>
        <v>#N/A</v>
      </c>
      <c r="E241" s="3" t="e">
        <f t="shared" ca="1" si="49"/>
        <v>#N/A</v>
      </c>
      <c r="F241" s="44" t="e">
        <f t="shared" ca="1" si="50"/>
        <v>#N/A</v>
      </c>
      <c r="G241" s="7" t="e">
        <f t="shared" ca="1" si="51"/>
        <v>#N/A</v>
      </c>
      <c r="H241" s="79" t="e">
        <f t="shared" ca="1" si="52"/>
        <v>#N/A</v>
      </c>
      <c r="I241" s="18" t="e">
        <f t="shared" ca="1" si="53"/>
        <v>#N/A</v>
      </c>
      <c r="J241" s="164" t="e">
        <f t="shared" ca="1" si="54"/>
        <v>#N/A</v>
      </c>
      <c r="K241" s="2" t="e">
        <f t="shared" ca="1" si="55"/>
        <v>#N/A</v>
      </c>
      <c r="L241" s="2" t="e">
        <f t="shared" ca="1" si="56"/>
        <v>#N/A</v>
      </c>
      <c r="M241" s="19" t="e">
        <f t="shared" ca="1" si="57"/>
        <v>#N/A</v>
      </c>
      <c r="N241" s="2" t="e">
        <f t="shared" ca="1" si="58"/>
        <v>#N/A</v>
      </c>
      <c r="O241" s="20" t="e">
        <f t="shared" ca="1" si="59"/>
        <v>#N/A</v>
      </c>
      <c r="P241" s="168"/>
      <c r="Q241"/>
      <c r="U241"/>
    </row>
    <row r="242" spans="1:21" hidden="1" x14ac:dyDescent="0.25">
      <c r="A242" s="175">
        <f>VLOOKUP($B242,Data_Table[],18,FALSE)</f>
        <v>0</v>
      </c>
      <c r="B242" s="3" t="s">
        <v>133</v>
      </c>
      <c r="C242" s="3" t="str">
        <f>IF(Table_Data_Table_12[[#This Row],[Pair
Group]]&lt;&gt;0,Table_Data_Table_12[[#This Row],[Pair
Group]]+(COUNTIF($A$17:$A242,A242)*0.01),"")</f>
        <v/>
      </c>
      <c r="D242" s="78" t="e">
        <f t="shared" ca="1" si="48"/>
        <v>#N/A</v>
      </c>
      <c r="E242" s="3" t="e">
        <f t="shared" ca="1" si="49"/>
        <v>#N/A</v>
      </c>
      <c r="F242" s="44" t="e">
        <f t="shared" ca="1" si="50"/>
        <v>#N/A</v>
      </c>
      <c r="G242" s="7" t="e">
        <f t="shared" ca="1" si="51"/>
        <v>#N/A</v>
      </c>
      <c r="H242" s="79" t="e">
        <f t="shared" ca="1" si="52"/>
        <v>#N/A</v>
      </c>
      <c r="I242" s="18" t="e">
        <f t="shared" ca="1" si="53"/>
        <v>#N/A</v>
      </c>
      <c r="J242" s="164" t="e">
        <f t="shared" ca="1" si="54"/>
        <v>#N/A</v>
      </c>
      <c r="K242" s="2" t="e">
        <f t="shared" ca="1" si="55"/>
        <v>#N/A</v>
      </c>
      <c r="L242" s="2" t="e">
        <f t="shared" ca="1" si="56"/>
        <v>#N/A</v>
      </c>
      <c r="M242" s="19" t="e">
        <f t="shared" ca="1" si="57"/>
        <v>#N/A</v>
      </c>
      <c r="N242" s="2" t="e">
        <f t="shared" ca="1" si="58"/>
        <v>#N/A</v>
      </c>
      <c r="O242" s="20" t="e">
        <f t="shared" ca="1" si="59"/>
        <v>#N/A</v>
      </c>
      <c r="P242" s="168"/>
      <c r="Q242"/>
      <c r="U242"/>
    </row>
    <row r="243" spans="1:21" hidden="1" x14ac:dyDescent="0.25">
      <c r="A243" s="175">
        <f>VLOOKUP($B243,Data_Table[],18,FALSE)</f>
        <v>0</v>
      </c>
      <c r="B243" s="3" t="s">
        <v>133</v>
      </c>
      <c r="C243" s="3" t="str">
        <f>IF(Table_Data_Table_12[[#This Row],[Pair
Group]]&lt;&gt;0,Table_Data_Table_12[[#This Row],[Pair
Group]]+(COUNTIF($A$17:$A243,A243)*0.01),"")</f>
        <v/>
      </c>
      <c r="D243" s="78" t="e">
        <f t="shared" ca="1" si="48"/>
        <v>#N/A</v>
      </c>
      <c r="E243" s="3" t="e">
        <f t="shared" ca="1" si="49"/>
        <v>#N/A</v>
      </c>
      <c r="F243" s="44" t="e">
        <f t="shared" ca="1" si="50"/>
        <v>#N/A</v>
      </c>
      <c r="G243" s="7" t="e">
        <f t="shared" ca="1" si="51"/>
        <v>#N/A</v>
      </c>
      <c r="H243" s="79" t="e">
        <f t="shared" ca="1" si="52"/>
        <v>#N/A</v>
      </c>
      <c r="I243" s="18" t="e">
        <f t="shared" ca="1" si="53"/>
        <v>#N/A</v>
      </c>
      <c r="J243" s="164" t="e">
        <f t="shared" ca="1" si="54"/>
        <v>#N/A</v>
      </c>
      <c r="K243" s="2" t="e">
        <f t="shared" ca="1" si="55"/>
        <v>#N/A</v>
      </c>
      <c r="L243" s="2" t="e">
        <f t="shared" ca="1" si="56"/>
        <v>#N/A</v>
      </c>
      <c r="M243" s="19" t="e">
        <f t="shared" ca="1" si="57"/>
        <v>#N/A</v>
      </c>
      <c r="N243" s="2" t="e">
        <f t="shared" ca="1" si="58"/>
        <v>#N/A</v>
      </c>
      <c r="O243" s="20" t="e">
        <f t="shared" ca="1" si="59"/>
        <v>#N/A</v>
      </c>
      <c r="P243" s="168"/>
      <c r="Q243"/>
      <c r="U243"/>
    </row>
    <row r="244" spans="1:21" hidden="1" x14ac:dyDescent="0.25">
      <c r="A244" s="175">
        <f>VLOOKUP($B244,Data_Table[],18,FALSE)</f>
        <v>0</v>
      </c>
      <c r="B244" s="3" t="s">
        <v>133</v>
      </c>
      <c r="C244" s="3" t="str">
        <f>IF(Table_Data_Table_12[[#This Row],[Pair
Group]]&lt;&gt;0,Table_Data_Table_12[[#This Row],[Pair
Group]]+(COUNTIF($A$17:$A244,A244)*0.01),"")</f>
        <v/>
      </c>
      <c r="D244" s="78" t="e">
        <f t="shared" ca="1" si="48"/>
        <v>#N/A</v>
      </c>
      <c r="E244" s="3" t="e">
        <f t="shared" ca="1" si="49"/>
        <v>#N/A</v>
      </c>
      <c r="F244" s="44" t="e">
        <f t="shared" ca="1" si="50"/>
        <v>#N/A</v>
      </c>
      <c r="G244" s="7" t="e">
        <f t="shared" ca="1" si="51"/>
        <v>#N/A</v>
      </c>
      <c r="H244" s="79" t="e">
        <f t="shared" ca="1" si="52"/>
        <v>#N/A</v>
      </c>
      <c r="I244" s="18" t="e">
        <f t="shared" ca="1" si="53"/>
        <v>#N/A</v>
      </c>
      <c r="J244" s="164" t="e">
        <f t="shared" ca="1" si="54"/>
        <v>#N/A</v>
      </c>
      <c r="K244" s="2" t="e">
        <f t="shared" ca="1" si="55"/>
        <v>#N/A</v>
      </c>
      <c r="L244" s="2" t="e">
        <f t="shared" ca="1" si="56"/>
        <v>#N/A</v>
      </c>
      <c r="M244" s="19" t="e">
        <f t="shared" ca="1" si="57"/>
        <v>#N/A</v>
      </c>
      <c r="N244" s="2" t="e">
        <f t="shared" ca="1" si="58"/>
        <v>#N/A</v>
      </c>
      <c r="O244" s="20" t="e">
        <f t="shared" ca="1" si="59"/>
        <v>#N/A</v>
      </c>
      <c r="P244" s="168"/>
      <c r="Q244"/>
      <c r="U244"/>
    </row>
    <row r="245" spans="1:21" hidden="1" x14ac:dyDescent="0.25">
      <c r="A245" s="175">
        <f>VLOOKUP($B245,Data_Table[],18,FALSE)</f>
        <v>0</v>
      </c>
      <c r="B245" s="3" t="s">
        <v>133</v>
      </c>
      <c r="C245" s="3" t="str">
        <f>IF(Table_Data_Table_12[[#This Row],[Pair
Group]]&lt;&gt;0,Table_Data_Table_12[[#This Row],[Pair
Group]]+(COUNTIF($A$17:$A245,A245)*0.01),"")</f>
        <v/>
      </c>
      <c r="D245" s="78" t="e">
        <f t="shared" ca="1" si="48"/>
        <v>#N/A</v>
      </c>
      <c r="E245" s="3" t="e">
        <f t="shared" ca="1" si="49"/>
        <v>#N/A</v>
      </c>
      <c r="F245" s="44" t="e">
        <f t="shared" ca="1" si="50"/>
        <v>#N/A</v>
      </c>
      <c r="G245" s="7" t="e">
        <f t="shared" ca="1" si="51"/>
        <v>#N/A</v>
      </c>
      <c r="H245" s="79" t="e">
        <f t="shared" ca="1" si="52"/>
        <v>#N/A</v>
      </c>
      <c r="I245" s="18" t="e">
        <f t="shared" ca="1" si="53"/>
        <v>#N/A</v>
      </c>
      <c r="J245" s="164" t="e">
        <f t="shared" ca="1" si="54"/>
        <v>#N/A</v>
      </c>
      <c r="K245" s="2" t="e">
        <f t="shared" ca="1" si="55"/>
        <v>#N/A</v>
      </c>
      <c r="L245" s="2" t="e">
        <f t="shared" ca="1" si="56"/>
        <v>#N/A</v>
      </c>
      <c r="M245" s="19" t="e">
        <f t="shared" ca="1" si="57"/>
        <v>#N/A</v>
      </c>
      <c r="N245" s="2" t="e">
        <f t="shared" ca="1" si="58"/>
        <v>#N/A</v>
      </c>
      <c r="O245" s="20" t="e">
        <f t="shared" ca="1" si="59"/>
        <v>#N/A</v>
      </c>
      <c r="P245" s="168"/>
      <c r="Q245"/>
      <c r="U245"/>
    </row>
    <row r="246" spans="1:21" hidden="1" x14ac:dyDescent="0.25">
      <c r="A246" s="175">
        <f>VLOOKUP($B246,Data_Table[],18,FALSE)</f>
        <v>0</v>
      </c>
      <c r="B246" s="3" t="s">
        <v>133</v>
      </c>
      <c r="C246" s="3" t="str">
        <f>IF(Table_Data_Table_12[[#This Row],[Pair
Group]]&lt;&gt;0,Table_Data_Table_12[[#This Row],[Pair
Group]]+(COUNTIF($A$17:$A246,A246)*0.01),"")</f>
        <v/>
      </c>
      <c r="D246" s="78" t="e">
        <f t="shared" ca="1" si="48"/>
        <v>#N/A</v>
      </c>
      <c r="E246" s="3" t="e">
        <f t="shared" ca="1" si="49"/>
        <v>#N/A</v>
      </c>
      <c r="F246" s="44" t="e">
        <f t="shared" ca="1" si="50"/>
        <v>#N/A</v>
      </c>
      <c r="G246" s="7" t="e">
        <f t="shared" ca="1" si="51"/>
        <v>#N/A</v>
      </c>
      <c r="H246" s="79" t="e">
        <f t="shared" ca="1" si="52"/>
        <v>#N/A</v>
      </c>
      <c r="I246" s="18" t="e">
        <f t="shared" ca="1" si="53"/>
        <v>#N/A</v>
      </c>
      <c r="J246" s="164" t="e">
        <f t="shared" ca="1" si="54"/>
        <v>#N/A</v>
      </c>
      <c r="K246" s="2" t="e">
        <f t="shared" ca="1" si="55"/>
        <v>#N/A</v>
      </c>
      <c r="L246" s="2" t="e">
        <f t="shared" ca="1" si="56"/>
        <v>#N/A</v>
      </c>
      <c r="M246" s="19" t="e">
        <f t="shared" ca="1" si="57"/>
        <v>#N/A</v>
      </c>
      <c r="N246" s="2" t="e">
        <f t="shared" ca="1" si="58"/>
        <v>#N/A</v>
      </c>
      <c r="O246" s="20" t="e">
        <f t="shared" ca="1" si="59"/>
        <v>#N/A</v>
      </c>
      <c r="P246" s="168"/>
      <c r="Q246"/>
      <c r="U246"/>
    </row>
    <row r="247" spans="1:21" hidden="1" x14ac:dyDescent="0.25">
      <c r="A247" s="175">
        <f>VLOOKUP($B247,Data_Table[],18,FALSE)</f>
        <v>0</v>
      </c>
      <c r="B247" s="3" t="s">
        <v>133</v>
      </c>
      <c r="C247" s="3" t="str">
        <f>IF(Table_Data_Table_12[[#This Row],[Pair
Group]]&lt;&gt;0,Table_Data_Table_12[[#This Row],[Pair
Group]]+(COUNTIF($A$17:$A247,A247)*0.01),"")</f>
        <v/>
      </c>
      <c r="D247" s="78" t="e">
        <f t="shared" ca="1" si="48"/>
        <v>#N/A</v>
      </c>
      <c r="E247" s="3" t="e">
        <f t="shared" ca="1" si="49"/>
        <v>#N/A</v>
      </c>
      <c r="F247" s="44" t="e">
        <f t="shared" ca="1" si="50"/>
        <v>#N/A</v>
      </c>
      <c r="G247" s="7" t="e">
        <f t="shared" ca="1" si="51"/>
        <v>#N/A</v>
      </c>
      <c r="H247" s="79" t="e">
        <f t="shared" ca="1" si="52"/>
        <v>#N/A</v>
      </c>
      <c r="I247" s="18" t="e">
        <f t="shared" ca="1" si="53"/>
        <v>#N/A</v>
      </c>
      <c r="J247" s="164" t="e">
        <f t="shared" ca="1" si="54"/>
        <v>#N/A</v>
      </c>
      <c r="K247" s="2" t="e">
        <f t="shared" ca="1" si="55"/>
        <v>#N/A</v>
      </c>
      <c r="L247" s="2" t="e">
        <f t="shared" ca="1" si="56"/>
        <v>#N/A</v>
      </c>
      <c r="M247" s="19" t="e">
        <f t="shared" ca="1" si="57"/>
        <v>#N/A</v>
      </c>
      <c r="N247" s="2" t="e">
        <f t="shared" ca="1" si="58"/>
        <v>#N/A</v>
      </c>
      <c r="O247" s="20" t="e">
        <f t="shared" ca="1" si="59"/>
        <v>#N/A</v>
      </c>
      <c r="P247" s="168"/>
      <c r="Q247"/>
      <c r="U247"/>
    </row>
    <row r="248" spans="1:21" hidden="1" x14ac:dyDescent="0.25">
      <c r="A248" s="175">
        <f>VLOOKUP($B248,Data_Table[],18,FALSE)</f>
        <v>0</v>
      </c>
      <c r="B248" s="3" t="s">
        <v>133</v>
      </c>
      <c r="C248" s="3" t="str">
        <f>IF(Table_Data_Table_12[[#This Row],[Pair
Group]]&lt;&gt;0,Table_Data_Table_12[[#This Row],[Pair
Group]]+(COUNTIF($A$17:$A248,A248)*0.01),"")</f>
        <v/>
      </c>
      <c r="D248" s="78" t="e">
        <f t="shared" ca="1" si="48"/>
        <v>#N/A</v>
      </c>
      <c r="E248" s="3" t="e">
        <f t="shared" ca="1" si="49"/>
        <v>#N/A</v>
      </c>
      <c r="F248" s="44" t="e">
        <f t="shared" ca="1" si="50"/>
        <v>#N/A</v>
      </c>
      <c r="G248" s="7" t="e">
        <f t="shared" ca="1" si="51"/>
        <v>#N/A</v>
      </c>
      <c r="H248" s="79" t="e">
        <f t="shared" ca="1" si="52"/>
        <v>#N/A</v>
      </c>
      <c r="I248" s="18" t="e">
        <f t="shared" ca="1" si="53"/>
        <v>#N/A</v>
      </c>
      <c r="J248" s="164" t="e">
        <f t="shared" ca="1" si="54"/>
        <v>#N/A</v>
      </c>
      <c r="K248" s="2" t="e">
        <f t="shared" ca="1" si="55"/>
        <v>#N/A</v>
      </c>
      <c r="L248" s="2" t="e">
        <f t="shared" ca="1" si="56"/>
        <v>#N/A</v>
      </c>
      <c r="M248" s="19" t="e">
        <f t="shared" ca="1" si="57"/>
        <v>#N/A</v>
      </c>
      <c r="N248" s="2" t="e">
        <f t="shared" ca="1" si="58"/>
        <v>#N/A</v>
      </c>
      <c r="O248" s="20" t="e">
        <f t="shared" ca="1" si="59"/>
        <v>#N/A</v>
      </c>
      <c r="P248" s="168"/>
      <c r="Q248"/>
      <c r="U248"/>
    </row>
    <row r="249" spans="1:21" hidden="1" x14ac:dyDescent="0.25">
      <c r="A249" s="175">
        <f>VLOOKUP($B249,Data_Table[],18,FALSE)</f>
        <v>0</v>
      </c>
      <c r="B249" s="3" t="s">
        <v>133</v>
      </c>
      <c r="C249" s="3" t="str">
        <f>IF(Table_Data_Table_12[[#This Row],[Pair
Group]]&lt;&gt;0,Table_Data_Table_12[[#This Row],[Pair
Group]]+(COUNTIF($A$17:$A249,A249)*0.01),"")</f>
        <v/>
      </c>
      <c r="D249" s="78" t="e">
        <f t="shared" ca="1" si="48"/>
        <v>#N/A</v>
      </c>
      <c r="E249" s="3" t="e">
        <f t="shared" ca="1" si="49"/>
        <v>#N/A</v>
      </c>
      <c r="F249" s="44" t="e">
        <f t="shared" ca="1" si="50"/>
        <v>#N/A</v>
      </c>
      <c r="G249" s="7" t="e">
        <f t="shared" ca="1" si="51"/>
        <v>#N/A</v>
      </c>
      <c r="H249" s="79" t="e">
        <f t="shared" ca="1" si="52"/>
        <v>#N/A</v>
      </c>
      <c r="I249" s="18" t="e">
        <f t="shared" ca="1" si="53"/>
        <v>#N/A</v>
      </c>
      <c r="J249" s="164" t="e">
        <f t="shared" ca="1" si="54"/>
        <v>#N/A</v>
      </c>
      <c r="K249" s="2" t="e">
        <f t="shared" ca="1" si="55"/>
        <v>#N/A</v>
      </c>
      <c r="L249" s="2" t="e">
        <f t="shared" ca="1" si="56"/>
        <v>#N/A</v>
      </c>
      <c r="M249" s="19" t="e">
        <f t="shared" ca="1" si="57"/>
        <v>#N/A</v>
      </c>
      <c r="N249" s="2" t="e">
        <f t="shared" ca="1" si="58"/>
        <v>#N/A</v>
      </c>
      <c r="O249" s="20" t="e">
        <f t="shared" ca="1" si="59"/>
        <v>#N/A</v>
      </c>
      <c r="P249" s="168"/>
      <c r="Q249"/>
      <c r="U249"/>
    </row>
    <row r="250" spans="1:21" hidden="1" x14ac:dyDescent="0.25">
      <c r="A250" s="175">
        <f>VLOOKUP($B250,Data_Table[],18,FALSE)</f>
        <v>0</v>
      </c>
      <c r="B250" s="3" t="s">
        <v>133</v>
      </c>
      <c r="C250" s="3" t="str">
        <f>IF(Table_Data_Table_12[[#This Row],[Pair
Group]]&lt;&gt;0,Table_Data_Table_12[[#This Row],[Pair
Group]]+(COUNTIF($A$17:$A250,A250)*0.01),"")</f>
        <v/>
      </c>
      <c r="D250" s="78" t="e">
        <f t="shared" ca="1" si="48"/>
        <v>#N/A</v>
      </c>
      <c r="E250" s="3" t="e">
        <f t="shared" ca="1" si="49"/>
        <v>#N/A</v>
      </c>
      <c r="F250" s="44" t="e">
        <f t="shared" ca="1" si="50"/>
        <v>#N/A</v>
      </c>
      <c r="G250" s="7" t="e">
        <f t="shared" ca="1" si="51"/>
        <v>#N/A</v>
      </c>
      <c r="H250" s="79" t="e">
        <f t="shared" ca="1" si="52"/>
        <v>#N/A</v>
      </c>
      <c r="I250" s="18" t="e">
        <f t="shared" ca="1" si="53"/>
        <v>#N/A</v>
      </c>
      <c r="J250" s="164" t="e">
        <f t="shared" ca="1" si="54"/>
        <v>#N/A</v>
      </c>
      <c r="K250" s="2" t="e">
        <f t="shared" ca="1" si="55"/>
        <v>#N/A</v>
      </c>
      <c r="L250" s="2" t="e">
        <f t="shared" ca="1" si="56"/>
        <v>#N/A</v>
      </c>
      <c r="M250" s="19" t="e">
        <f t="shared" ca="1" si="57"/>
        <v>#N/A</v>
      </c>
      <c r="N250" s="2" t="e">
        <f t="shared" ca="1" si="58"/>
        <v>#N/A</v>
      </c>
      <c r="O250" s="20" t="e">
        <f t="shared" ca="1" si="59"/>
        <v>#N/A</v>
      </c>
      <c r="P250" s="168"/>
      <c r="Q250"/>
      <c r="U250"/>
    </row>
    <row r="251" spans="1:21" hidden="1" x14ac:dyDescent="0.25">
      <c r="A251" s="175">
        <f>VLOOKUP($B251,Data_Table[],18,FALSE)</f>
        <v>0</v>
      </c>
      <c r="B251" s="3" t="s">
        <v>133</v>
      </c>
      <c r="C251" s="3" t="str">
        <f>IF(Table_Data_Table_12[[#This Row],[Pair
Group]]&lt;&gt;0,Table_Data_Table_12[[#This Row],[Pair
Group]]+(COUNTIF($A$17:$A251,A251)*0.01),"")</f>
        <v/>
      </c>
      <c r="D251" s="78" t="e">
        <f t="shared" ca="1" si="48"/>
        <v>#N/A</v>
      </c>
      <c r="E251" s="3" t="e">
        <f t="shared" ca="1" si="49"/>
        <v>#N/A</v>
      </c>
      <c r="F251" s="44" t="e">
        <f t="shared" ca="1" si="50"/>
        <v>#N/A</v>
      </c>
      <c r="G251" s="7" t="e">
        <f t="shared" ca="1" si="51"/>
        <v>#N/A</v>
      </c>
      <c r="H251" s="79" t="e">
        <f t="shared" ca="1" si="52"/>
        <v>#N/A</v>
      </c>
      <c r="I251" s="18" t="e">
        <f t="shared" ca="1" si="53"/>
        <v>#N/A</v>
      </c>
      <c r="J251" s="164" t="e">
        <f t="shared" ca="1" si="54"/>
        <v>#N/A</v>
      </c>
      <c r="K251" s="2" t="e">
        <f t="shared" ca="1" si="55"/>
        <v>#N/A</v>
      </c>
      <c r="L251" s="2" t="e">
        <f t="shared" ca="1" si="56"/>
        <v>#N/A</v>
      </c>
      <c r="M251" s="19" t="e">
        <f t="shared" ca="1" si="57"/>
        <v>#N/A</v>
      </c>
      <c r="N251" s="2" t="e">
        <f t="shared" ca="1" si="58"/>
        <v>#N/A</v>
      </c>
      <c r="O251" s="20" t="e">
        <f t="shared" ca="1" si="59"/>
        <v>#N/A</v>
      </c>
      <c r="P251" s="168"/>
      <c r="Q251"/>
      <c r="U251"/>
    </row>
    <row r="252" spans="1:21" hidden="1" x14ac:dyDescent="0.25">
      <c r="A252" s="175">
        <f>VLOOKUP($B252,Data_Table[],18,FALSE)</f>
        <v>0</v>
      </c>
      <c r="B252" s="3" t="s">
        <v>133</v>
      </c>
      <c r="C252" s="3" t="str">
        <f>IF(Table_Data_Table_12[[#This Row],[Pair
Group]]&lt;&gt;0,Table_Data_Table_12[[#This Row],[Pair
Group]]+(COUNTIF($A$17:$A252,A252)*0.01),"")</f>
        <v/>
      </c>
      <c r="D252" s="78" t="e">
        <f t="shared" ca="1" si="48"/>
        <v>#N/A</v>
      </c>
      <c r="E252" s="3" t="e">
        <f t="shared" ca="1" si="49"/>
        <v>#N/A</v>
      </c>
      <c r="F252" s="44" t="e">
        <f t="shared" ca="1" si="50"/>
        <v>#N/A</v>
      </c>
      <c r="G252" s="7" t="e">
        <f t="shared" ca="1" si="51"/>
        <v>#N/A</v>
      </c>
      <c r="H252" s="79" t="e">
        <f t="shared" ca="1" si="52"/>
        <v>#N/A</v>
      </c>
      <c r="I252" s="18" t="e">
        <f t="shared" ca="1" si="53"/>
        <v>#N/A</v>
      </c>
      <c r="J252" s="164" t="e">
        <f t="shared" ca="1" si="54"/>
        <v>#N/A</v>
      </c>
      <c r="K252" s="2" t="e">
        <f t="shared" ca="1" si="55"/>
        <v>#N/A</v>
      </c>
      <c r="L252" s="2" t="e">
        <f t="shared" ca="1" si="56"/>
        <v>#N/A</v>
      </c>
      <c r="M252" s="19" t="e">
        <f t="shared" ca="1" si="57"/>
        <v>#N/A</v>
      </c>
      <c r="N252" s="2" t="e">
        <f t="shared" ca="1" si="58"/>
        <v>#N/A</v>
      </c>
      <c r="O252" s="20" t="e">
        <f t="shared" ca="1" si="59"/>
        <v>#N/A</v>
      </c>
      <c r="P252" s="168"/>
      <c r="Q252"/>
      <c r="U252"/>
    </row>
    <row r="253" spans="1:21" hidden="1" x14ac:dyDescent="0.25">
      <c r="A253" s="175">
        <f>VLOOKUP($B253,Data_Table[],18,FALSE)</f>
        <v>0</v>
      </c>
      <c r="B253" s="3" t="s">
        <v>133</v>
      </c>
      <c r="C253" s="3" t="str">
        <f>IF(Table_Data_Table_12[[#This Row],[Pair
Group]]&lt;&gt;0,Table_Data_Table_12[[#This Row],[Pair
Group]]+(COUNTIF($A$17:$A253,A253)*0.01),"")</f>
        <v/>
      </c>
      <c r="D253" s="78" t="e">
        <f t="shared" ca="1" si="48"/>
        <v>#N/A</v>
      </c>
      <c r="E253" s="3" t="e">
        <f t="shared" ca="1" si="49"/>
        <v>#N/A</v>
      </c>
      <c r="F253" s="44" t="e">
        <f t="shared" ca="1" si="50"/>
        <v>#N/A</v>
      </c>
      <c r="G253" s="7" t="e">
        <f t="shared" ca="1" si="51"/>
        <v>#N/A</v>
      </c>
      <c r="H253" s="79" t="e">
        <f t="shared" ca="1" si="52"/>
        <v>#N/A</v>
      </c>
      <c r="I253" s="18" t="e">
        <f t="shared" ca="1" si="53"/>
        <v>#N/A</v>
      </c>
      <c r="J253" s="164" t="e">
        <f t="shared" ca="1" si="54"/>
        <v>#N/A</v>
      </c>
      <c r="K253" s="2" t="e">
        <f t="shared" ca="1" si="55"/>
        <v>#N/A</v>
      </c>
      <c r="L253" s="2" t="e">
        <f t="shared" ca="1" si="56"/>
        <v>#N/A</v>
      </c>
      <c r="M253" s="19" t="e">
        <f t="shared" ca="1" si="57"/>
        <v>#N/A</v>
      </c>
      <c r="N253" s="2" t="e">
        <f t="shared" ca="1" si="58"/>
        <v>#N/A</v>
      </c>
      <c r="O253" s="20" t="e">
        <f t="shared" ca="1" si="59"/>
        <v>#N/A</v>
      </c>
      <c r="P253" s="168"/>
      <c r="Q253"/>
      <c r="U253"/>
    </row>
    <row r="254" spans="1:21" hidden="1" x14ac:dyDescent="0.25">
      <c r="A254" s="175">
        <f>VLOOKUP($B254,Data_Table[],18,FALSE)</f>
        <v>0</v>
      </c>
      <c r="B254" s="3" t="s">
        <v>133</v>
      </c>
      <c r="C254" s="3" t="str">
        <f>IF(Table_Data_Table_12[[#This Row],[Pair
Group]]&lt;&gt;0,Table_Data_Table_12[[#This Row],[Pair
Group]]+(COUNTIF($A$17:$A254,A254)*0.01),"")</f>
        <v/>
      </c>
      <c r="D254" s="78" t="e">
        <f t="shared" ca="1" si="48"/>
        <v>#N/A</v>
      </c>
      <c r="E254" s="3" t="e">
        <f t="shared" ca="1" si="49"/>
        <v>#N/A</v>
      </c>
      <c r="F254" s="44" t="e">
        <f t="shared" ca="1" si="50"/>
        <v>#N/A</v>
      </c>
      <c r="G254" s="7" t="e">
        <f t="shared" ca="1" si="51"/>
        <v>#N/A</v>
      </c>
      <c r="H254" s="79" t="e">
        <f t="shared" ca="1" si="52"/>
        <v>#N/A</v>
      </c>
      <c r="I254" s="18" t="e">
        <f t="shared" ca="1" si="53"/>
        <v>#N/A</v>
      </c>
      <c r="J254" s="164" t="e">
        <f t="shared" ca="1" si="54"/>
        <v>#N/A</v>
      </c>
      <c r="K254" s="2" t="e">
        <f t="shared" ca="1" si="55"/>
        <v>#N/A</v>
      </c>
      <c r="L254" s="2" t="e">
        <f t="shared" ca="1" si="56"/>
        <v>#N/A</v>
      </c>
      <c r="M254" s="19" t="e">
        <f t="shared" ca="1" si="57"/>
        <v>#N/A</v>
      </c>
      <c r="N254" s="2" t="e">
        <f t="shared" ca="1" si="58"/>
        <v>#N/A</v>
      </c>
      <c r="O254" s="20" t="e">
        <f t="shared" ca="1" si="59"/>
        <v>#N/A</v>
      </c>
      <c r="P254" s="168"/>
      <c r="Q254"/>
      <c r="U254"/>
    </row>
    <row r="255" spans="1:21" hidden="1" x14ac:dyDescent="0.25">
      <c r="A255" s="175">
        <f>VLOOKUP($B255,Data_Table[],18,FALSE)</f>
        <v>0</v>
      </c>
      <c r="B255" s="3" t="s">
        <v>133</v>
      </c>
      <c r="C255" s="3" t="str">
        <f>IF(Table_Data_Table_12[[#This Row],[Pair
Group]]&lt;&gt;0,Table_Data_Table_12[[#This Row],[Pair
Group]]+(COUNTIF($A$17:$A255,A255)*0.01),"")</f>
        <v/>
      </c>
      <c r="D255" s="78" t="e">
        <f t="shared" ca="1" si="48"/>
        <v>#N/A</v>
      </c>
      <c r="E255" s="3" t="e">
        <f t="shared" ca="1" si="49"/>
        <v>#N/A</v>
      </c>
      <c r="F255" s="44" t="e">
        <f t="shared" ca="1" si="50"/>
        <v>#N/A</v>
      </c>
      <c r="G255" s="7" t="e">
        <f t="shared" ca="1" si="51"/>
        <v>#N/A</v>
      </c>
      <c r="H255" s="79" t="e">
        <f t="shared" ca="1" si="52"/>
        <v>#N/A</v>
      </c>
      <c r="I255" s="18" t="e">
        <f t="shared" ca="1" si="53"/>
        <v>#N/A</v>
      </c>
      <c r="J255" s="164" t="e">
        <f t="shared" ca="1" si="54"/>
        <v>#N/A</v>
      </c>
      <c r="K255" s="2" t="e">
        <f t="shared" ca="1" si="55"/>
        <v>#N/A</v>
      </c>
      <c r="L255" s="2" t="e">
        <f t="shared" ca="1" si="56"/>
        <v>#N/A</v>
      </c>
      <c r="M255" s="19" t="e">
        <f t="shared" ca="1" si="57"/>
        <v>#N/A</v>
      </c>
      <c r="N255" s="2" t="e">
        <f t="shared" ca="1" si="58"/>
        <v>#N/A</v>
      </c>
      <c r="O255" s="20" t="e">
        <f t="shared" ca="1" si="59"/>
        <v>#N/A</v>
      </c>
      <c r="P255" s="168"/>
      <c r="Q255"/>
      <c r="U255"/>
    </row>
    <row r="256" spans="1:21" hidden="1" x14ac:dyDescent="0.25">
      <c r="A256" s="175">
        <f>VLOOKUP($B256,Data_Table[],18,FALSE)</f>
        <v>0</v>
      </c>
      <c r="B256" s="3" t="s">
        <v>133</v>
      </c>
      <c r="C256" s="3" t="str">
        <f>IF(Table_Data_Table_12[[#This Row],[Pair
Group]]&lt;&gt;0,Table_Data_Table_12[[#This Row],[Pair
Group]]+(COUNTIF($A$17:$A256,A256)*0.01),"")</f>
        <v/>
      </c>
      <c r="D256" s="78" t="e">
        <f t="shared" ca="1" si="48"/>
        <v>#N/A</v>
      </c>
      <c r="E256" s="3" t="e">
        <f t="shared" ca="1" si="49"/>
        <v>#N/A</v>
      </c>
      <c r="F256" s="44" t="e">
        <f t="shared" ca="1" si="50"/>
        <v>#N/A</v>
      </c>
      <c r="G256" s="7" t="e">
        <f t="shared" ca="1" si="51"/>
        <v>#N/A</v>
      </c>
      <c r="H256" s="79" t="e">
        <f t="shared" ca="1" si="52"/>
        <v>#N/A</v>
      </c>
      <c r="I256" s="18" t="e">
        <f t="shared" ca="1" si="53"/>
        <v>#N/A</v>
      </c>
      <c r="J256" s="164" t="e">
        <f t="shared" ca="1" si="54"/>
        <v>#N/A</v>
      </c>
      <c r="K256" s="2" t="e">
        <f t="shared" ca="1" si="55"/>
        <v>#N/A</v>
      </c>
      <c r="L256" s="2" t="e">
        <f t="shared" ca="1" si="56"/>
        <v>#N/A</v>
      </c>
      <c r="M256" s="19" t="e">
        <f t="shared" ca="1" si="57"/>
        <v>#N/A</v>
      </c>
      <c r="N256" s="2" t="e">
        <f t="shared" ca="1" si="58"/>
        <v>#N/A</v>
      </c>
      <c r="O256" s="20" t="e">
        <f t="shared" ca="1" si="59"/>
        <v>#N/A</v>
      </c>
      <c r="P256" s="168"/>
      <c r="Q256"/>
      <c r="U256"/>
    </row>
    <row r="257" spans="1:21" hidden="1" x14ac:dyDescent="0.25">
      <c r="A257" s="175">
        <f>VLOOKUP($B257,Data_Table[],18,FALSE)</f>
        <v>0</v>
      </c>
      <c r="B257" s="3" t="s">
        <v>133</v>
      </c>
      <c r="C257" s="3" t="str">
        <f>IF(Table_Data_Table_12[[#This Row],[Pair
Group]]&lt;&gt;0,Table_Data_Table_12[[#This Row],[Pair
Group]]+(COUNTIF($A$17:$A257,A257)*0.01),"")</f>
        <v/>
      </c>
      <c r="D257" s="78" t="e">
        <f t="shared" ca="1" si="48"/>
        <v>#N/A</v>
      </c>
      <c r="E257" s="3" t="e">
        <f t="shared" ca="1" si="49"/>
        <v>#N/A</v>
      </c>
      <c r="F257" s="44" t="e">
        <f t="shared" ca="1" si="50"/>
        <v>#N/A</v>
      </c>
      <c r="G257" s="7" t="e">
        <f t="shared" ca="1" si="51"/>
        <v>#N/A</v>
      </c>
      <c r="H257" s="79" t="e">
        <f t="shared" ca="1" si="52"/>
        <v>#N/A</v>
      </c>
      <c r="I257" s="18" t="e">
        <f t="shared" ca="1" si="53"/>
        <v>#N/A</v>
      </c>
      <c r="J257" s="164" t="e">
        <f t="shared" ca="1" si="54"/>
        <v>#N/A</v>
      </c>
      <c r="K257" s="2" t="e">
        <f t="shared" ca="1" si="55"/>
        <v>#N/A</v>
      </c>
      <c r="L257" s="2" t="e">
        <f t="shared" ca="1" si="56"/>
        <v>#N/A</v>
      </c>
      <c r="M257" s="19" t="e">
        <f t="shared" ca="1" si="57"/>
        <v>#N/A</v>
      </c>
      <c r="N257" s="2" t="e">
        <f t="shared" ca="1" si="58"/>
        <v>#N/A</v>
      </c>
      <c r="O257" s="20" t="e">
        <f t="shared" ca="1" si="59"/>
        <v>#N/A</v>
      </c>
      <c r="P257" s="168"/>
      <c r="Q257"/>
      <c r="U257"/>
    </row>
    <row r="258" spans="1:21" hidden="1" x14ac:dyDescent="0.25">
      <c r="A258" s="175">
        <f>VLOOKUP($B258,Data_Table[],18,FALSE)</f>
        <v>0</v>
      </c>
      <c r="B258" s="3" t="s">
        <v>133</v>
      </c>
      <c r="C258" s="3" t="str">
        <f>IF(Table_Data_Table_12[[#This Row],[Pair
Group]]&lt;&gt;0,Table_Data_Table_12[[#This Row],[Pair
Group]]+(COUNTIF($A$17:$A258,A258)*0.01),"")</f>
        <v/>
      </c>
      <c r="D258" s="78" t="e">
        <f t="shared" ca="1" si="48"/>
        <v>#N/A</v>
      </c>
      <c r="E258" s="3" t="e">
        <f t="shared" ca="1" si="49"/>
        <v>#N/A</v>
      </c>
      <c r="F258" s="44" t="e">
        <f t="shared" ca="1" si="50"/>
        <v>#N/A</v>
      </c>
      <c r="G258" s="7" t="e">
        <f t="shared" ca="1" si="51"/>
        <v>#N/A</v>
      </c>
      <c r="H258" s="79" t="e">
        <f t="shared" ca="1" si="52"/>
        <v>#N/A</v>
      </c>
      <c r="I258" s="18" t="e">
        <f t="shared" ca="1" si="53"/>
        <v>#N/A</v>
      </c>
      <c r="J258" s="164" t="e">
        <f t="shared" ca="1" si="54"/>
        <v>#N/A</v>
      </c>
      <c r="K258" s="2" t="e">
        <f t="shared" ca="1" si="55"/>
        <v>#N/A</v>
      </c>
      <c r="L258" s="2" t="e">
        <f t="shared" ca="1" si="56"/>
        <v>#N/A</v>
      </c>
      <c r="M258" s="19" t="e">
        <f t="shared" ca="1" si="57"/>
        <v>#N/A</v>
      </c>
      <c r="N258" s="2" t="e">
        <f t="shared" ca="1" si="58"/>
        <v>#N/A</v>
      </c>
      <c r="O258" s="20" t="e">
        <f t="shared" ca="1" si="59"/>
        <v>#N/A</v>
      </c>
      <c r="P258" s="168"/>
      <c r="Q258"/>
      <c r="U258"/>
    </row>
    <row r="259" spans="1:21" hidden="1" x14ac:dyDescent="0.25">
      <c r="A259" s="175">
        <f>VLOOKUP($B259,Data_Table[],18,FALSE)</f>
        <v>0</v>
      </c>
      <c r="B259" s="3" t="s">
        <v>133</v>
      </c>
      <c r="C259" s="3" t="str">
        <f>IF(Table_Data_Table_12[[#This Row],[Pair
Group]]&lt;&gt;0,Table_Data_Table_12[[#This Row],[Pair
Group]]+(COUNTIF($A$17:$A259,A259)*0.01),"")</f>
        <v/>
      </c>
      <c r="D259" s="78" t="e">
        <f t="shared" ca="1" si="48"/>
        <v>#N/A</v>
      </c>
      <c r="E259" s="3" t="e">
        <f t="shared" ca="1" si="49"/>
        <v>#N/A</v>
      </c>
      <c r="F259" s="44" t="e">
        <f t="shared" ca="1" si="50"/>
        <v>#N/A</v>
      </c>
      <c r="G259" s="7" t="e">
        <f t="shared" ca="1" si="51"/>
        <v>#N/A</v>
      </c>
      <c r="H259" s="79" t="e">
        <f t="shared" ca="1" si="52"/>
        <v>#N/A</v>
      </c>
      <c r="I259" s="18" t="e">
        <f t="shared" ca="1" si="53"/>
        <v>#N/A</v>
      </c>
      <c r="J259" s="164" t="e">
        <f t="shared" ca="1" si="54"/>
        <v>#N/A</v>
      </c>
      <c r="K259" s="2" t="e">
        <f t="shared" ca="1" si="55"/>
        <v>#N/A</v>
      </c>
      <c r="L259" s="2" t="e">
        <f t="shared" ca="1" si="56"/>
        <v>#N/A</v>
      </c>
      <c r="M259" s="19" t="e">
        <f t="shared" ca="1" si="57"/>
        <v>#N/A</v>
      </c>
      <c r="N259" s="2" t="e">
        <f t="shared" ca="1" si="58"/>
        <v>#N/A</v>
      </c>
      <c r="O259" s="20" t="e">
        <f t="shared" ca="1" si="59"/>
        <v>#N/A</v>
      </c>
      <c r="P259" s="168"/>
      <c r="Q259"/>
      <c r="U259"/>
    </row>
    <row r="260" spans="1:21" hidden="1" x14ac:dyDescent="0.25">
      <c r="A260" s="175">
        <f>VLOOKUP($B260,Data_Table[],18,FALSE)</f>
        <v>0</v>
      </c>
      <c r="B260" s="3" t="s">
        <v>133</v>
      </c>
      <c r="C260" s="3" t="str">
        <f>IF(Table_Data_Table_12[[#This Row],[Pair
Group]]&lt;&gt;0,Table_Data_Table_12[[#This Row],[Pair
Group]]+(COUNTIF($A$17:$A260,A260)*0.01),"")</f>
        <v/>
      </c>
      <c r="D260" s="78" t="e">
        <f t="shared" ca="1" si="48"/>
        <v>#N/A</v>
      </c>
      <c r="E260" s="3" t="e">
        <f t="shared" ca="1" si="49"/>
        <v>#N/A</v>
      </c>
      <c r="F260" s="44" t="e">
        <f t="shared" ca="1" si="50"/>
        <v>#N/A</v>
      </c>
      <c r="G260" s="7" t="e">
        <f t="shared" ca="1" si="51"/>
        <v>#N/A</v>
      </c>
      <c r="H260" s="79" t="e">
        <f t="shared" ca="1" si="52"/>
        <v>#N/A</v>
      </c>
      <c r="I260" s="18" t="e">
        <f t="shared" ca="1" si="53"/>
        <v>#N/A</v>
      </c>
      <c r="J260" s="164" t="e">
        <f t="shared" ca="1" si="54"/>
        <v>#N/A</v>
      </c>
      <c r="K260" s="2" t="e">
        <f t="shared" ca="1" si="55"/>
        <v>#N/A</v>
      </c>
      <c r="L260" s="2" t="e">
        <f t="shared" ca="1" si="56"/>
        <v>#N/A</v>
      </c>
      <c r="M260" s="19" t="e">
        <f t="shared" ca="1" si="57"/>
        <v>#N/A</v>
      </c>
      <c r="N260" s="2" t="e">
        <f t="shared" ca="1" si="58"/>
        <v>#N/A</v>
      </c>
      <c r="O260" s="20" t="e">
        <f t="shared" ca="1" si="59"/>
        <v>#N/A</v>
      </c>
      <c r="P260" s="168"/>
      <c r="Q260"/>
      <c r="U260"/>
    </row>
    <row r="261" spans="1:21" hidden="1" x14ac:dyDescent="0.25">
      <c r="A261" s="175">
        <f>VLOOKUP($B261,Data_Table[],18,FALSE)</f>
        <v>0</v>
      </c>
      <c r="B261" s="3" t="s">
        <v>133</v>
      </c>
      <c r="C261" s="3" t="str">
        <f>IF(Table_Data_Table_12[[#This Row],[Pair
Group]]&lt;&gt;0,Table_Data_Table_12[[#This Row],[Pair
Group]]+(COUNTIF($A$17:$A261,A261)*0.01),"")</f>
        <v/>
      </c>
      <c r="D261" s="78" t="e">
        <f t="shared" ca="1" si="48"/>
        <v>#N/A</v>
      </c>
      <c r="E261" s="3" t="e">
        <f t="shared" ca="1" si="49"/>
        <v>#N/A</v>
      </c>
      <c r="F261" s="44" t="e">
        <f t="shared" ca="1" si="50"/>
        <v>#N/A</v>
      </c>
      <c r="G261" s="7" t="e">
        <f t="shared" ca="1" si="51"/>
        <v>#N/A</v>
      </c>
      <c r="H261" s="79" t="e">
        <f t="shared" ca="1" si="52"/>
        <v>#N/A</v>
      </c>
      <c r="I261" s="18" t="e">
        <f t="shared" ca="1" si="53"/>
        <v>#N/A</v>
      </c>
      <c r="J261" s="164" t="e">
        <f t="shared" ca="1" si="54"/>
        <v>#N/A</v>
      </c>
      <c r="K261" s="2" t="e">
        <f t="shared" ca="1" si="55"/>
        <v>#N/A</v>
      </c>
      <c r="L261" s="2" t="e">
        <f t="shared" ca="1" si="56"/>
        <v>#N/A</v>
      </c>
      <c r="M261" s="19" t="e">
        <f t="shared" ca="1" si="57"/>
        <v>#N/A</v>
      </c>
      <c r="N261" s="2" t="e">
        <f t="shared" ca="1" si="58"/>
        <v>#N/A</v>
      </c>
      <c r="O261" s="20" t="e">
        <f t="shared" ca="1" si="59"/>
        <v>#N/A</v>
      </c>
      <c r="P261" s="168"/>
      <c r="Q261"/>
      <c r="U261"/>
    </row>
    <row r="262" spans="1:21" hidden="1" x14ac:dyDescent="0.25">
      <c r="A262" s="175">
        <f>VLOOKUP($B262,Data_Table[],18,FALSE)</f>
        <v>0</v>
      </c>
      <c r="B262" s="3" t="s">
        <v>133</v>
      </c>
      <c r="C262" s="3" t="str">
        <f>IF(Table_Data_Table_12[[#This Row],[Pair
Group]]&lt;&gt;0,Table_Data_Table_12[[#This Row],[Pair
Group]]+(COUNTIF($A$17:$A262,A262)*0.01),"")</f>
        <v/>
      </c>
      <c r="D262" s="78" t="e">
        <f t="shared" ca="1" si="48"/>
        <v>#N/A</v>
      </c>
      <c r="E262" s="3" t="e">
        <f t="shared" ca="1" si="49"/>
        <v>#N/A</v>
      </c>
      <c r="F262" s="44" t="e">
        <f t="shared" ca="1" si="50"/>
        <v>#N/A</v>
      </c>
      <c r="G262" s="7" t="e">
        <f t="shared" ca="1" si="51"/>
        <v>#N/A</v>
      </c>
      <c r="H262" s="79" t="e">
        <f t="shared" ca="1" si="52"/>
        <v>#N/A</v>
      </c>
      <c r="I262" s="18" t="e">
        <f t="shared" ca="1" si="53"/>
        <v>#N/A</v>
      </c>
      <c r="J262" s="164" t="e">
        <f t="shared" ca="1" si="54"/>
        <v>#N/A</v>
      </c>
      <c r="K262" s="2" t="e">
        <f t="shared" ca="1" si="55"/>
        <v>#N/A</v>
      </c>
      <c r="L262" s="2" t="e">
        <f t="shared" ca="1" si="56"/>
        <v>#N/A</v>
      </c>
      <c r="M262" s="19" t="e">
        <f t="shared" ca="1" si="57"/>
        <v>#N/A</v>
      </c>
      <c r="N262" s="2" t="e">
        <f t="shared" ca="1" si="58"/>
        <v>#N/A</v>
      </c>
      <c r="O262" s="20" t="e">
        <f t="shared" ca="1" si="59"/>
        <v>#N/A</v>
      </c>
      <c r="P262" s="168"/>
      <c r="Q262"/>
      <c r="U262"/>
    </row>
    <row r="263" spans="1:21" hidden="1" x14ac:dyDescent="0.25">
      <c r="A263" s="175">
        <f>VLOOKUP($B263,Data_Table[],18,FALSE)</f>
        <v>0</v>
      </c>
      <c r="B263" s="3" t="s">
        <v>133</v>
      </c>
      <c r="C263" s="3" t="str">
        <f>IF(Table_Data_Table_12[[#This Row],[Pair
Group]]&lt;&gt;0,Table_Data_Table_12[[#This Row],[Pair
Group]]+(COUNTIF($A$17:$A263,A263)*0.01),"")</f>
        <v/>
      </c>
      <c r="D263" s="78" t="e">
        <f t="shared" ca="1" si="48"/>
        <v>#N/A</v>
      </c>
      <c r="E263" s="3" t="e">
        <f t="shared" ca="1" si="49"/>
        <v>#N/A</v>
      </c>
      <c r="F263" s="44" t="e">
        <f t="shared" ca="1" si="50"/>
        <v>#N/A</v>
      </c>
      <c r="G263" s="7" t="e">
        <f t="shared" ca="1" si="51"/>
        <v>#N/A</v>
      </c>
      <c r="H263" s="79" t="e">
        <f t="shared" ca="1" si="52"/>
        <v>#N/A</v>
      </c>
      <c r="I263" s="18" t="e">
        <f t="shared" ca="1" si="53"/>
        <v>#N/A</v>
      </c>
      <c r="J263" s="164" t="e">
        <f t="shared" ca="1" si="54"/>
        <v>#N/A</v>
      </c>
      <c r="K263" s="2" t="e">
        <f t="shared" ca="1" si="55"/>
        <v>#N/A</v>
      </c>
      <c r="L263" s="2" t="e">
        <f t="shared" ca="1" si="56"/>
        <v>#N/A</v>
      </c>
      <c r="M263" s="19" t="e">
        <f t="shared" ca="1" si="57"/>
        <v>#N/A</v>
      </c>
      <c r="N263" s="2" t="e">
        <f t="shared" ca="1" si="58"/>
        <v>#N/A</v>
      </c>
      <c r="O263" s="20" t="e">
        <f t="shared" ca="1" si="59"/>
        <v>#N/A</v>
      </c>
      <c r="P263" s="168"/>
      <c r="Q263"/>
      <c r="U263"/>
    </row>
    <row r="264" spans="1:21" hidden="1" x14ac:dyDescent="0.25">
      <c r="A264" s="175">
        <f>VLOOKUP($B264,Data_Table[],18,FALSE)</f>
        <v>0</v>
      </c>
      <c r="B264" s="3" t="s">
        <v>133</v>
      </c>
      <c r="C264" s="3" t="str">
        <f>IF(Table_Data_Table_12[[#This Row],[Pair
Group]]&lt;&gt;0,Table_Data_Table_12[[#This Row],[Pair
Group]]+(COUNTIF($A$17:$A264,A264)*0.01),"")</f>
        <v/>
      </c>
      <c r="D264" s="78" t="e">
        <f t="shared" ca="1" si="48"/>
        <v>#N/A</v>
      </c>
      <c r="E264" s="3" t="e">
        <f t="shared" ca="1" si="49"/>
        <v>#N/A</v>
      </c>
      <c r="F264" s="44" t="e">
        <f t="shared" ca="1" si="50"/>
        <v>#N/A</v>
      </c>
      <c r="G264" s="7" t="e">
        <f t="shared" ca="1" si="51"/>
        <v>#N/A</v>
      </c>
      <c r="H264" s="79" t="e">
        <f t="shared" ca="1" si="52"/>
        <v>#N/A</v>
      </c>
      <c r="I264" s="18" t="e">
        <f t="shared" ca="1" si="53"/>
        <v>#N/A</v>
      </c>
      <c r="J264" s="164" t="e">
        <f t="shared" ca="1" si="54"/>
        <v>#N/A</v>
      </c>
      <c r="K264" s="2" t="e">
        <f t="shared" ca="1" si="55"/>
        <v>#N/A</v>
      </c>
      <c r="L264" s="2" t="e">
        <f t="shared" ca="1" si="56"/>
        <v>#N/A</v>
      </c>
      <c r="M264" s="19" t="e">
        <f t="shared" ca="1" si="57"/>
        <v>#N/A</v>
      </c>
      <c r="N264" s="2" t="e">
        <f t="shared" ca="1" si="58"/>
        <v>#N/A</v>
      </c>
      <c r="O264" s="20" t="e">
        <f t="shared" ca="1" si="59"/>
        <v>#N/A</v>
      </c>
      <c r="P264" s="168"/>
      <c r="Q264"/>
      <c r="U264"/>
    </row>
    <row r="265" spans="1:21" hidden="1" x14ac:dyDescent="0.25">
      <c r="A265" s="175">
        <f>VLOOKUP($B265,Data_Table[],18,FALSE)</f>
        <v>0</v>
      </c>
      <c r="B265" s="3" t="s">
        <v>133</v>
      </c>
      <c r="C265" s="3" t="str">
        <f>IF(Table_Data_Table_12[[#This Row],[Pair
Group]]&lt;&gt;0,Table_Data_Table_12[[#This Row],[Pair
Group]]+(COUNTIF($A$17:$A265,A265)*0.01),"")</f>
        <v/>
      </c>
      <c r="D265" s="78" t="e">
        <f t="shared" ca="1" si="48"/>
        <v>#N/A</v>
      </c>
      <c r="E265" s="3" t="e">
        <f t="shared" ca="1" si="49"/>
        <v>#N/A</v>
      </c>
      <c r="F265" s="44" t="e">
        <f t="shared" ca="1" si="50"/>
        <v>#N/A</v>
      </c>
      <c r="G265" s="7" t="e">
        <f t="shared" ca="1" si="51"/>
        <v>#N/A</v>
      </c>
      <c r="H265" s="79" t="e">
        <f t="shared" ca="1" si="52"/>
        <v>#N/A</v>
      </c>
      <c r="I265" s="18" t="e">
        <f t="shared" ca="1" si="53"/>
        <v>#N/A</v>
      </c>
      <c r="J265" s="164" t="e">
        <f t="shared" ca="1" si="54"/>
        <v>#N/A</v>
      </c>
      <c r="K265" s="2" t="e">
        <f t="shared" ca="1" si="55"/>
        <v>#N/A</v>
      </c>
      <c r="L265" s="2" t="e">
        <f t="shared" ca="1" si="56"/>
        <v>#N/A</v>
      </c>
      <c r="M265" s="19" t="e">
        <f t="shared" ca="1" si="57"/>
        <v>#N/A</v>
      </c>
      <c r="N265" s="2" t="e">
        <f t="shared" ca="1" si="58"/>
        <v>#N/A</v>
      </c>
      <c r="O265" s="20" t="e">
        <f t="shared" ca="1" si="59"/>
        <v>#N/A</v>
      </c>
      <c r="P265" s="168"/>
      <c r="Q265"/>
      <c r="U265"/>
    </row>
    <row r="266" spans="1:21" hidden="1" x14ac:dyDescent="0.25">
      <c r="A266" s="175">
        <f>VLOOKUP($B266,Data_Table[],18,FALSE)</f>
        <v>0</v>
      </c>
      <c r="B266" s="3" t="s">
        <v>133</v>
      </c>
      <c r="C266" s="3" t="str">
        <f>IF(Table_Data_Table_12[[#This Row],[Pair
Group]]&lt;&gt;0,Table_Data_Table_12[[#This Row],[Pair
Group]]+(COUNTIF($A$17:$A266,A266)*0.01),"")</f>
        <v/>
      </c>
      <c r="D266" s="78" t="e">
        <f t="shared" ca="1" si="48"/>
        <v>#N/A</v>
      </c>
      <c r="E266" s="3" t="e">
        <f t="shared" ca="1" si="49"/>
        <v>#N/A</v>
      </c>
      <c r="F266" s="44" t="e">
        <f t="shared" ca="1" si="50"/>
        <v>#N/A</v>
      </c>
      <c r="G266" s="7" t="e">
        <f t="shared" ca="1" si="51"/>
        <v>#N/A</v>
      </c>
      <c r="H266" s="79" t="e">
        <f t="shared" ca="1" si="52"/>
        <v>#N/A</v>
      </c>
      <c r="I266" s="18" t="e">
        <f t="shared" ca="1" si="53"/>
        <v>#N/A</v>
      </c>
      <c r="J266" s="164" t="e">
        <f t="shared" ca="1" si="54"/>
        <v>#N/A</v>
      </c>
      <c r="K266" s="2" t="e">
        <f t="shared" ca="1" si="55"/>
        <v>#N/A</v>
      </c>
      <c r="L266" s="2" t="e">
        <f t="shared" ca="1" si="56"/>
        <v>#N/A</v>
      </c>
      <c r="M266" s="19" t="e">
        <f t="shared" ca="1" si="57"/>
        <v>#N/A</v>
      </c>
      <c r="N266" s="2" t="e">
        <f t="shared" ca="1" si="58"/>
        <v>#N/A</v>
      </c>
      <c r="O266" s="20" t="e">
        <f t="shared" ca="1" si="59"/>
        <v>#N/A</v>
      </c>
      <c r="P266" s="168"/>
      <c r="Q266"/>
      <c r="U266"/>
    </row>
    <row r="267" spans="1:21" hidden="1" x14ac:dyDescent="0.25">
      <c r="A267" s="175">
        <f>VLOOKUP($B267,Data_Table[],18,FALSE)</f>
        <v>0</v>
      </c>
      <c r="B267" s="3" t="s">
        <v>133</v>
      </c>
      <c r="C267" s="3" t="str">
        <f>IF(Table_Data_Table_12[[#This Row],[Pair
Group]]&lt;&gt;0,Table_Data_Table_12[[#This Row],[Pair
Group]]+(COUNTIF($A$17:$A267,A267)*0.01),"")</f>
        <v/>
      </c>
      <c r="D267" s="78" t="e">
        <f t="shared" ca="1" si="48"/>
        <v>#N/A</v>
      </c>
      <c r="E267" s="3" t="e">
        <f t="shared" ca="1" si="49"/>
        <v>#N/A</v>
      </c>
      <c r="F267" s="44" t="e">
        <f t="shared" ca="1" si="50"/>
        <v>#N/A</v>
      </c>
      <c r="G267" s="7" t="e">
        <f t="shared" ca="1" si="51"/>
        <v>#N/A</v>
      </c>
      <c r="H267" s="79" t="e">
        <f t="shared" ca="1" si="52"/>
        <v>#N/A</v>
      </c>
      <c r="I267" s="18" t="e">
        <f t="shared" ca="1" si="53"/>
        <v>#N/A</v>
      </c>
      <c r="J267" s="164" t="e">
        <f t="shared" ca="1" si="54"/>
        <v>#N/A</v>
      </c>
      <c r="K267" s="2" t="e">
        <f t="shared" ca="1" si="55"/>
        <v>#N/A</v>
      </c>
      <c r="L267" s="2" t="e">
        <f t="shared" ca="1" si="56"/>
        <v>#N/A</v>
      </c>
      <c r="M267" s="19" t="e">
        <f t="shared" ca="1" si="57"/>
        <v>#N/A</v>
      </c>
      <c r="N267" s="2" t="e">
        <f t="shared" ca="1" si="58"/>
        <v>#N/A</v>
      </c>
      <c r="O267" s="20" t="e">
        <f t="shared" ca="1" si="59"/>
        <v>#N/A</v>
      </c>
      <c r="P267" s="168"/>
      <c r="Q267"/>
      <c r="U267"/>
    </row>
    <row r="268" spans="1:21" hidden="1" x14ac:dyDescent="0.25">
      <c r="A268" s="175">
        <f>VLOOKUP($B268,Data_Table[],18,FALSE)</f>
        <v>0</v>
      </c>
      <c r="B268" s="3" t="s">
        <v>133</v>
      </c>
      <c r="C268" s="3" t="str">
        <f>IF(Table_Data_Table_12[[#This Row],[Pair
Group]]&lt;&gt;0,Table_Data_Table_12[[#This Row],[Pair
Group]]+(COUNTIF($A$17:$A268,A268)*0.01),"")</f>
        <v/>
      </c>
      <c r="D268" s="78" t="e">
        <f t="shared" ca="1" si="48"/>
        <v>#N/A</v>
      </c>
      <c r="E268" s="3" t="e">
        <f t="shared" ca="1" si="49"/>
        <v>#N/A</v>
      </c>
      <c r="F268" s="44" t="e">
        <f t="shared" ca="1" si="50"/>
        <v>#N/A</v>
      </c>
      <c r="G268" s="7" t="e">
        <f t="shared" ca="1" si="51"/>
        <v>#N/A</v>
      </c>
      <c r="H268" s="79" t="e">
        <f t="shared" ca="1" si="52"/>
        <v>#N/A</v>
      </c>
      <c r="I268" s="18" t="e">
        <f t="shared" ca="1" si="53"/>
        <v>#N/A</v>
      </c>
      <c r="J268" s="164" t="e">
        <f t="shared" ca="1" si="54"/>
        <v>#N/A</v>
      </c>
      <c r="K268" s="2" t="e">
        <f t="shared" ca="1" si="55"/>
        <v>#N/A</v>
      </c>
      <c r="L268" s="2" t="e">
        <f t="shared" ca="1" si="56"/>
        <v>#N/A</v>
      </c>
      <c r="M268" s="19" t="e">
        <f t="shared" ca="1" si="57"/>
        <v>#N/A</v>
      </c>
      <c r="N268" s="2" t="e">
        <f t="shared" ca="1" si="58"/>
        <v>#N/A</v>
      </c>
      <c r="O268" s="20" t="e">
        <f t="shared" ca="1" si="59"/>
        <v>#N/A</v>
      </c>
      <c r="P268" s="168"/>
      <c r="Q268"/>
      <c r="U268"/>
    </row>
    <row r="269" spans="1:21" hidden="1" x14ac:dyDescent="0.25">
      <c r="A269" s="175">
        <f>VLOOKUP($B269,Data_Table[],18,FALSE)</f>
        <v>0</v>
      </c>
      <c r="B269" s="3" t="s">
        <v>133</v>
      </c>
      <c r="C269" s="3" t="str">
        <f>IF(Table_Data_Table_12[[#This Row],[Pair
Group]]&lt;&gt;0,Table_Data_Table_12[[#This Row],[Pair
Group]]+(COUNTIF($A$17:$A269,A269)*0.01),"")</f>
        <v/>
      </c>
      <c r="D269" s="78" t="e">
        <f t="shared" ca="1" si="48"/>
        <v>#N/A</v>
      </c>
      <c r="E269" s="3" t="e">
        <f t="shared" ca="1" si="49"/>
        <v>#N/A</v>
      </c>
      <c r="F269" s="44" t="e">
        <f t="shared" ca="1" si="50"/>
        <v>#N/A</v>
      </c>
      <c r="G269" s="7" t="e">
        <f t="shared" ca="1" si="51"/>
        <v>#N/A</v>
      </c>
      <c r="H269" s="79" t="e">
        <f t="shared" ca="1" si="52"/>
        <v>#N/A</v>
      </c>
      <c r="I269" s="18" t="e">
        <f t="shared" ca="1" si="53"/>
        <v>#N/A</v>
      </c>
      <c r="J269" s="164" t="e">
        <f t="shared" ca="1" si="54"/>
        <v>#N/A</v>
      </c>
      <c r="K269" s="2" t="e">
        <f t="shared" ca="1" si="55"/>
        <v>#N/A</v>
      </c>
      <c r="L269" s="2" t="e">
        <f t="shared" ca="1" si="56"/>
        <v>#N/A</v>
      </c>
      <c r="M269" s="19" t="e">
        <f t="shared" ca="1" si="57"/>
        <v>#N/A</v>
      </c>
      <c r="N269" s="2" t="e">
        <f t="shared" ca="1" si="58"/>
        <v>#N/A</v>
      </c>
      <c r="O269" s="20" t="e">
        <f t="shared" ca="1" si="59"/>
        <v>#N/A</v>
      </c>
      <c r="P269" s="168"/>
      <c r="Q269"/>
      <c r="U269"/>
    </row>
    <row r="270" spans="1:21" hidden="1" x14ac:dyDescent="0.25">
      <c r="A270" s="175">
        <f>VLOOKUP($B270,Data_Table[],18,FALSE)</f>
        <v>0</v>
      </c>
      <c r="B270" s="3" t="s">
        <v>133</v>
      </c>
      <c r="C270" s="3" t="str">
        <f>IF(Table_Data_Table_12[[#This Row],[Pair
Group]]&lt;&gt;0,Table_Data_Table_12[[#This Row],[Pair
Group]]+(COUNTIF($A$17:$A270,A270)*0.01),"")</f>
        <v/>
      </c>
      <c r="D270" s="78" t="e">
        <f t="shared" ca="1" si="48"/>
        <v>#N/A</v>
      </c>
      <c r="E270" s="3" t="e">
        <f t="shared" ca="1" si="49"/>
        <v>#N/A</v>
      </c>
      <c r="F270" s="44" t="e">
        <f t="shared" ca="1" si="50"/>
        <v>#N/A</v>
      </c>
      <c r="G270" s="7" t="e">
        <f t="shared" ca="1" si="51"/>
        <v>#N/A</v>
      </c>
      <c r="H270" s="79" t="e">
        <f t="shared" ca="1" si="52"/>
        <v>#N/A</v>
      </c>
      <c r="I270" s="18" t="e">
        <f t="shared" ca="1" si="53"/>
        <v>#N/A</v>
      </c>
      <c r="J270" s="164" t="e">
        <f t="shared" ca="1" si="54"/>
        <v>#N/A</v>
      </c>
      <c r="K270" s="2" t="e">
        <f t="shared" ca="1" si="55"/>
        <v>#N/A</v>
      </c>
      <c r="L270" s="2" t="e">
        <f t="shared" ca="1" si="56"/>
        <v>#N/A</v>
      </c>
      <c r="M270" s="19" t="e">
        <f t="shared" ca="1" si="57"/>
        <v>#N/A</v>
      </c>
      <c r="N270" s="2" t="e">
        <f t="shared" ca="1" si="58"/>
        <v>#N/A</v>
      </c>
      <c r="O270" s="20" t="e">
        <f t="shared" ca="1" si="59"/>
        <v>#N/A</v>
      </c>
      <c r="P270" s="168"/>
      <c r="Q270"/>
      <c r="U270"/>
    </row>
    <row r="271" spans="1:21" hidden="1" x14ac:dyDescent="0.25">
      <c r="A271" s="175">
        <f>VLOOKUP($B271,Data_Table[],18,FALSE)</f>
        <v>0</v>
      </c>
      <c r="B271" s="3" t="s">
        <v>133</v>
      </c>
      <c r="C271" s="3" t="str">
        <f>IF(Table_Data_Table_12[[#This Row],[Pair
Group]]&lt;&gt;0,Table_Data_Table_12[[#This Row],[Pair
Group]]+(COUNTIF($A$17:$A271,A271)*0.01),"")</f>
        <v/>
      </c>
      <c r="D271" s="78" t="e">
        <f t="shared" ca="1" si="48"/>
        <v>#N/A</v>
      </c>
      <c r="E271" s="3" t="e">
        <f t="shared" ca="1" si="49"/>
        <v>#N/A</v>
      </c>
      <c r="F271" s="44" t="e">
        <f t="shared" ca="1" si="50"/>
        <v>#N/A</v>
      </c>
      <c r="G271" s="7" t="e">
        <f t="shared" ca="1" si="51"/>
        <v>#N/A</v>
      </c>
      <c r="H271" s="79" t="e">
        <f t="shared" ca="1" si="52"/>
        <v>#N/A</v>
      </c>
      <c r="I271" s="18" t="e">
        <f t="shared" ca="1" si="53"/>
        <v>#N/A</v>
      </c>
      <c r="J271" s="164" t="e">
        <f t="shared" ca="1" si="54"/>
        <v>#N/A</v>
      </c>
      <c r="K271" s="2" t="e">
        <f t="shared" ca="1" si="55"/>
        <v>#N/A</v>
      </c>
      <c r="L271" s="2" t="e">
        <f t="shared" ca="1" si="56"/>
        <v>#N/A</v>
      </c>
      <c r="M271" s="19" t="e">
        <f t="shared" ca="1" si="57"/>
        <v>#N/A</v>
      </c>
      <c r="N271" s="2" t="e">
        <f t="shared" ca="1" si="58"/>
        <v>#N/A</v>
      </c>
      <c r="O271" s="20" t="e">
        <f t="shared" ca="1" si="59"/>
        <v>#N/A</v>
      </c>
      <c r="P271" s="168"/>
      <c r="Q271"/>
      <c r="U271"/>
    </row>
    <row r="272" spans="1:21" hidden="1" x14ac:dyDescent="0.25">
      <c r="A272" s="175">
        <f>VLOOKUP($B272,Data_Table[],18,FALSE)</f>
        <v>0</v>
      </c>
      <c r="B272" s="3" t="s">
        <v>133</v>
      </c>
      <c r="C272" s="3" t="str">
        <f>IF(Table_Data_Table_12[[#This Row],[Pair
Group]]&lt;&gt;0,Table_Data_Table_12[[#This Row],[Pair
Group]]+(COUNTIF($A$17:$A272,A272)*0.01),"")</f>
        <v/>
      </c>
      <c r="D272" s="78" t="e">
        <f t="shared" ca="1" si="48"/>
        <v>#N/A</v>
      </c>
      <c r="E272" s="3" t="e">
        <f t="shared" ca="1" si="49"/>
        <v>#N/A</v>
      </c>
      <c r="F272" s="44" t="e">
        <f t="shared" ca="1" si="50"/>
        <v>#N/A</v>
      </c>
      <c r="G272" s="7" t="e">
        <f t="shared" ca="1" si="51"/>
        <v>#N/A</v>
      </c>
      <c r="H272" s="79" t="e">
        <f t="shared" ca="1" si="52"/>
        <v>#N/A</v>
      </c>
      <c r="I272" s="18" t="e">
        <f t="shared" ca="1" si="53"/>
        <v>#N/A</v>
      </c>
      <c r="J272" s="164" t="e">
        <f t="shared" ca="1" si="54"/>
        <v>#N/A</v>
      </c>
      <c r="K272" s="2" t="e">
        <f t="shared" ca="1" si="55"/>
        <v>#N/A</v>
      </c>
      <c r="L272" s="2" t="e">
        <f t="shared" ca="1" si="56"/>
        <v>#N/A</v>
      </c>
      <c r="M272" s="19" t="e">
        <f t="shared" ca="1" si="57"/>
        <v>#N/A</v>
      </c>
      <c r="N272" s="2" t="e">
        <f t="shared" ca="1" si="58"/>
        <v>#N/A</v>
      </c>
      <c r="O272" s="20" t="e">
        <f t="shared" ca="1" si="59"/>
        <v>#N/A</v>
      </c>
      <c r="P272" s="168"/>
      <c r="Q272"/>
      <c r="U272"/>
    </row>
    <row r="273" spans="1:21" hidden="1" x14ac:dyDescent="0.25">
      <c r="A273" s="175">
        <f>VLOOKUP($B273,Data_Table[],18,FALSE)</f>
        <v>0</v>
      </c>
      <c r="B273" s="3" t="s">
        <v>133</v>
      </c>
      <c r="C273" s="3" t="str">
        <f>IF(Table_Data_Table_12[[#This Row],[Pair
Group]]&lt;&gt;0,Table_Data_Table_12[[#This Row],[Pair
Group]]+(COUNTIF($A$17:$A273,A273)*0.01),"")</f>
        <v/>
      </c>
      <c r="D273" s="78" t="e">
        <f t="shared" ref="D273:D336" ca="1" si="60">VLOOKUP($B273,DataTable,2,FALSE)</f>
        <v>#N/A</v>
      </c>
      <c r="E273" s="3" t="e">
        <f t="shared" ref="E273:E336" ca="1" si="61">VLOOKUP($B273,DataTable,3,FALSE)</f>
        <v>#N/A</v>
      </c>
      <c r="F273" s="44" t="e">
        <f t="shared" ref="F273:F336" ca="1" si="62">VLOOKUP($B273,DataTable,4,FALSE)</f>
        <v>#N/A</v>
      </c>
      <c r="G273" s="7" t="e">
        <f t="shared" ref="G273:G336" ca="1" si="63">VLOOKUP($B273,DataTable,5,FALSE)</f>
        <v>#N/A</v>
      </c>
      <c r="H273" s="79" t="e">
        <f t="shared" ref="H273:H336" ca="1" si="64">VLOOKUP($B273,DataTable,6,FALSE)</f>
        <v>#N/A</v>
      </c>
      <c r="I273" s="18" t="e">
        <f t="shared" ref="I273:I336" ca="1" si="65">ROUND((VLOOKUP($B273,DataTable,10,FALSE)-VLOOKUP($B273,DataTable,12,FALSE))/43560,3)</f>
        <v>#N/A</v>
      </c>
      <c r="J273" s="164" t="e">
        <f t="shared" ref="J273:J336" ca="1" si="66">VLOOKUP($B273,DataTable,11,FALSE)</f>
        <v>#N/A</v>
      </c>
      <c r="K273" s="2" t="e">
        <f t="shared" ref="K273:K336" ca="1" si="67">VLOOKUP($B273,DataTable,13,FALSE)</f>
        <v>#N/A</v>
      </c>
      <c r="L273" s="2" t="e">
        <f t="shared" ref="L273:L336" ca="1" si="68">VLOOKUP($B273,Analysis_Table,8,FALSE)</f>
        <v>#N/A</v>
      </c>
      <c r="M273" s="19" t="e">
        <f t="shared" ref="M273:M336" ca="1" si="69">VLOOKUP($B273,Analysis_Table,9,FALSE)</f>
        <v>#N/A</v>
      </c>
      <c r="N273" s="2" t="e">
        <f t="shared" ref="N273:N336" ca="1" si="70">L273/I273</f>
        <v>#N/A</v>
      </c>
      <c r="O273" s="20" t="e">
        <f t="shared" ref="O273:O336" ca="1" si="71">ROUND(L273/(VLOOKUP($B273,DataTable,10,FALSE)-VLOOKUP($B273,DataTable,12,FALSE)),2)</f>
        <v>#N/A</v>
      </c>
      <c r="P273" s="168"/>
      <c r="Q273"/>
      <c r="U273"/>
    </row>
    <row r="274" spans="1:21" hidden="1" x14ac:dyDescent="0.25">
      <c r="A274" s="175">
        <f>VLOOKUP($B274,Data_Table[],18,FALSE)</f>
        <v>0</v>
      </c>
      <c r="B274" s="3" t="s">
        <v>133</v>
      </c>
      <c r="C274" s="3" t="str">
        <f>IF(Table_Data_Table_12[[#This Row],[Pair
Group]]&lt;&gt;0,Table_Data_Table_12[[#This Row],[Pair
Group]]+(COUNTIF($A$17:$A274,A274)*0.01),"")</f>
        <v/>
      </c>
      <c r="D274" s="78" t="e">
        <f t="shared" ca="1" si="60"/>
        <v>#N/A</v>
      </c>
      <c r="E274" s="3" t="e">
        <f t="shared" ca="1" si="61"/>
        <v>#N/A</v>
      </c>
      <c r="F274" s="44" t="e">
        <f t="shared" ca="1" si="62"/>
        <v>#N/A</v>
      </c>
      <c r="G274" s="7" t="e">
        <f t="shared" ca="1" si="63"/>
        <v>#N/A</v>
      </c>
      <c r="H274" s="79" t="e">
        <f t="shared" ca="1" si="64"/>
        <v>#N/A</v>
      </c>
      <c r="I274" s="18" t="e">
        <f t="shared" ca="1" si="65"/>
        <v>#N/A</v>
      </c>
      <c r="J274" s="164" t="e">
        <f t="shared" ca="1" si="66"/>
        <v>#N/A</v>
      </c>
      <c r="K274" s="2" t="e">
        <f t="shared" ca="1" si="67"/>
        <v>#N/A</v>
      </c>
      <c r="L274" s="2" t="e">
        <f t="shared" ca="1" si="68"/>
        <v>#N/A</v>
      </c>
      <c r="M274" s="19" t="e">
        <f t="shared" ca="1" si="69"/>
        <v>#N/A</v>
      </c>
      <c r="N274" s="2" t="e">
        <f t="shared" ca="1" si="70"/>
        <v>#N/A</v>
      </c>
      <c r="O274" s="20" t="e">
        <f t="shared" ca="1" si="71"/>
        <v>#N/A</v>
      </c>
      <c r="P274" s="168"/>
      <c r="Q274"/>
      <c r="U274"/>
    </row>
    <row r="275" spans="1:21" hidden="1" x14ac:dyDescent="0.25">
      <c r="A275" s="175">
        <f>VLOOKUP($B275,Data_Table[],18,FALSE)</f>
        <v>0</v>
      </c>
      <c r="B275" s="3" t="s">
        <v>133</v>
      </c>
      <c r="C275" s="3" t="str">
        <f>IF(Table_Data_Table_12[[#This Row],[Pair
Group]]&lt;&gt;0,Table_Data_Table_12[[#This Row],[Pair
Group]]+(COUNTIF($A$17:$A275,A275)*0.01),"")</f>
        <v/>
      </c>
      <c r="D275" s="78" t="e">
        <f t="shared" ca="1" si="60"/>
        <v>#N/A</v>
      </c>
      <c r="E275" s="3" t="e">
        <f t="shared" ca="1" si="61"/>
        <v>#N/A</v>
      </c>
      <c r="F275" s="44" t="e">
        <f t="shared" ca="1" si="62"/>
        <v>#N/A</v>
      </c>
      <c r="G275" s="7" t="e">
        <f t="shared" ca="1" si="63"/>
        <v>#N/A</v>
      </c>
      <c r="H275" s="79" t="e">
        <f t="shared" ca="1" si="64"/>
        <v>#N/A</v>
      </c>
      <c r="I275" s="18" t="e">
        <f t="shared" ca="1" si="65"/>
        <v>#N/A</v>
      </c>
      <c r="J275" s="164" t="e">
        <f t="shared" ca="1" si="66"/>
        <v>#N/A</v>
      </c>
      <c r="K275" s="2" t="e">
        <f t="shared" ca="1" si="67"/>
        <v>#N/A</v>
      </c>
      <c r="L275" s="2" t="e">
        <f t="shared" ca="1" si="68"/>
        <v>#N/A</v>
      </c>
      <c r="M275" s="19" t="e">
        <f t="shared" ca="1" si="69"/>
        <v>#N/A</v>
      </c>
      <c r="N275" s="2" t="e">
        <f t="shared" ca="1" si="70"/>
        <v>#N/A</v>
      </c>
      <c r="O275" s="20" t="e">
        <f t="shared" ca="1" si="71"/>
        <v>#N/A</v>
      </c>
      <c r="P275" s="168"/>
      <c r="Q275"/>
      <c r="U275"/>
    </row>
    <row r="276" spans="1:21" hidden="1" x14ac:dyDescent="0.25">
      <c r="A276" s="175">
        <f>VLOOKUP($B276,Data_Table[],18,FALSE)</f>
        <v>0</v>
      </c>
      <c r="B276" s="3" t="s">
        <v>133</v>
      </c>
      <c r="C276" s="3" t="str">
        <f>IF(Table_Data_Table_12[[#This Row],[Pair
Group]]&lt;&gt;0,Table_Data_Table_12[[#This Row],[Pair
Group]]+(COUNTIF($A$17:$A276,A276)*0.01),"")</f>
        <v/>
      </c>
      <c r="D276" s="78" t="e">
        <f t="shared" ca="1" si="60"/>
        <v>#N/A</v>
      </c>
      <c r="E276" s="3" t="e">
        <f t="shared" ca="1" si="61"/>
        <v>#N/A</v>
      </c>
      <c r="F276" s="44" t="e">
        <f t="shared" ca="1" si="62"/>
        <v>#N/A</v>
      </c>
      <c r="G276" s="7" t="e">
        <f t="shared" ca="1" si="63"/>
        <v>#N/A</v>
      </c>
      <c r="H276" s="79" t="e">
        <f t="shared" ca="1" si="64"/>
        <v>#N/A</v>
      </c>
      <c r="I276" s="18" t="e">
        <f t="shared" ca="1" si="65"/>
        <v>#N/A</v>
      </c>
      <c r="J276" s="164" t="e">
        <f t="shared" ca="1" si="66"/>
        <v>#N/A</v>
      </c>
      <c r="K276" s="2" t="e">
        <f t="shared" ca="1" si="67"/>
        <v>#N/A</v>
      </c>
      <c r="L276" s="2" t="e">
        <f t="shared" ca="1" si="68"/>
        <v>#N/A</v>
      </c>
      <c r="M276" s="19" t="e">
        <f t="shared" ca="1" si="69"/>
        <v>#N/A</v>
      </c>
      <c r="N276" s="2" t="e">
        <f t="shared" ca="1" si="70"/>
        <v>#N/A</v>
      </c>
      <c r="O276" s="20" t="e">
        <f t="shared" ca="1" si="71"/>
        <v>#N/A</v>
      </c>
      <c r="P276" s="168"/>
      <c r="Q276"/>
      <c r="U276"/>
    </row>
    <row r="277" spans="1:21" hidden="1" x14ac:dyDescent="0.25">
      <c r="A277" s="175">
        <f>VLOOKUP($B277,Data_Table[],18,FALSE)</f>
        <v>0</v>
      </c>
      <c r="B277" s="3" t="s">
        <v>133</v>
      </c>
      <c r="C277" s="3" t="str">
        <f>IF(Table_Data_Table_12[[#This Row],[Pair
Group]]&lt;&gt;0,Table_Data_Table_12[[#This Row],[Pair
Group]]+(COUNTIF($A$17:$A277,A277)*0.01),"")</f>
        <v/>
      </c>
      <c r="D277" s="78" t="e">
        <f t="shared" ca="1" si="60"/>
        <v>#N/A</v>
      </c>
      <c r="E277" s="3" t="e">
        <f t="shared" ca="1" si="61"/>
        <v>#N/A</v>
      </c>
      <c r="F277" s="44" t="e">
        <f t="shared" ca="1" si="62"/>
        <v>#N/A</v>
      </c>
      <c r="G277" s="7" t="e">
        <f t="shared" ca="1" si="63"/>
        <v>#N/A</v>
      </c>
      <c r="H277" s="79" t="e">
        <f t="shared" ca="1" si="64"/>
        <v>#N/A</v>
      </c>
      <c r="I277" s="18" t="e">
        <f t="shared" ca="1" si="65"/>
        <v>#N/A</v>
      </c>
      <c r="J277" s="164" t="e">
        <f t="shared" ca="1" si="66"/>
        <v>#N/A</v>
      </c>
      <c r="K277" s="2" t="e">
        <f t="shared" ca="1" si="67"/>
        <v>#N/A</v>
      </c>
      <c r="L277" s="2" t="e">
        <f t="shared" ca="1" si="68"/>
        <v>#N/A</v>
      </c>
      <c r="M277" s="19" t="e">
        <f t="shared" ca="1" si="69"/>
        <v>#N/A</v>
      </c>
      <c r="N277" s="2" t="e">
        <f t="shared" ca="1" si="70"/>
        <v>#N/A</v>
      </c>
      <c r="O277" s="20" t="e">
        <f t="shared" ca="1" si="71"/>
        <v>#N/A</v>
      </c>
      <c r="P277" s="168"/>
      <c r="Q277"/>
      <c r="U277"/>
    </row>
    <row r="278" spans="1:21" hidden="1" x14ac:dyDescent="0.25">
      <c r="A278" s="175">
        <f>VLOOKUP($B278,Data_Table[],18,FALSE)</f>
        <v>0</v>
      </c>
      <c r="B278" s="3" t="s">
        <v>133</v>
      </c>
      <c r="C278" s="3" t="str">
        <f>IF(Table_Data_Table_12[[#This Row],[Pair
Group]]&lt;&gt;0,Table_Data_Table_12[[#This Row],[Pair
Group]]+(COUNTIF($A$17:$A278,A278)*0.01),"")</f>
        <v/>
      </c>
      <c r="D278" s="78" t="e">
        <f t="shared" ca="1" si="60"/>
        <v>#N/A</v>
      </c>
      <c r="E278" s="3" t="e">
        <f t="shared" ca="1" si="61"/>
        <v>#N/A</v>
      </c>
      <c r="F278" s="44" t="e">
        <f t="shared" ca="1" si="62"/>
        <v>#N/A</v>
      </c>
      <c r="G278" s="7" t="e">
        <f t="shared" ca="1" si="63"/>
        <v>#N/A</v>
      </c>
      <c r="H278" s="79" t="e">
        <f t="shared" ca="1" si="64"/>
        <v>#N/A</v>
      </c>
      <c r="I278" s="18" t="e">
        <f t="shared" ca="1" si="65"/>
        <v>#N/A</v>
      </c>
      <c r="J278" s="164" t="e">
        <f t="shared" ca="1" si="66"/>
        <v>#N/A</v>
      </c>
      <c r="K278" s="2" t="e">
        <f t="shared" ca="1" si="67"/>
        <v>#N/A</v>
      </c>
      <c r="L278" s="2" t="e">
        <f t="shared" ca="1" si="68"/>
        <v>#N/A</v>
      </c>
      <c r="M278" s="19" t="e">
        <f t="shared" ca="1" si="69"/>
        <v>#N/A</v>
      </c>
      <c r="N278" s="2" t="e">
        <f t="shared" ca="1" si="70"/>
        <v>#N/A</v>
      </c>
      <c r="O278" s="20" t="e">
        <f t="shared" ca="1" si="71"/>
        <v>#N/A</v>
      </c>
      <c r="P278" s="168"/>
      <c r="Q278"/>
      <c r="U278"/>
    </row>
    <row r="279" spans="1:21" hidden="1" x14ac:dyDescent="0.25">
      <c r="A279" s="175">
        <f>VLOOKUP($B279,Data_Table[],18,FALSE)</f>
        <v>0</v>
      </c>
      <c r="B279" s="3" t="s">
        <v>133</v>
      </c>
      <c r="C279" s="3" t="str">
        <f>IF(Table_Data_Table_12[[#This Row],[Pair
Group]]&lt;&gt;0,Table_Data_Table_12[[#This Row],[Pair
Group]]+(COUNTIF($A$17:$A279,A279)*0.01),"")</f>
        <v/>
      </c>
      <c r="D279" s="78" t="e">
        <f t="shared" ca="1" si="60"/>
        <v>#N/A</v>
      </c>
      <c r="E279" s="3" t="e">
        <f t="shared" ca="1" si="61"/>
        <v>#N/A</v>
      </c>
      <c r="F279" s="44" t="e">
        <f t="shared" ca="1" si="62"/>
        <v>#N/A</v>
      </c>
      <c r="G279" s="7" t="e">
        <f t="shared" ca="1" si="63"/>
        <v>#N/A</v>
      </c>
      <c r="H279" s="79" t="e">
        <f t="shared" ca="1" si="64"/>
        <v>#N/A</v>
      </c>
      <c r="I279" s="18" t="e">
        <f t="shared" ca="1" si="65"/>
        <v>#N/A</v>
      </c>
      <c r="J279" s="164" t="e">
        <f t="shared" ca="1" si="66"/>
        <v>#N/A</v>
      </c>
      <c r="K279" s="2" t="e">
        <f t="shared" ca="1" si="67"/>
        <v>#N/A</v>
      </c>
      <c r="L279" s="2" t="e">
        <f t="shared" ca="1" si="68"/>
        <v>#N/A</v>
      </c>
      <c r="M279" s="19" t="e">
        <f t="shared" ca="1" si="69"/>
        <v>#N/A</v>
      </c>
      <c r="N279" s="2" t="e">
        <f t="shared" ca="1" si="70"/>
        <v>#N/A</v>
      </c>
      <c r="O279" s="20" t="e">
        <f t="shared" ca="1" si="71"/>
        <v>#N/A</v>
      </c>
      <c r="P279" s="168"/>
      <c r="Q279"/>
      <c r="U279"/>
    </row>
    <row r="280" spans="1:21" hidden="1" x14ac:dyDescent="0.25">
      <c r="A280" s="175">
        <f>VLOOKUP($B280,Data_Table[],18,FALSE)</f>
        <v>0</v>
      </c>
      <c r="B280" s="3" t="s">
        <v>133</v>
      </c>
      <c r="C280" s="3" t="str">
        <f>IF(Table_Data_Table_12[[#This Row],[Pair
Group]]&lt;&gt;0,Table_Data_Table_12[[#This Row],[Pair
Group]]+(COUNTIF($A$17:$A280,A280)*0.01),"")</f>
        <v/>
      </c>
      <c r="D280" s="78" t="e">
        <f t="shared" ca="1" si="60"/>
        <v>#N/A</v>
      </c>
      <c r="E280" s="3" t="e">
        <f t="shared" ca="1" si="61"/>
        <v>#N/A</v>
      </c>
      <c r="F280" s="44" t="e">
        <f t="shared" ca="1" si="62"/>
        <v>#N/A</v>
      </c>
      <c r="G280" s="7" t="e">
        <f t="shared" ca="1" si="63"/>
        <v>#N/A</v>
      </c>
      <c r="H280" s="79" t="e">
        <f t="shared" ca="1" si="64"/>
        <v>#N/A</v>
      </c>
      <c r="I280" s="18" t="e">
        <f t="shared" ca="1" si="65"/>
        <v>#N/A</v>
      </c>
      <c r="J280" s="164" t="e">
        <f t="shared" ca="1" si="66"/>
        <v>#N/A</v>
      </c>
      <c r="K280" s="2" t="e">
        <f t="shared" ca="1" si="67"/>
        <v>#N/A</v>
      </c>
      <c r="L280" s="2" t="e">
        <f t="shared" ca="1" si="68"/>
        <v>#N/A</v>
      </c>
      <c r="M280" s="19" t="e">
        <f t="shared" ca="1" si="69"/>
        <v>#N/A</v>
      </c>
      <c r="N280" s="2" t="e">
        <f t="shared" ca="1" si="70"/>
        <v>#N/A</v>
      </c>
      <c r="O280" s="20" t="e">
        <f t="shared" ca="1" si="71"/>
        <v>#N/A</v>
      </c>
      <c r="P280" s="168"/>
      <c r="Q280"/>
      <c r="U280"/>
    </row>
    <row r="281" spans="1:21" hidden="1" x14ac:dyDescent="0.25">
      <c r="A281" s="175">
        <f>VLOOKUP($B281,Data_Table[],18,FALSE)</f>
        <v>0</v>
      </c>
      <c r="B281" s="3" t="s">
        <v>133</v>
      </c>
      <c r="C281" s="3" t="str">
        <f>IF(Table_Data_Table_12[[#This Row],[Pair
Group]]&lt;&gt;0,Table_Data_Table_12[[#This Row],[Pair
Group]]+(COUNTIF($A$17:$A281,A281)*0.01),"")</f>
        <v/>
      </c>
      <c r="D281" s="78" t="e">
        <f t="shared" ca="1" si="60"/>
        <v>#N/A</v>
      </c>
      <c r="E281" s="3" t="e">
        <f t="shared" ca="1" si="61"/>
        <v>#N/A</v>
      </c>
      <c r="F281" s="44" t="e">
        <f t="shared" ca="1" si="62"/>
        <v>#N/A</v>
      </c>
      <c r="G281" s="7" t="e">
        <f t="shared" ca="1" si="63"/>
        <v>#N/A</v>
      </c>
      <c r="H281" s="79" t="e">
        <f t="shared" ca="1" si="64"/>
        <v>#N/A</v>
      </c>
      <c r="I281" s="18" t="e">
        <f t="shared" ca="1" si="65"/>
        <v>#N/A</v>
      </c>
      <c r="J281" s="164" t="e">
        <f t="shared" ca="1" si="66"/>
        <v>#N/A</v>
      </c>
      <c r="K281" s="2" t="e">
        <f t="shared" ca="1" si="67"/>
        <v>#N/A</v>
      </c>
      <c r="L281" s="2" t="e">
        <f t="shared" ca="1" si="68"/>
        <v>#N/A</v>
      </c>
      <c r="M281" s="19" t="e">
        <f t="shared" ca="1" si="69"/>
        <v>#N/A</v>
      </c>
      <c r="N281" s="2" t="e">
        <f t="shared" ca="1" si="70"/>
        <v>#N/A</v>
      </c>
      <c r="O281" s="20" t="e">
        <f t="shared" ca="1" si="71"/>
        <v>#N/A</v>
      </c>
      <c r="P281" s="168"/>
      <c r="Q281"/>
      <c r="U281"/>
    </row>
    <row r="282" spans="1:21" hidden="1" x14ac:dyDescent="0.25">
      <c r="A282" s="175">
        <f>VLOOKUP($B282,Data_Table[],18,FALSE)</f>
        <v>0</v>
      </c>
      <c r="B282" s="3" t="s">
        <v>133</v>
      </c>
      <c r="C282" s="3" t="str">
        <f>IF(Table_Data_Table_12[[#This Row],[Pair
Group]]&lt;&gt;0,Table_Data_Table_12[[#This Row],[Pair
Group]]+(COUNTIF($A$17:$A282,A282)*0.01),"")</f>
        <v/>
      </c>
      <c r="D282" s="78" t="e">
        <f t="shared" ca="1" si="60"/>
        <v>#N/A</v>
      </c>
      <c r="E282" s="3" t="e">
        <f t="shared" ca="1" si="61"/>
        <v>#N/A</v>
      </c>
      <c r="F282" s="44" t="e">
        <f t="shared" ca="1" si="62"/>
        <v>#N/A</v>
      </c>
      <c r="G282" s="7" t="e">
        <f t="shared" ca="1" si="63"/>
        <v>#N/A</v>
      </c>
      <c r="H282" s="79" t="e">
        <f t="shared" ca="1" si="64"/>
        <v>#N/A</v>
      </c>
      <c r="I282" s="18" t="e">
        <f t="shared" ca="1" si="65"/>
        <v>#N/A</v>
      </c>
      <c r="J282" s="164" t="e">
        <f t="shared" ca="1" si="66"/>
        <v>#N/A</v>
      </c>
      <c r="K282" s="2" t="e">
        <f t="shared" ca="1" si="67"/>
        <v>#N/A</v>
      </c>
      <c r="L282" s="2" t="e">
        <f t="shared" ca="1" si="68"/>
        <v>#N/A</v>
      </c>
      <c r="M282" s="19" t="e">
        <f t="shared" ca="1" si="69"/>
        <v>#N/A</v>
      </c>
      <c r="N282" s="2" t="e">
        <f t="shared" ca="1" si="70"/>
        <v>#N/A</v>
      </c>
      <c r="O282" s="20" t="e">
        <f t="shared" ca="1" si="71"/>
        <v>#N/A</v>
      </c>
      <c r="P282" s="168"/>
      <c r="Q282"/>
      <c r="U282"/>
    </row>
    <row r="283" spans="1:21" hidden="1" x14ac:dyDescent="0.25">
      <c r="A283" s="175">
        <f>VLOOKUP($B283,Data_Table[],18,FALSE)</f>
        <v>0</v>
      </c>
      <c r="B283" s="3" t="s">
        <v>133</v>
      </c>
      <c r="C283" s="3" t="str">
        <f>IF(Table_Data_Table_12[[#This Row],[Pair
Group]]&lt;&gt;0,Table_Data_Table_12[[#This Row],[Pair
Group]]+(COUNTIF($A$17:$A283,A283)*0.01),"")</f>
        <v/>
      </c>
      <c r="D283" s="78" t="e">
        <f t="shared" ca="1" si="60"/>
        <v>#N/A</v>
      </c>
      <c r="E283" s="3" t="e">
        <f t="shared" ca="1" si="61"/>
        <v>#N/A</v>
      </c>
      <c r="F283" s="44" t="e">
        <f t="shared" ca="1" si="62"/>
        <v>#N/A</v>
      </c>
      <c r="G283" s="7" t="e">
        <f t="shared" ca="1" si="63"/>
        <v>#N/A</v>
      </c>
      <c r="H283" s="79" t="e">
        <f t="shared" ca="1" si="64"/>
        <v>#N/A</v>
      </c>
      <c r="I283" s="18" t="e">
        <f t="shared" ca="1" si="65"/>
        <v>#N/A</v>
      </c>
      <c r="J283" s="164" t="e">
        <f t="shared" ca="1" si="66"/>
        <v>#N/A</v>
      </c>
      <c r="K283" s="2" t="e">
        <f t="shared" ca="1" si="67"/>
        <v>#N/A</v>
      </c>
      <c r="L283" s="2" t="e">
        <f t="shared" ca="1" si="68"/>
        <v>#N/A</v>
      </c>
      <c r="M283" s="19" t="e">
        <f t="shared" ca="1" si="69"/>
        <v>#N/A</v>
      </c>
      <c r="N283" s="2" t="e">
        <f t="shared" ca="1" si="70"/>
        <v>#N/A</v>
      </c>
      <c r="O283" s="20" t="e">
        <f t="shared" ca="1" si="71"/>
        <v>#N/A</v>
      </c>
      <c r="P283" s="168"/>
      <c r="Q283"/>
      <c r="U283"/>
    </row>
    <row r="284" spans="1:21" hidden="1" x14ac:dyDescent="0.25">
      <c r="A284" s="175">
        <f>VLOOKUP($B284,Data_Table[],18,FALSE)</f>
        <v>0</v>
      </c>
      <c r="B284" s="3" t="s">
        <v>133</v>
      </c>
      <c r="C284" s="3" t="str">
        <f>IF(Table_Data_Table_12[[#This Row],[Pair
Group]]&lt;&gt;0,Table_Data_Table_12[[#This Row],[Pair
Group]]+(COUNTIF($A$17:$A284,A284)*0.01),"")</f>
        <v/>
      </c>
      <c r="D284" s="78" t="e">
        <f t="shared" ca="1" si="60"/>
        <v>#N/A</v>
      </c>
      <c r="E284" s="3" t="e">
        <f t="shared" ca="1" si="61"/>
        <v>#N/A</v>
      </c>
      <c r="F284" s="44" t="e">
        <f t="shared" ca="1" si="62"/>
        <v>#N/A</v>
      </c>
      <c r="G284" s="7" t="e">
        <f t="shared" ca="1" si="63"/>
        <v>#N/A</v>
      </c>
      <c r="H284" s="79" t="e">
        <f t="shared" ca="1" si="64"/>
        <v>#N/A</v>
      </c>
      <c r="I284" s="18" t="e">
        <f t="shared" ca="1" si="65"/>
        <v>#N/A</v>
      </c>
      <c r="J284" s="164" t="e">
        <f t="shared" ca="1" si="66"/>
        <v>#N/A</v>
      </c>
      <c r="K284" s="2" t="e">
        <f t="shared" ca="1" si="67"/>
        <v>#N/A</v>
      </c>
      <c r="L284" s="2" t="e">
        <f t="shared" ca="1" si="68"/>
        <v>#N/A</v>
      </c>
      <c r="M284" s="19" t="e">
        <f t="shared" ca="1" si="69"/>
        <v>#N/A</v>
      </c>
      <c r="N284" s="2" t="e">
        <f t="shared" ca="1" si="70"/>
        <v>#N/A</v>
      </c>
      <c r="O284" s="20" t="e">
        <f t="shared" ca="1" si="71"/>
        <v>#N/A</v>
      </c>
      <c r="P284" s="168"/>
      <c r="Q284"/>
      <c r="U284"/>
    </row>
    <row r="285" spans="1:21" hidden="1" x14ac:dyDescent="0.25">
      <c r="A285" s="175">
        <f>VLOOKUP($B285,Data_Table[],18,FALSE)</f>
        <v>0</v>
      </c>
      <c r="B285" s="3" t="s">
        <v>133</v>
      </c>
      <c r="C285" s="3" t="str">
        <f>IF(Table_Data_Table_12[[#This Row],[Pair
Group]]&lt;&gt;0,Table_Data_Table_12[[#This Row],[Pair
Group]]+(COUNTIF($A$17:$A285,A285)*0.01),"")</f>
        <v/>
      </c>
      <c r="D285" s="78" t="e">
        <f t="shared" ca="1" si="60"/>
        <v>#N/A</v>
      </c>
      <c r="E285" s="3" t="e">
        <f t="shared" ca="1" si="61"/>
        <v>#N/A</v>
      </c>
      <c r="F285" s="44" t="e">
        <f t="shared" ca="1" si="62"/>
        <v>#N/A</v>
      </c>
      <c r="G285" s="7" t="e">
        <f t="shared" ca="1" si="63"/>
        <v>#N/A</v>
      </c>
      <c r="H285" s="79" t="e">
        <f t="shared" ca="1" si="64"/>
        <v>#N/A</v>
      </c>
      <c r="I285" s="18" t="e">
        <f t="shared" ca="1" si="65"/>
        <v>#N/A</v>
      </c>
      <c r="J285" s="164" t="e">
        <f t="shared" ca="1" si="66"/>
        <v>#N/A</v>
      </c>
      <c r="K285" s="2" t="e">
        <f t="shared" ca="1" si="67"/>
        <v>#N/A</v>
      </c>
      <c r="L285" s="2" t="e">
        <f t="shared" ca="1" si="68"/>
        <v>#N/A</v>
      </c>
      <c r="M285" s="19" t="e">
        <f t="shared" ca="1" si="69"/>
        <v>#N/A</v>
      </c>
      <c r="N285" s="2" t="e">
        <f t="shared" ca="1" si="70"/>
        <v>#N/A</v>
      </c>
      <c r="O285" s="20" t="e">
        <f t="shared" ca="1" si="71"/>
        <v>#N/A</v>
      </c>
      <c r="P285" s="168"/>
      <c r="Q285"/>
      <c r="U285"/>
    </row>
    <row r="286" spans="1:21" hidden="1" x14ac:dyDescent="0.25">
      <c r="A286" s="175">
        <f>VLOOKUP($B286,Data_Table[],18,FALSE)</f>
        <v>0</v>
      </c>
      <c r="B286" s="3" t="s">
        <v>133</v>
      </c>
      <c r="C286" s="3" t="str">
        <f>IF(Table_Data_Table_12[[#This Row],[Pair
Group]]&lt;&gt;0,Table_Data_Table_12[[#This Row],[Pair
Group]]+(COUNTIF($A$17:$A286,A286)*0.01),"")</f>
        <v/>
      </c>
      <c r="D286" s="78" t="e">
        <f t="shared" ca="1" si="60"/>
        <v>#N/A</v>
      </c>
      <c r="E286" s="3" t="e">
        <f t="shared" ca="1" si="61"/>
        <v>#N/A</v>
      </c>
      <c r="F286" s="44" t="e">
        <f t="shared" ca="1" si="62"/>
        <v>#N/A</v>
      </c>
      <c r="G286" s="7" t="e">
        <f t="shared" ca="1" si="63"/>
        <v>#N/A</v>
      </c>
      <c r="H286" s="79" t="e">
        <f t="shared" ca="1" si="64"/>
        <v>#N/A</v>
      </c>
      <c r="I286" s="18" t="e">
        <f t="shared" ca="1" si="65"/>
        <v>#N/A</v>
      </c>
      <c r="J286" s="164" t="e">
        <f t="shared" ca="1" si="66"/>
        <v>#N/A</v>
      </c>
      <c r="K286" s="2" t="e">
        <f t="shared" ca="1" si="67"/>
        <v>#N/A</v>
      </c>
      <c r="L286" s="2" t="e">
        <f t="shared" ca="1" si="68"/>
        <v>#N/A</v>
      </c>
      <c r="M286" s="19" t="e">
        <f t="shared" ca="1" si="69"/>
        <v>#N/A</v>
      </c>
      <c r="N286" s="2" t="e">
        <f t="shared" ca="1" si="70"/>
        <v>#N/A</v>
      </c>
      <c r="O286" s="20" t="e">
        <f t="shared" ca="1" si="71"/>
        <v>#N/A</v>
      </c>
      <c r="P286" s="168"/>
      <c r="Q286"/>
      <c r="U286"/>
    </row>
    <row r="287" spans="1:21" hidden="1" x14ac:dyDescent="0.25">
      <c r="A287" s="175">
        <f>VLOOKUP($B287,Data_Table[],18,FALSE)</f>
        <v>0</v>
      </c>
      <c r="B287" s="3" t="s">
        <v>133</v>
      </c>
      <c r="C287" s="3" t="str">
        <f>IF(Table_Data_Table_12[[#This Row],[Pair
Group]]&lt;&gt;0,Table_Data_Table_12[[#This Row],[Pair
Group]]+(COUNTIF($A$17:$A287,A287)*0.01),"")</f>
        <v/>
      </c>
      <c r="D287" s="78" t="e">
        <f t="shared" ca="1" si="60"/>
        <v>#N/A</v>
      </c>
      <c r="E287" s="3" t="e">
        <f t="shared" ca="1" si="61"/>
        <v>#N/A</v>
      </c>
      <c r="F287" s="44" t="e">
        <f t="shared" ca="1" si="62"/>
        <v>#N/A</v>
      </c>
      <c r="G287" s="7" t="e">
        <f t="shared" ca="1" si="63"/>
        <v>#N/A</v>
      </c>
      <c r="H287" s="79" t="e">
        <f t="shared" ca="1" si="64"/>
        <v>#N/A</v>
      </c>
      <c r="I287" s="18" t="e">
        <f t="shared" ca="1" si="65"/>
        <v>#N/A</v>
      </c>
      <c r="J287" s="164" t="e">
        <f t="shared" ca="1" si="66"/>
        <v>#N/A</v>
      </c>
      <c r="K287" s="2" t="e">
        <f t="shared" ca="1" si="67"/>
        <v>#N/A</v>
      </c>
      <c r="L287" s="2" t="e">
        <f t="shared" ca="1" si="68"/>
        <v>#N/A</v>
      </c>
      <c r="M287" s="19" t="e">
        <f t="shared" ca="1" si="69"/>
        <v>#N/A</v>
      </c>
      <c r="N287" s="2" t="e">
        <f t="shared" ca="1" si="70"/>
        <v>#N/A</v>
      </c>
      <c r="O287" s="20" t="e">
        <f t="shared" ca="1" si="71"/>
        <v>#N/A</v>
      </c>
      <c r="P287" s="168"/>
      <c r="Q287"/>
      <c r="U287"/>
    </row>
    <row r="288" spans="1:21" hidden="1" x14ac:dyDescent="0.25">
      <c r="A288" s="175">
        <f>VLOOKUP($B288,Data_Table[],18,FALSE)</f>
        <v>0</v>
      </c>
      <c r="B288" s="3" t="s">
        <v>133</v>
      </c>
      <c r="C288" s="3" t="str">
        <f>IF(Table_Data_Table_12[[#This Row],[Pair
Group]]&lt;&gt;0,Table_Data_Table_12[[#This Row],[Pair
Group]]+(COUNTIF($A$17:$A288,A288)*0.01),"")</f>
        <v/>
      </c>
      <c r="D288" s="78" t="e">
        <f t="shared" ca="1" si="60"/>
        <v>#N/A</v>
      </c>
      <c r="E288" s="3" t="e">
        <f t="shared" ca="1" si="61"/>
        <v>#N/A</v>
      </c>
      <c r="F288" s="44" t="e">
        <f t="shared" ca="1" si="62"/>
        <v>#N/A</v>
      </c>
      <c r="G288" s="7" t="e">
        <f t="shared" ca="1" si="63"/>
        <v>#N/A</v>
      </c>
      <c r="H288" s="79" t="e">
        <f t="shared" ca="1" si="64"/>
        <v>#N/A</v>
      </c>
      <c r="I288" s="18" t="e">
        <f t="shared" ca="1" si="65"/>
        <v>#N/A</v>
      </c>
      <c r="J288" s="164" t="e">
        <f t="shared" ca="1" si="66"/>
        <v>#N/A</v>
      </c>
      <c r="K288" s="2" t="e">
        <f t="shared" ca="1" si="67"/>
        <v>#N/A</v>
      </c>
      <c r="L288" s="2" t="e">
        <f t="shared" ca="1" si="68"/>
        <v>#N/A</v>
      </c>
      <c r="M288" s="19" t="e">
        <f t="shared" ca="1" si="69"/>
        <v>#N/A</v>
      </c>
      <c r="N288" s="2" t="e">
        <f t="shared" ca="1" si="70"/>
        <v>#N/A</v>
      </c>
      <c r="O288" s="20" t="e">
        <f t="shared" ca="1" si="71"/>
        <v>#N/A</v>
      </c>
      <c r="P288" s="168"/>
      <c r="Q288"/>
      <c r="U288"/>
    </row>
    <row r="289" spans="1:21" hidden="1" x14ac:dyDescent="0.25">
      <c r="A289" s="175">
        <f>VLOOKUP($B289,Data_Table[],18,FALSE)</f>
        <v>0</v>
      </c>
      <c r="B289" s="3" t="s">
        <v>133</v>
      </c>
      <c r="C289" s="3" t="str">
        <f>IF(Table_Data_Table_12[[#This Row],[Pair
Group]]&lt;&gt;0,Table_Data_Table_12[[#This Row],[Pair
Group]]+(COUNTIF($A$17:$A289,A289)*0.01),"")</f>
        <v/>
      </c>
      <c r="D289" s="78" t="e">
        <f t="shared" ca="1" si="60"/>
        <v>#N/A</v>
      </c>
      <c r="E289" s="3" t="e">
        <f t="shared" ca="1" si="61"/>
        <v>#N/A</v>
      </c>
      <c r="F289" s="44" t="e">
        <f t="shared" ca="1" si="62"/>
        <v>#N/A</v>
      </c>
      <c r="G289" s="7" t="e">
        <f t="shared" ca="1" si="63"/>
        <v>#N/A</v>
      </c>
      <c r="H289" s="79" t="e">
        <f t="shared" ca="1" si="64"/>
        <v>#N/A</v>
      </c>
      <c r="I289" s="18" t="e">
        <f t="shared" ca="1" si="65"/>
        <v>#N/A</v>
      </c>
      <c r="J289" s="164" t="e">
        <f t="shared" ca="1" si="66"/>
        <v>#N/A</v>
      </c>
      <c r="K289" s="2" t="e">
        <f t="shared" ca="1" si="67"/>
        <v>#N/A</v>
      </c>
      <c r="L289" s="2" t="e">
        <f t="shared" ca="1" si="68"/>
        <v>#N/A</v>
      </c>
      <c r="M289" s="19" t="e">
        <f t="shared" ca="1" si="69"/>
        <v>#N/A</v>
      </c>
      <c r="N289" s="2" t="e">
        <f t="shared" ca="1" si="70"/>
        <v>#N/A</v>
      </c>
      <c r="O289" s="20" t="e">
        <f t="shared" ca="1" si="71"/>
        <v>#N/A</v>
      </c>
      <c r="P289" s="168"/>
      <c r="Q289"/>
      <c r="U289"/>
    </row>
    <row r="290" spans="1:21" hidden="1" x14ac:dyDescent="0.25">
      <c r="A290" s="175">
        <f>VLOOKUP($B290,Data_Table[],18,FALSE)</f>
        <v>0</v>
      </c>
      <c r="B290" s="3" t="s">
        <v>133</v>
      </c>
      <c r="C290" s="3" t="str">
        <f>IF(Table_Data_Table_12[[#This Row],[Pair
Group]]&lt;&gt;0,Table_Data_Table_12[[#This Row],[Pair
Group]]+(COUNTIF($A$17:$A290,A290)*0.01),"")</f>
        <v/>
      </c>
      <c r="D290" s="78" t="e">
        <f t="shared" ca="1" si="60"/>
        <v>#N/A</v>
      </c>
      <c r="E290" s="3" t="e">
        <f t="shared" ca="1" si="61"/>
        <v>#N/A</v>
      </c>
      <c r="F290" s="44" t="e">
        <f t="shared" ca="1" si="62"/>
        <v>#N/A</v>
      </c>
      <c r="G290" s="7" t="e">
        <f t="shared" ca="1" si="63"/>
        <v>#N/A</v>
      </c>
      <c r="H290" s="79" t="e">
        <f t="shared" ca="1" si="64"/>
        <v>#N/A</v>
      </c>
      <c r="I290" s="18" t="e">
        <f t="shared" ca="1" si="65"/>
        <v>#N/A</v>
      </c>
      <c r="J290" s="164" t="e">
        <f t="shared" ca="1" si="66"/>
        <v>#N/A</v>
      </c>
      <c r="K290" s="2" t="e">
        <f t="shared" ca="1" si="67"/>
        <v>#N/A</v>
      </c>
      <c r="L290" s="2" t="e">
        <f t="shared" ca="1" si="68"/>
        <v>#N/A</v>
      </c>
      <c r="M290" s="19" t="e">
        <f t="shared" ca="1" si="69"/>
        <v>#N/A</v>
      </c>
      <c r="N290" s="2" t="e">
        <f t="shared" ca="1" si="70"/>
        <v>#N/A</v>
      </c>
      <c r="O290" s="20" t="e">
        <f t="shared" ca="1" si="71"/>
        <v>#N/A</v>
      </c>
      <c r="P290" s="168"/>
      <c r="Q290"/>
      <c r="U290"/>
    </row>
    <row r="291" spans="1:21" hidden="1" x14ac:dyDescent="0.25">
      <c r="A291" s="175">
        <f>VLOOKUP($B291,Data_Table[],18,FALSE)</f>
        <v>0</v>
      </c>
      <c r="B291" s="3" t="s">
        <v>133</v>
      </c>
      <c r="C291" s="3" t="str">
        <f>IF(Table_Data_Table_12[[#This Row],[Pair
Group]]&lt;&gt;0,Table_Data_Table_12[[#This Row],[Pair
Group]]+(COUNTIF($A$17:$A291,A291)*0.01),"")</f>
        <v/>
      </c>
      <c r="D291" s="78" t="e">
        <f t="shared" ca="1" si="60"/>
        <v>#N/A</v>
      </c>
      <c r="E291" s="3" t="e">
        <f t="shared" ca="1" si="61"/>
        <v>#N/A</v>
      </c>
      <c r="F291" s="44" t="e">
        <f t="shared" ca="1" si="62"/>
        <v>#N/A</v>
      </c>
      <c r="G291" s="7" t="e">
        <f t="shared" ca="1" si="63"/>
        <v>#N/A</v>
      </c>
      <c r="H291" s="79" t="e">
        <f t="shared" ca="1" si="64"/>
        <v>#N/A</v>
      </c>
      <c r="I291" s="18" t="e">
        <f t="shared" ca="1" si="65"/>
        <v>#N/A</v>
      </c>
      <c r="J291" s="164" t="e">
        <f t="shared" ca="1" si="66"/>
        <v>#N/A</v>
      </c>
      <c r="K291" s="2" t="e">
        <f t="shared" ca="1" si="67"/>
        <v>#N/A</v>
      </c>
      <c r="L291" s="2" t="e">
        <f t="shared" ca="1" si="68"/>
        <v>#N/A</v>
      </c>
      <c r="M291" s="19" t="e">
        <f t="shared" ca="1" si="69"/>
        <v>#N/A</v>
      </c>
      <c r="N291" s="2" t="e">
        <f t="shared" ca="1" si="70"/>
        <v>#N/A</v>
      </c>
      <c r="O291" s="20" t="e">
        <f t="shared" ca="1" si="71"/>
        <v>#N/A</v>
      </c>
      <c r="P291" s="168"/>
      <c r="Q291"/>
      <c r="U291"/>
    </row>
    <row r="292" spans="1:21" hidden="1" x14ac:dyDescent="0.25">
      <c r="A292" s="175">
        <f>VLOOKUP($B292,Data_Table[],18,FALSE)</f>
        <v>0</v>
      </c>
      <c r="B292" s="3" t="s">
        <v>133</v>
      </c>
      <c r="C292" s="3" t="str">
        <f>IF(Table_Data_Table_12[[#This Row],[Pair
Group]]&lt;&gt;0,Table_Data_Table_12[[#This Row],[Pair
Group]]+(COUNTIF($A$17:$A292,A292)*0.01),"")</f>
        <v/>
      </c>
      <c r="D292" s="78" t="e">
        <f t="shared" ca="1" si="60"/>
        <v>#N/A</v>
      </c>
      <c r="E292" s="3" t="e">
        <f t="shared" ca="1" si="61"/>
        <v>#N/A</v>
      </c>
      <c r="F292" s="44" t="e">
        <f t="shared" ca="1" si="62"/>
        <v>#N/A</v>
      </c>
      <c r="G292" s="7" t="e">
        <f t="shared" ca="1" si="63"/>
        <v>#N/A</v>
      </c>
      <c r="H292" s="79" t="e">
        <f t="shared" ca="1" si="64"/>
        <v>#N/A</v>
      </c>
      <c r="I292" s="18" t="e">
        <f t="shared" ca="1" si="65"/>
        <v>#N/A</v>
      </c>
      <c r="J292" s="164" t="e">
        <f t="shared" ca="1" si="66"/>
        <v>#N/A</v>
      </c>
      <c r="K292" s="2" t="e">
        <f t="shared" ca="1" si="67"/>
        <v>#N/A</v>
      </c>
      <c r="L292" s="2" t="e">
        <f t="shared" ca="1" si="68"/>
        <v>#N/A</v>
      </c>
      <c r="M292" s="19" t="e">
        <f t="shared" ca="1" si="69"/>
        <v>#N/A</v>
      </c>
      <c r="N292" s="2" t="e">
        <f t="shared" ca="1" si="70"/>
        <v>#N/A</v>
      </c>
      <c r="O292" s="20" t="e">
        <f t="shared" ca="1" si="71"/>
        <v>#N/A</v>
      </c>
      <c r="P292" s="168"/>
      <c r="Q292"/>
      <c r="U292"/>
    </row>
    <row r="293" spans="1:21" hidden="1" x14ac:dyDescent="0.25">
      <c r="A293" s="175">
        <f>VLOOKUP($B293,Data_Table[],18,FALSE)</f>
        <v>0</v>
      </c>
      <c r="B293" s="3" t="s">
        <v>133</v>
      </c>
      <c r="C293" s="3" t="str">
        <f>IF(Table_Data_Table_12[[#This Row],[Pair
Group]]&lt;&gt;0,Table_Data_Table_12[[#This Row],[Pair
Group]]+(COUNTIF($A$17:$A293,A293)*0.01),"")</f>
        <v/>
      </c>
      <c r="D293" s="78" t="e">
        <f t="shared" ca="1" si="60"/>
        <v>#N/A</v>
      </c>
      <c r="E293" s="3" t="e">
        <f t="shared" ca="1" si="61"/>
        <v>#N/A</v>
      </c>
      <c r="F293" s="44" t="e">
        <f t="shared" ca="1" si="62"/>
        <v>#N/A</v>
      </c>
      <c r="G293" s="7" t="e">
        <f t="shared" ca="1" si="63"/>
        <v>#N/A</v>
      </c>
      <c r="H293" s="79" t="e">
        <f t="shared" ca="1" si="64"/>
        <v>#N/A</v>
      </c>
      <c r="I293" s="18" t="e">
        <f t="shared" ca="1" si="65"/>
        <v>#N/A</v>
      </c>
      <c r="J293" s="164" t="e">
        <f t="shared" ca="1" si="66"/>
        <v>#N/A</v>
      </c>
      <c r="K293" s="2" t="e">
        <f t="shared" ca="1" si="67"/>
        <v>#N/A</v>
      </c>
      <c r="L293" s="2" t="e">
        <f t="shared" ca="1" si="68"/>
        <v>#N/A</v>
      </c>
      <c r="M293" s="19" t="e">
        <f t="shared" ca="1" si="69"/>
        <v>#N/A</v>
      </c>
      <c r="N293" s="2" t="e">
        <f t="shared" ca="1" si="70"/>
        <v>#N/A</v>
      </c>
      <c r="O293" s="20" t="e">
        <f t="shared" ca="1" si="71"/>
        <v>#N/A</v>
      </c>
      <c r="P293" s="168"/>
      <c r="Q293"/>
      <c r="U293"/>
    </row>
    <row r="294" spans="1:21" hidden="1" x14ac:dyDescent="0.25">
      <c r="A294" s="175">
        <f>VLOOKUP($B294,Data_Table[],18,FALSE)</f>
        <v>0</v>
      </c>
      <c r="B294" s="3" t="s">
        <v>133</v>
      </c>
      <c r="C294" s="3" t="str">
        <f>IF(Table_Data_Table_12[[#This Row],[Pair
Group]]&lt;&gt;0,Table_Data_Table_12[[#This Row],[Pair
Group]]+(COUNTIF($A$17:$A294,A294)*0.01),"")</f>
        <v/>
      </c>
      <c r="D294" s="78" t="e">
        <f t="shared" ca="1" si="60"/>
        <v>#N/A</v>
      </c>
      <c r="E294" s="3" t="e">
        <f t="shared" ca="1" si="61"/>
        <v>#N/A</v>
      </c>
      <c r="F294" s="44" t="e">
        <f t="shared" ca="1" si="62"/>
        <v>#N/A</v>
      </c>
      <c r="G294" s="7" t="e">
        <f t="shared" ca="1" si="63"/>
        <v>#N/A</v>
      </c>
      <c r="H294" s="79" t="e">
        <f t="shared" ca="1" si="64"/>
        <v>#N/A</v>
      </c>
      <c r="I294" s="18" t="e">
        <f t="shared" ca="1" si="65"/>
        <v>#N/A</v>
      </c>
      <c r="J294" s="164" t="e">
        <f t="shared" ca="1" si="66"/>
        <v>#N/A</v>
      </c>
      <c r="K294" s="2" t="e">
        <f t="shared" ca="1" si="67"/>
        <v>#N/A</v>
      </c>
      <c r="L294" s="2" t="e">
        <f t="shared" ca="1" si="68"/>
        <v>#N/A</v>
      </c>
      <c r="M294" s="19" t="e">
        <f t="shared" ca="1" si="69"/>
        <v>#N/A</v>
      </c>
      <c r="N294" s="2" t="e">
        <f t="shared" ca="1" si="70"/>
        <v>#N/A</v>
      </c>
      <c r="O294" s="20" t="e">
        <f t="shared" ca="1" si="71"/>
        <v>#N/A</v>
      </c>
      <c r="P294" s="168"/>
      <c r="Q294"/>
      <c r="U294"/>
    </row>
    <row r="295" spans="1:21" hidden="1" x14ac:dyDescent="0.25">
      <c r="A295" s="175">
        <f>VLOOKUP($B295,Data_Table[],18,FALSE)</f>
        <v>0</v>
      </c>
      <c r="B295" s="3" t="s">
        <v>133</v>
      </c>
      <c r="C295" s="3" t="str">
        <f>IF(Table_Data_Table_12[[#This Row],[Pair
Group]]&lt;&gt;0,Table_Data_Table_12[[#This Row],[Pair
Group]]+(COUNTIF($A$17:$A295,A295)*0.01),"")</f>
        <v/>
      </c>
      <c r="D295" s="78" t="e">
        <f t="shared" ca="1" si="60"/>
        <v>#N/A</v>
      </c>
      <c r="E295" s="3" t="e">
        <f t="shared" ca="1" si="61"/>
        <v>#N/A</v>
      </c>
      <c r="F295" s="44" t="e">
        <f t="shared" ca="1" si="62"/>
        <v>#N/A</v>
      </c>
      <c r="G295" s="7" t="e">
        <f t="shared" ca="1" si="63"/>
        <v>#N/A</v>
      </c>
      <c r="H295" s="79" t="e">
        <f t="shared" ca="1" si="64"/>
        <v>#N/A</v>
      </c>
      <c r="I295" s="18" t="e">
        <f t="shared" ca="1" si="65"/>
        <v>#N/A</v>
      </c>
      <c r="J295" s="164" t="e">
        <f t="shared" ca="1" si="66"/>
        <v>#N/A</v>
      </c>
      <c r="K295" s="2" t="e">
        <f t="shared" ca="1" si="67"/>
        <v>#N/A</v>
      </c>
      <c r="L295" s="2" t="e">
        <f t="shared" ca="1" si="68"/>
        <v>#N/A</v>
      </c>
      <c r="M295" s="19" t="e">
        <f t="shared" ca="1" si="69"/>
        <v>#N/A</v>
      </c>
      <c r="N295" s="2" t="e">
        <f t="shared" ca="1" si="70"/>
        <v>#N/A</v>
      </c>
      <c r="O295" s="20" t="e">
        <f t="shared" ca="1" si="71"/>
        <v>#N/A</v>
      </c>
      <c r="P295" s="168"/>
      <c r="Q295"/>
      <c r="U295"/>
    </row>
    <row r="296" spans="1:21" hidden="1" x14ac:dyDescent="0.25">
      <c r="A296" s="175">
        <f>VLOOKUP($B296,Data_Table[],18,FALSE)</f>
        <v>0</v>
      </c>
      <c r="B296" s="3" t="s">
        <v>133</v>
      </c>
      <c r="C296" s="3" t="str">
        <f>IF(Table_Data_Table_12[[#This Row],[Pair
Group]]&lt;&gt;0,Table_Data_Table_12[[#This Row],[Pair
Group]]+(COUNTIF($A$17:$A296,A296)*0.01),"")</f>
        <v/>
      </c>
      <c r="D296" s="78" t="e">
        <f t="shared" ca="1" si="60"/>
        <v>#N/A</v>
      </c>
      <c r="E296" s="3" t="e">
        <f t="shared" ca="1" si="61"/>
        <v>#N/A</v>
      </c>
      <c r="F296" s="44" t="e">
        <f t="shared" ca="1" si="62"/>
        <v>#N/A</v>
      </c>
      <c r="G296" s="7" t="e">
        <f t="shared" ca="1" si="63"/>
        <v>#N/A</v>
      </c>
      <c r="H296" s="79" t="e">
        <f t="shared" ca="1" si="64"/>
        <v>#N/A</v>
      </c>
      <c r="I296" s="18" t="e">
        <f t="shared" ca="1" si="65"/>
        <v>#N/A</v>
      </c>
      <c r="J296" s="164" t="e">
        <f t="shared" ca="1" si="66"/>
        <v>#N/A</v>
      </c>
      <c r="K296" s="2" t="e">
        <f t="shared" ca="1" si="67"/>
        <v>#N/A</v>
      </c>
      <c r="L296" s="2" t="e">
        <f t="shared" ca="1" si="68"/>
        <v>#N/A</v>
      </c>
      <c r="M296" s="19" t="e">
        <f t="shared" ca="1" si="69"/>
        <v>#N/A</v>
      </c>
      <c r="N296" s="2" t="e">
        <f t="shared" ca="1" si="70"/>
        <v>#N/A</v>
      </c>
      <c r="O296" s="20" t="e">
        <f t="shared" ca="1" si="71"/>
        <v>#N/A</v>
      </c>
      <c r="P296" s="168"/>
      <c r="Q296"/>
      <c r="U296"/>
    </row>
    <row r="297" spans="1:21" hidden="1" x14ac:dyDescent="0.25">
      <c r="A297" s="175">
        <f>VLOOKUP($B297,Data_Table[],18,FALSE)</f>
        <v>0</v>
      </c>
      <c r="B297" s="3" t="s">
        <v>133</v>
      </c>
      <c r="C297" s="3" t="str">
        <f>IF(Table_Data_Table_12[[#This Row],[Pair
Group]]&lt;&gt;0,Table_Data_Table_12[[#This Row],[Pair
Group]]+(COUNTIF($A$17:$A297,A297)*0.01),"")</f>
        <v/>
      </c>
      <c r="D297" s="78" t="e">
        <f t="shared" ca="1" si="60"/>
        <v>#N/A</v>
      </c>
      <c r="E297" s="3" t="e">
        <f t="shared" ca="1" si="61"/>
        <v>#N/A</v>
      </c>
      <c r="F297" s="44" t="e">
        <f t="shared" ca="1" si="62"/>
        <v>#N/A</v>
      </c>
      <c r="G297" s="7" t="e">
        <f t="shared" ca="1" si="63"/>
        <v>#N/A</v>
      </c>
      <c r="H297" s="79" t="e">
        <f t="shared" ca="1" si="64"/>
        <v>#N/A</v>
      </c>
      <c r="I297" s="18" t="e">
        <f t="shared" ca="1" si="65"/>
        <v>#N/A</v>
      </c>
      <c r="J297" s="164" t="e">
        <f t="shared" ca="1" si="66"/>
        <v>#N/A</v>
      </c>
      <c r="K297" s="2" t="e">
        <f t="shared" ca="1" si="67"/>
        <v>#N/A</v>
      </c>
      <c r="L297" s="2" t="e">
        <f t="shared" ca="1" si="68"/>
        <v>#N/A</v>
      </c>
      <c r="M297" s="19" t="e">
        <f t="shared" ca="1" si="69"/>
        <v>#N/A</v>
      </c>
      <c r="N297" s="2" t="e">
        <f t="shared" ca="1" si="70"/>
        <v>#N/A</v>
      </c>
      <c r="O297" s="20" t="e">
        <f t="shared" ca="1" si="71"/>
        <v>#N/A</v>
      </c>
      <c r="P297" s="168"/>
      <c r="Q297"/>
      <c r="U297"/>
    </row>
    <row r="298" spans="1:21" hidden="1" x14ac:dyDescent="0.25">
      <c r="A298" s="175">
        <f>VLOOKUP($B298,Data_Table[],18,FALSE)</f>
        <v>0</v>
      </c>
      <c r="B298" s="3" t="s">
        <v>133</v>
      </c>
      <c r="C298" s="3" t="str">
        <f>IF(Table_Data_Table_12[[#This Row],[Pair
Group]]&lt;&gt;0,Table_Data_Table_12[[#This Row],[Pair
Group]]+(COUNTIF($A$17:$A298,A298)*0.01),"")</f>
        <v/>
      </c>
      <c r="D298" s="78" t="e">
        <f t="shared" ca="1" si="60"/>
        <v>#N/A</v>
      </c>
      <c r="E298" s="3" t="e">
        <f t="shared" ca="1" si="61"/>
        <v>#N/A</v>
      </c>
      <c r="F298" s="44" t="e">
        <f t="shared" ca="1" si="62"/>
        <v>#N/A</v>
      </c>
      <c r="G298" s="7" t="e">
        <f t="shared" ca="1" si="63"/>
        <v>#N/A</v>
      </c>
      <c r="H298" s="79" t="e">
        <f t="shared" ca="1" si="64"/>
        <v>#N/A</v>
      </c>
      <c r="I298" s="18" t="e">
        <f t="shared" ca="1" si="65"/>
        <v>#N/A</v>
      </c>
      <c r="J298" s="164" t="e">
        <f t="shared" ca="1" si="66"/>
        <v>#N/A</v>
      </c>
      <c r="K298" s="2" t="e">
        <f t="shared" ca="1" si="67"/>
        <v>#N/A</v>
      </c>
      <c r="L298" s="2" t="e">
        <f t="shared" ca="1" si="68"/>
        <v>#N/A</v>
      </c>
      <c r="M298" s="19" t="e">
        <f t="shared" ca="1" si="69"/>
        <v>#N/A</v>
      </c>
      <c r="N298" s="2" t="e">
        <f t="shared" ca="1" si="70"/>
        <v>#N/A</v>
      </c>
      <c r="O298" s="20" t="e">
        <f t="shared" ca="1" si="71"/>
        <v>#N/A</v>
      </c>
      <c r="P298" s="168"/>
      <c r="Q298"/>
      <c r="U298"/>
    </row>
    <row r="299" spans="1:21" hidden="1" x14ac:dyDescent="0.25">
      <c r="A299" s="175">
        <f>VLOOKUP($B299,Data_Table[],18,FALSE)</f>
        <v>0</v>
      </c>
      <c r="B299" s="3" t="s">
        <v>133</v>
      </c>
      <c r="C299" s="3" t="str">
        <f>IF(Table_Data_Table_12[[#This Row],[Pair
Group]]&lt;&gt;0,Table_Data_Table_12[[#This Row],[Pair
Group]]+(COUNTIF($A$17:$A299,A299)*0.01),"")</f>
        <v/>
      </c>
      <c r="D299" s="78" t="e">
        <f t="shared" ca="1" si="60"/>
        <v>#N/A</v>
      </c>
      <c r="E299" s="3" t="e">
        <f t="shared" ca="1" si="61"/>
        <v>#N/A</v>
      </c>
      <c r="F299" s="44" t="e">
        <f t="shared" ca="1" si="62"/>
        <v>#N/A</v>
      </c>
      <c r="G299" s="7" t="e">
        <f t="shared" ca="1" si="63"/>
        <v>#N/A</v>
      </c>
      <c r="H299" s="79" t="e">
        <f t="shared" ca="1" si="64"/>
        <v>#N/A</v>
      </c>
      <c r="I299" s="18" t="e">
        <f t="shared" ca="1" si="65"/>
        <v>#N/A</v>
      </c>
      <c r="J299" s="164" t="e">
        <f t="shared" ca="1" si="66"/>
        <v>#N/A</v>
      </c>
      <c r="K299" s="2" t="e">
        <f t="shared" ca="1" si="67"/>
        <v>#N/A</v>
      </c>
      <c r="L299" s="2" t="e">
        <f t="shared" ca="1" si="68"/>
        <v>#N/A</v>
      </c>
      <c r="M299" s="19" t="e">
        <f t="shared" ca="1" si="69"/>
        <v>#N/A</v>
      </c>
      <c r="N299" s="2" t="e">
        <f t="shared" ca="1" si="70"/>
        <v>#N/A</v>
      </c>
      <c r="O299" s="20" t="e">
        <f t="shared" ca="1" si="71"/>
        <v>#N/A</v>
      </c>
      <c r="P299" s="168"/>
      <c r="Q299"/>
      <c r="U299"/>
    </row>
    <row r="300" spans="1:21" hidden="1" x14ac:dyDescent="0.25">
      <c r="A300" s="175">
        <f>VLOOKUP($B300,Data_Table[],18,FALSE)</f>
        <v>0</v>
      </c>
      <c r="B300" s="3" t="s">
        <v>133</v>
      </c>
      <c r="C300" s="3" t="str">
        <f>IF(Table_Data_Table_12[[#This Row],[Pair
Group]]&lt;&gt;0,Table_Data_Table_12[[#This Row],[Pair
Group]]+(COUNTIF($A$17:$A300,A300)*0.01),"")</f>
        <v/>
      </c>
      <c r="D300" s="78" t="e">
        <f t="shared" ca="1" si="60"/>
        <v>#N/A</v>
      </c>
      <c r="E300" s="3" t="e">
        <f t="shared" ca="1" si="61"/>
        <v>#N/A</v>
      </c>
      <c r="F300" s="44" t="e">
        <f t="shared" ca="1" si="62"/>
        <v>#N/A</v>
      </c>
      <c r="G300" s="7" t="e">
        <f t="shared" ca="1" si="63"/>
        <v>#N/A</v>
      </c>
      <c r="H300" s="79" t="e">
        <f t="shared" ca="1" si="64"/>
        <v>#N/A</v>
      </c>
      <c r="I300" s="18" t="e">
        <f t="shared" ca="1" si="65"/>
        <v>#N/A</v>
      </c>
      <c r="J300" s="164" t="e">
        <f t="shared" ca="1" si="66"/>
        <v>#N/A</v>
      </c>
      <c r="K300" s="2" t="e">
        <f t="shared" ca="1" si="67"/>
        <v>#N/A</v>
      </c>
      <c r="L300" s="2" t="e">
        <f t="shared" ca="1" si="68"/>
        <v>#N/A</v>
      </c>
      <c r="M300" s="19" t="e">
        <f t="shared" ca="1" si="69"/>
        <v>#N/A</v>
      </c>
      <c r="N300" s="2" t="e">
        <f t="shared" ca="1" si="70"/>
        <v>#N/A</v>
      </c>
      <c r="O300" s="20" t="e">
        <f t="shared" ca="1" si="71"/>
        <v>#N/A</v>
      </c>
      <c r="P300" s="168"/>
      <c r="Q300"/>
      <c r="U300"/>
    </row>
    <row r="301" spans="1:21" hidden="1" x14ac:dyDescent="0.25">
      <c r="A301" s="175">
        <f>VLOOKUP($B301,Data_Table[],18,FALSE)</f>
        <v>0</v>
      </c>
      <c r="B301" s="3" t="s">
        <v>133</v>
      </c>
      <c r="C301" s="3" t="str">
        <f>IF(Table_Data_Table_12[[#This Row],[Pair
Group]]&lt;&gt;0,Table_Data_Table_12[[#This Row],[Pair
Group]]+(COUNTIF($A$17:$A301,A301)*0.01),"")</f>
        <v/>
      </c>
      <c r="D301" s="78" t="e">
        <f t="shared" ca="1" si="60"/>
        <v>#N/A</v>
      </c>
      <c r="E301" s="3" t="e">
        <f t="shared" ca="1" si="61"/>
        <v>#N/A</v>
      </c>
      <c r="F301" s="44" t="e">
        <f t="shared" ca="1" si="62"/>
        <v>#N/A</v>
      </c>
      <c r="G301" s="7" t="e">
        <f t="shared" ca="1" si="63"/>
        <v>#N/A</v>
      </c>
      <c r="H301" s="79" t="e">
        <f t="shared" ca="1" si="64"/>
        <v>#N/A</v>
      </c>
      <c r="I301" s="18" t="e">
        <f t="shared" ca="1" si="65"/>
        <v>#N/A</v>
      </c>
      <c r="J301" s="164" t="e">
        <f t="shared" ca="1" si="66"/>
        <v>#N/A</v>
      </c>
      <c r="K301" s="2" t="e">
        <f t="shared" ca="1" si="67"/>
        <v>#N/A</v>
      </c>
      <c r="L301" s="2" t="e">
        <f t="shared" ca="1" si="68"/>
        <v>#N/A</v>
      </c>
      <c r="M301" s="19" t="e">
        <f t="shared" ca="1" si="69"/>
        <v>#N/A</v>
      </c>
      <c r="N301" s="2" t="e">
        <f t="shared" ca="1" si="70"/>
        <v>#N/A</v>
      </c>
      <c r="O301" s="20" t="e">
        <f t="shared" ca="1" si="71"/>
        <v>#N/A</v>
      </c>
      <c r="P301" s="168"/>
      <c r="Q301"/>
      <c r="U301"/>
    </row>
    <row r="302" spans="1:21" hidden="1" x14ac:dyDescent="0.25">
      <c r="A302" s="175">
        <f>VLOOKUP($B302,Data_Table[],18,FALSE)</f>
        <v>0</v>
      </c>
      <c r="B302" s="3" t="s">
        <v>133</v>
      </c>
      <c r="C302" s="3" t="str">
        <f>IF(Table_Data_Table_12[[#This Row],[Pair
Group]]&lt;&gt;0,Table_Data_Table_12[[#This Row],[Pair
Group]]+(COUNTIF($A$17:$A302,A302)*0.01),"")</f>
        <v/>
      </c>
      <c r="D302" s="78" t="e">
        <f t="shared" ca="1" si="60"/>
        <v>#N/A</v>
      </c>
      <c r="E302" s="3" t="e">
        <f t="shared" ca="1" si="61"/>
        <v>#N/A</v>
      </c>
      <c r="F302" s="44" t="e">
        <f t="shared" ca="1" si="62"/>
        <v>#N/A</v>
      </c>
      <c r="G302" s="7" t="e">
        <f t="shared" ca="1" si="63"/>
        <v>#N/A</v>
      </c>
      <c r="H302" s="79" t="e">
        <f t="shared" ca="1" si="64"/>
        <v>#N/A</v>
      </c>
      <c r="I302" s="18" t="e">
        <f t="shared" ca="1" si="65"/>
        <v>#N/A</v>
      </c>
      <c r="J302" s="164" t="e">
        <f t="shared" ca="1" si="66"/>
        <v>#N/A</v>
      </c>
      <c r="K302" s="2" t="e">
        <f t="shared" ca="1" si="67"/>
        <v>#N/A</v>
      </c>
      <c r="L302" s="2" t="e">
        <f t="shared" ca="1" si="68"/>
        <v>#N/A</v>
      </c>
      <c r="M302" s="19" t="e">
        <f t="shared" ca="1" si="69"/>
        <v>#N/A</v>
      </c>
      <c r="N302" s="2" t="e">
        <f t="shared" ca="1" si="70"/>
        <v>#N/A</v>
      </c>
      <c r="O302" s="20" t="e">
        <f t="shared" ca="1" si="71"/>
        <v>#N/A</v>
      </c>
      <c r="P302" s="168"/>
      <c r="Q302"/>
      <c r="U302"/>
    </row>
    <row r="303" spans="1:21" hidden="1" x14ac:dyDescent="0.25">
      <c r="A303" s="175">
        <f>VLOOKUP($B303,Data_Table[],18,FALSE)</f>
        <v>0</v>
      </c>
      <c r="B303" s="3" t="s">
        <v>133</v>
      </c>
      <c r="C303" s="3" t="str">
        <f>IF(Table_Data_Table_12[[#This Row],[Pair
Group]]&lt;&gt;0,Table_Data_Table_12[[#This Row],[Pair
Group]]+(COUNTIF($A$17:$A303,A303)*0.01),"")</f>
        <v/>
      </c>
      <c r="D303" s="78" t="e">
        <f t="shared" ca="1" si="60"/>
        <v>#N/A</v>
      </c>
      <c r="E303" s="3" t="e">
        <f t="shared" ca="1" si="61"/>
        <v>#N/A</v>
      </c>
      <c r="F303" s="44" t="e">
        <f t="shared" ca="1" si="62"/>
        <v>#N/A</v>
      </c>
      <c r="G303" s="7" t="e">
        <f t="shared" ca="1" si="63"/>
        <v>#N/A</v>
      </c>
      <c r="H303" s="79" t="e">
        <f t="shared" ca="1" si="64"/>
        <v>#N/A</v>
      </c>
      <c r="I303" s="18" t="e">
        <f t="shared" ca="1" si="65"/>
        <v>#N/A</v>
      </c>
      <c r="J303" s="164" t="e">
        <f t="shared" ca="1" si="66"/>
        <v>#N/A</v>
      </c>
      <c r="K303" s="2" t="e">
        <f t="shared" ca="1" si="67"/>
        <v>#N/A</v>
      </c>
      <c r="L303" s="2" t="e">
        <f t="shared" ca="1" si="68"/>
        <v>#N/A</v>
      </c>
      <c r="M303" s="19" t="e">
        <f t="shared" ca="1" si="69"/>
        <v>#N/A</v>
      </c>
      <c r="N303" s="2" t="e">
        <f t="shared" ca="1" si="70"/>
        <v>#N/A</v>
      </c>
      <c r="O303" s="20" t="e">
        <f t="shared" ca="1" si="71"/>
        <v>#N/A</v>
      </c>
      <c r="P303" s="168"/>
      <c r="Q303"/>
      <c r="U303"/>
    </row>
    <row r="304" spans="1:21" hidden="1" x14ac:dyDescent="0.25">
      <c r="A304" s="175">
        <f>VLOOKUP($B304,Data_Table[],18,FALSE)</f>
        <v>0</v>
      </c>
      <c r="B304" s="3" t="s">
        <v>133</v>
      </c>
      <c r="C304" s="3" t="str">
        <f>IF(Table_Data_Table_12[[#This Row],[Pair
Group]]&lt;&gt;0,Table_Data_Table_12[[#This Row],[Pair
Group]]+(COUNTIF($A$17:$A304,A304)*0.01),"")</f>
        <v/>
      </c>
      <c r="D304" s="78" t="e">
        <f t="shared" ca="1" si="60"/>
        <v>#N/A</v>
      </c>
      <c r="E304" s="3" t="e">
        <f t="shared" ca="1" si="61"/>
        <v>#N/A</v>
      </c>
      <c r="F304" s="44" t="e">
        <f t="shared" ca="1" si="62"/>
        <v>#N/A</v>
      </c>
      <c r="G304" s="7" t="e">
        <f t="shared" ca="1" si="63"/>
        <v>#N/A</v>
      </c>
      <c r="H304" s="79" t="e">
        <f t="shared" ca="1" si="64"/>
        <v>#N/A</v>
      </c>
      <c r="I304" s="18" t="e">
        <f t="shared" ca="1" si="65"/>
        <v>#N/A</v>
      </c>
      <c r="J304" s="164" t="e">
        <f t="shared" ca="1" si="66"/>
        <v>#N/A</v>
      </c>
      <c r="K304" s="2" t="e">
        <f t="shared" ca="1" si="67"/>
        <v>#N/A</v>
      </c>
      <c r="L304" s="2" t="e">
        <f t="shared" ca="1" si="68"/>
        <v>#N/A</v>
      </c>
      <c r="M304" s="19" t="e">
        <f t="shared" ca="1" si="69"/>
        <v>#N/A</v>
      </c>
      <c r="N304" s="2" t="e">
        <f t="shared" ca="1" si="70"/>
        <v>#N/A</v>
      </c>
      <c r="O304" s="20" t="e">
        <f t="shared" ca="1" si="71"/>
        <v>#N/A</v>
      </c>
      <c r="P304" s="168"/>
      <c r="Q304"/>
      <c r="U304"/>
    </row>
    <row r="305" spans="1:21" hidden="1" x14ac:dyDescent="0.25">
      <c r="A305" s="175">
        <f>VLOOKUP($B305,Data_Table[],18,FALSE)</f>
        <v>0</v>
      </c>
      <c r="B305" s="3" t="s">
        <v>133</v>
      </c>
      <c r="C305" s="3" t="str">
        <f>IF(Table_Data_Table_12[[#This Row],[Pair
Group]]&lt;&gt;0,Table_Data_Table_12[[#This Row],[Pair
Group]]+(COUNTIF($A$17:$A305,A305)*0.01),"")</f>
        <v/>
      </c>
      <c r="D305" s="78" t="e">
        <f t="shared" ca="1" si="60"/>
        <v>#N/A</v>
      </c>
      <c r="E305" s="3" t="e">
        <f t="shared" ca="1" si="61"/>
        <v>#N/A</v>
      </c>
      <c r="F305" s="44" t="e">
        <f t="shared" ca="1" si="62"/>
        <v>#N/A</v>
      </c>
      <c r="G305" s="7" t="e">
        <f t="shared" ca="1" si="63"/>
        <v>#N/A</v>
      </c>
      <c r="H305" s="79" t="e">
        <f t="shared" ca="1" si="64"/>
        <v>#N/A</v>
      </c>
      <c r="I305" s="18" t="e">
        <f t="shared" ca="1" si="65"/>
        <v>#N/A</v>
      </c>
      <c r="J305" s="164" t="e">
        <f t="shared" ca="1" si="66"/>
        <v>#N/A</v>
      </c>
      <c r="K305" s="2" t="e">
        <f t="shared" ca="1" si="67"/>
        <v>#N/A</v>
      </c>
      <c r="L305" s="2" t="e">
        <f t="shared" ca="1" si="68"/>
        <v>#N/A</v>
      </c>
      <c r="M305" s="19" t="e">
        <f t="shared" ca="1" si="69"/>
        <v>#N/A</v>
      </c>
      <c r="N305" s="2" t="e">
        <f t="shared" ca="1" si="70"/>
        <v>#N/A</v>
      </c>
      <c r="O305" s="20" t="e">
        <f t="shared" ca="1" si="71"/>
        <v>#N/A</v>
      </c>
      <c r="P305" s="168"/>
      <c r="Q305"/>
      <c r="U305"/>
    </row>
    <row r="306" spans="1:21" hidden="1" x14ac:dyDescent="0.25">
      <c r="A306" s="175">
        <f>VLOOKUP($B306,Data_Table[],18,FALSE)</f>
        <v>0</v>
      </c>
      <c r="B306" s="3" t="s">
        <v>133</v>
      </c>
      <c r="C306" s="3" t="str">
        <f>IF(Table_Data_Table_12[[#This Row],[Pair
Group]]&lt;&gt;0,Table_Data_Table_12[[#This Row],[Pair
Group]]+(COUNTIF($A$17:$A306,A306)*0.01),"")</f>
        <v/>
      </c>
      <c r="D306" s="78" t="e">
        <f t="shared" ca="1" si="60"/>
        <v>#N/A</v>
      </c>
      <c r="E306" s="3" t="e">
        <f t="shared" ca="1" si="61"/>
        <v>#N/A</v>
      </c>
      <c r="F306" s="44" t="e">
        <f t="shared" ca="1" si="62"/>
        <v>#N/A</v>
      </c>
      <c r="G306" s="7" t="e">
        <f t="shared" ca="1" si="63"/>
        <v>#N/A</v>
      </c>
      <c r="H306" s="79" t="e">
        <f t="shared" ca="1" si="64"/>
        <v>#N/A</v>
      </c>
      <c r="I306" s="18" t="e">
        <f t="shared" ca="1" si="65"/>
        <v>#N/A</v>
      </c>
      <c r="J306" s="164" t="e">
        <f t="shared" ca="1" si="66"/>
        <v>#N/A</v>
      </c>
      <c r="K306" s="2" t="e">
        <f t="shared" ca="1" si="67"/>
        <v>#N/A</v>
      </c>
      <c r="L306" s="2" t="e">
        <f t="shared" ca="1" si="68"/>
        <v>#N/A</v>
      </c>
      <c r="M306" s="19" t="e">
        <f t="shared" ca="1" si="69"/>
        <v>#N/A</v>
      </c>
      <c r="N306" s="2" t="e">
        <f t="shared" ca="1" si="70"/>
        <v>#N/A</v>
      </c>
      <c r="O306" s="20" t="e">
        <f t="shared" ca="1" si="71"/>
        <v>#N/A</v>
      </c>
      <c r="P306" s="168"/>
      <c r="Q306"/>
      <c r="U306"/>
    </row>
    <row r="307" spans="1:21" hidden="1" x14ac:dyDescent="0.25">
      <c r="A307" s="175">
        <f>VLOOKUP($B307,Data_Table[],18,FALSE)</f>
        <v>0</v>
      </c>
      <c r="B307" s="3" t="s">
        <v>133</v>
      </c>
      <c r="C307" s="3" t="str">
        <f>IF(Table_Data_Table_12[[#This Row],[Pair
Group]]&lt;&gt;0,Table_Data_Table_12[[#This Row],[Pair
Group]]+(COUNTIF($A$17:$A307,A307)*0.01),"")</f>
        <v/>
      </c>
      <c r="D307" s="78" t="e">
        <f t="shared" ca="1" si="60"/>
        <v>#N/A</v>
      </c>
      <c r="E307" s="3" t="e">
        <f t="shared" ca="1" si="61"/>
        <v>#N/A</v>
      </c>
      <c r="F307" s="44" t="e">
        <f t="shared" ca="1" si="62"/>
        <v>#N/A</v>
      </c>
      <c r="G307" s="7" t="e">
        <f t="shared" ca="1" si="63"/>
        <v>#N/A</v>
      </c>
      <c r="H307" s="79" t="e">
        <f t="shared" ca="1" si="64"/>
        <v>#N/A</v>
      </c>
      <c r="I307" s="18" t="e">
        <f t="shared" ca="1" si="65"/>
        <v>#N/A</v>
      </c>
      <c r="J307" s="164" t="e">
        <f t="shared" ca="1" si="66"/>
        <v>#N/A</v>
      </c>
      <c r="K307" s="2" t="e">
        <f t="shared" ca="1" si="67"/>
        <v>#N/A</v>
      </c>
      <c r="L307" s="2" t="e">
        <f t="shared" ca="1" si="68"/>
        <v>#N/A</v>
      </c>
      <c r="M307" s="19" t="e">
        <f t="shared" ca="1" si="69"/>
        <v>#N/A</v>
      </c>
      <c r="N307" s="2" t="e">
        <f t="shared" ca="1" si="70"/>
        <v>#N/A</v>
      </c>
      <c r="O307" s="20" t="e">
        <f t="shared" ca="1" si="71"/>
        <v>#N/A</v>
      </c>
      <c r="P307" s="168"/>
      <c r="Q307"/>
      <c r="U307"/>
    </row>
    <row r="308" spans="1:21" hidden="1" x14ac:dyDescent="0.25">
      <c r="A308" s="175">
        <f>VLOOKUP($B308,Data_Table[],18,FALSE)</f>
        <v>0</v>
      </c>
      <c r="B308" s="3" t="s">
        <v>133</v>
      </c>
      <c r="C308" s="3" t="str">
        <f>IF(Table_Data_Table_12[[#This Row],[Pair
Group]]&lt;&gt;0,Table_Data_Table_12[[#This Row],[Pair
Group]]+(COUNTIF($A$17:$A308,A308)*0.01),"")</f>
        <v/>
      </c>
      <c r="D308" s="78" t="e">
        <f t="shared" ca="1" si="60"/>
        <v>#N/A</v>
      </c>
      <c r="E308" s="3" t="e">
        <f t="shared" ca="1" si="61"/>
        <v>#N/A</v>
      </c>
      <c r="F308" s="44" t="e">
        <f t="shared" ca="1" si="62"/>
        <v>#N/A</v>
      </c>
      <c r="G308" s="7" t="e">
        <f t="shared" ca="1" si="63"/>
        <v>#N/A</v>
      </c>
      <c r="H308" s="79" t="e">
        <f t="shared" ca="1" si="64"/>
        <v>#N/A</v>
      </c>
      <c r="I308" s="18" t="e">
        <f t="shared" ca="1" si="65"/>
        <v>#N/A</v>
      </c>
      <c r="J308" s="164" t="e">
        <f t="shared" ca="1" si="66"/>
        <v>#N/A</v>
      </c>
      <c r="K308" s="2" t="e">
        <f t="shared" ca="1" si="67"/>
        <v>#N/A</v>
      </c>
      <c r="L308" s="2" t="e">
        <f t="shared" ca="1" si="68"/>
        <v>#N/A</v>
      </c>
      <c r="M308" s="19" t="e">
        <f t="shared" ca="1" si="69"/>
        <v>#N/A</v>
      </c>
      <c r="N308" s="2" t="e">
        <f t="shared" ca="1" si="70"/>
        <v>#N/A</v>
      </c>
      <c r="O308" s="20" t="e">
        <f t="shared" ca="1" si="71"/>
        <v>#N/A</v>
      </c>
      <c r="P308" s="168"/>
      <c r="Q308"/>
      <c r="U308"/>
    </row>
    <row r="309" spans="1:21" hidden="1" x14ac:dyDescent="0.25">
      <c r="A309" s="175">
        <f>VLOOKUP($B309,Data_Table[],18,FALSE)</f>
        <v>0</v>
      </c>
      <c r="B309" s="3" t="s">
        <v>133</v>
      </c>
      <c r="C309" s="3" t="str">
        <f>IF(Table_Data_Table_12[[#This Row],[Pair
Group]]&lt;&gt;0,Table_Data_Table_12[[#This Row],[Pair
Group]]+(COUNTIF($A$17:$A309,A309)*0.01),"")</f>
        <v/>
      </c>
      <c r="D309" s="78" t="e">
        <f t="shared" ca="1" si="60"/>
        <v>#N/A</v>
      </c>
      <c r="E309" s="3" t="e">
        <f t="shared" ca="1" si="61"/>
        <v>#N/A</v>
      </c>
      <c r="F309" s="44" t="e">
        <f t="shared" ca="1" si="62"/>
        <v>#N/A</v>
      </c>
      <c r="G309" s="7" t="e">
        <f t="shared" ca="1" si="63"/>
        <v>#N/A</v>
      </c>
      <c r="H309" s="79" t="e">
        <f t="shared" ca="1" si="64"/>
        <v>#N/A</v>
      </c>
      <c r="I309" s="18" t="e">
        <f t="shared" ca="1" si="65"/>
        <v>#N/A</v>
      </c>
      <c r="J309" s="164" t="e">
        <f t="shared" ca="1" si="66"/>
        <v>#N/A</v>
      </c>
      <c r="K309" s="2" t="e">
        <f t="shared" ca="1" si="67"/>
        <v>#N/A</v>
      </c>
      <c r="L309" s="2" t="e">
        <f t="shared" ca="1" si="68"/>
        <v>#N/A</v>
      </c>
      <c r="M309" s="19" t="e">
        <f t="shared" ca="1" si="69"/>
        <v>#N/A</v>
      </c>
      <c r="N309" s="2" t="e">
        <f t="shared" ca="1" si="70"/>
        <v>#N/A</v>
      </c>
      <c r="O309" s="20" t="e">
        <f t="shared" ca="1" si="71"/>
        <v>#N/A</v>
      </c>
      <c r="P309" s="168"/>
      <c r="Q309"/>
      <c r="U309"/>
    </row>
    <row r="310" spans="1:21" hidden="1" x14ac:dyDescent="0.25">
      <c r="A310" s="175">
        <f>VLOOKUP($B310,Data_Table[],18,FALSE)</f>
        <v>0</v>
      </c>
      <c r="B310" s="3" t="s">
        <v>133</v>
      </c>
      <c r="C310" s="3" t="str">
        <f>IF(Table_Data_Table_12[[#This Row],[Pair
Group]]&lt;&gt;0,Table_Data_Table_12[[#This Row],[Pair
Group]]+(COUNTIF($A$17:$A310,A310)*0.01),"")</f>
        <v/>
      </c>
      <c r="D310" s="78" t="e">
        <f t="shared" ca="1" si="60"/>
        <v>#N/A</v>
      </c>
      <c r="E310" s="3" t="e">
        <f t="shared" ca="1" si="61"/>
        <v>#N/A</v>
      </c>
      <c r="F310" s="44" t="e">
        <f t="shared" ca="1" si="62"/>
        <v>#N/A</v>
      </c>
      <c r="G310" s="7" t="e">
        <f t="shared" ca="1" si="63"/>
        <v>#N/A</v>
      </c>
      <c r="H310" s="79" t="e">
        <f t="shared" ca="1" si="64"/>
        <v>#N/A</v>
      </c>
      <c r="I310" s="18" t="e">
        <f t="shared" ca="1" si="65"/>
        <v>#N/A</v>
      </c>
      <c r="J310" s="164" t="e">
        <f t="shared" ca="1" si="66"/>
        <v>#N/A</v>
      </c>
      <c r="K310" s="2" t="e">
        <f t="shared" ca="1" si="67"/>
        <v>#N/A</v>
      </c>
      <c r="L310" s="2" t="e">
        <f t="shared" ca="1" si="68"/>
        <v>#N/A</v>
      </c>
      <c r="M310" s="19" t="e">
        <f t="shared" ca="1" si="69"/>
        <v>#N/A</v>
      </c>
      <c r="N310" s="2" t="e">
        <f t="shared" ca="1" si="70"/>
        <v>#N/A</v>
      </c>
      <c r="O310" s="20" t="e">
        <f t="shared" ca="1" si="71"/>
        <v>#N/A</v>
      </c>
      <c r="P310" s="168"/>
      <c r="Q310"/>
      <c r="U310"/>
    </row>
    <row r="311" spans="1:21" hidden="1" x14ac:dyDescent="0.25">
      <c r="A311" s="175">
        <f>VLOOKUP($B311,Data_Table[],18,FALSE)</f>
        <v>0</v>
      </c>
      <c r="B311" s="3" t="s">
        <v>133</v>
      </c>
      <c r="C311" s="3" t="str">
        <f>IF(Table_Data_Table_12[[#This Row],[Pair
Group]]&lt;&gt;0,Table_Data_Table_12[[#This Row],[Pair
Group]]+(COUNTIF($A$17:$A311,A311)*0.01),"")</f>
        <v/>
      </c>
      <c r="D311" s="78" t="e">
        <f t="shared" ca="1" si="60"/>
        <v>#N/A</v>
      </c>
      <c r="E311" s="3" t="e">
        <f t="shared" ca="1" si="61"/>
        <v>#N/A</v>
      </c>
      <c r="F311" s="44" t="e">
        <f t="shared" ca="1" si="62"/>
        <v>#N/A</v>
      </c>
      <c r="G311" s="7" t="e">
        <f t="shared" ca="1" si="63"/>
        <v>#N/A</v>
      </c>
      <c r="H311" s="79" t="e">
        <f t="shared" ca="1" si="64"/>
        <v>#N/A</v>
      </c>
      <c r="I311" s="18" t="e">
        <f t="shared" ca="1" si="65"/>
        <v>#N/A</v>
      </c>
      <c r="J311" s="164" t="e">
        <f t="shared" ca="1" si="66"/>
        <v>#N/A</v>
      </c>
      <c r="K311" s="2" t="e">
        <f t="shared" ca="1" si="67"/>
        <v>#N/A</v>
      </c>
      <c r="L311" s="2" t="e">
        <f t="shared" ca="1" si="68"/>
        <v>#N/A</v>
      </c>
      <c r="M311" s="19" t="e">
        <f t="shared" ca="1" si="69"/>
        <v>#N/A</v>
      </c>
      <c r="N311" s="2" t="e">
        <f t="shared" ca="1" si="70"/>
        <v>#N/A</v>
      </c>
      <c r="O311" s="20" t="e">
        <f t="shared" ca="1" si="71"/>
        <v>#N/A</v>
      </c>
      <c r="P311" s="168"/>
      <c r="Q311"/>
      <c r="U311"/>
    </row>
    <row r="312" spans="1:21" hidden="1" x14ac:dyDescent="0.25">
      <c r="A312" s="175">
        <f>VLOOKUP($B312,Data_Table[],18,FALSE)</f>
        <v>0</v>
      </c>
      <c r="B312" s="3" t="s">
        <v>133</v>
      </c>
      <c r="C312" s="3" t="str">
        <f>IF(Table_Data_Table_12[[#This Row],[Pair
Group]]&lt;&gt;0,Table_Data_Table_12[[#This Row],[Pair
Group]]+(COUNTIF($A$17:$A312,A312)*0.01),"")</f>
        <v/>
      </c>
      <c r="D312" s="78" t="e">
        <f t="shared" ca="1" si="60"/>
        <v>#N/A</v>
      </c>
      <c r="E312" s="3" t="e">
        <f t="shared" ca="1" si="61"/>
        <v>#N/A</v>
      </c>
      <c r="F312" s="44" t="e">
        <f t="shared" ca="1" si="62"/>
        <v>#N/A</v>
      </c>
      <c r="G312" s="7" t="e">
        <f t="shared" ca="1" si="63"/>
        <v>#N/A</v>
      </c>
      <c r="H312" s="79" t="e">
        <f t="shared" ca="1" si="64"/>
        <v>#N/A</v>
      </c>
      <c r="I312" s="18" t="e">
        <f t="shared" ca="1" si="65"/>
        <v>#N/A</v>
      </c>
      <c r="J312" s="164" t="e">
        <f t="shared" ca="1" si="66"/>
        <v>#N/A</v>
      </c>
      <c r="K312" s="2" t="e">
        <f t="shared" ca="1" si="67"/>
        <v>#N/A</v>
      </c>
      <c r="L312" s="2" t="e">
        <f t="shared" ca="1" si="68"/>
        <v>#N/A</v>
      </c>
      <c r="M312" s="19" t="e">
        <f t="shared" ca="1" si="69"/>
        <v>#N/A</v>
      </c>
      <c r="N312" s="2" t="e">
        <f t="shared" ca="1" si="70"/>
        <v>#N/A</v>
      </c>
      <c r="O312" s="20" t="e">
        <f t="shared" ca="1" si="71"/>
        <v>#N/A</v>
      </c>
      <c r="P312" s="168"/>
      <c r="Q312"/>
      <c r="U312"/>
    </row>
    <row r="313" spans="1:21" hidden="1" x14ac:dyDescent="0.25">
      <c r="A313" s="175">
        <f>VLOOKUP($B313,Data_Table[],18,FALSE)</f>
        <v>0</v>
      </c>
      <c r="B313" s="3" t="s">
        <v>133</v>
      </c>
      <c r="C313" s="3" t="str">
        <f>IF(Table_Data_Table_12[[#This Row],[Pair
Group]]&lt;&gt;0,Table_Data_Table_12[[#This Row],[Pair
Group]]+(COUNTIF($A$17:$A313,A313)*0.01),"")</f>
        <v/>
      </c>
      <c r="D313" s="78" t="e">
        <f t="shared" ca="1" si="60"/>
        <v>#N/A</v>
      </c>
      <c r="E313" s="3" t="e">
        <f t="shared" ca="1" si="61"/>
        <v>#N/A</v>
      </c>
      <c r="F313" s="44" t="e">
        <f t="shared" ca="1" si="62"/>
        <v>#N/A</v>
      </c>
      <c r="G313" s="7" t="e">
        <f t="shared" ca="1" si="63"/>
        <v>#N/A</v>
      </c>
      <c r="H313" s="79" t="e">
        <f t="shared" ca="1" si="64"/>
        <v>#N/A</v>
      </c>
      <c r="I313" s="18" t="e">
        <f t="shared" ca="1" si="65"/>
        <v>#N/A</v>
      </c>
      <c r="J313" s="164" t="e">
        <f t="shared" ca="1" si="66"/>
        <v>#N/A</v>
      </c>
      <c r="K313" s="2" t="e">
        <f t="shared" ca="1" si="67"/>
        <v>#N/A</v>
      </c>
      <c r="L313" s="2" t="e">
        <f t="shared" ca="1" si="68"/>
        <v>#N/A</v>
      </c>
      <c r="M313" s="19" t="e">
        <f t="shared" ca="1" si="69"/>
        <v>#N/A</v>
      </c>
      <c r="N313" s="2" t="e">
        <f t="shared" ca="1" si="70"/>
        <v>#N/A</v>
      </c>
      <c r="O313" s="20" t="e">
        <f t="shared" ca="1" si="71"/>
        <v>#N/A</v>
      </c>
      <c r="P313" s="168"/>
      <c r="Q313"/>
      <c r="U313"/>
    </row>
    <row r="314" spans="1:21" hidden="1" x14ac:dyDescent="0.25">
      <c r="A314" s="175">
        <f>VLOOKUP($B314,Data_Table[],18,FALSE)</f>
        <v>0</v>
      </c>
      <c r="B314" s="3" t="s">
        <v>133</v>
      </c>
      <c r="C314" s="3" t="str">
        <f>IF(Table_Data_Table_12[[#This Row],[Pair
Group]]&lt;&gt;0,Table_Data_Table_12[[#This Row],[Pair
Group]]+(COUNTIF($A$17:$A314,A314)*0.01),"")</f>
        <v/>
      </c>
      <c r="D314" s="78" t="e">
        <f t="shared" ca="1" si="60"/>
        <v>#N/A</v>
      </c>
      <c r="E314" s="3" t="e">
        <f t="shared" ca="1" si="61"/>
        <v>#N/A</v>
      </c>
      <c r="F314" s="44" t="e">
        <f t="shared" ca="1" si="62"/>
        <v>#N/A</v>
      </c>
      <c r="G314" s="7" t="e">
        <f t="shared" ca="1" si="63"/>
        <v>#N/A</v>
      </c>
      <c r="H314" s="79" t="e">
        <f t="shared" ca="1" si="64"/>
        <v>#N/A</v>
      </c>
      <c r="I314" s="18" t="e">
        <f t="shared" ca="1" si="65"/>
        <v>#N/A</v>
      </c>
      <c r="J314" s="164" t="e">
        <f t="shared" ca="1" si="66"/>
        <v>#N/A</v>
      </c>
      <c r="K314" s="2" t="e">
        <f t="shared" ca="1" si="67"/>
        <v>#N/A</v>
      </c>
      <c r="L314" s="2" t="e">
        <f t="shared" ca="1" si="68"/>
        <v>#N/A</v>
      </c>
      <c r="M314" s="19" t="e">
        <f t="shared" ca="1" si="69"/>
        <v>#N/A</v>
      </c>
      <c r="N314" s="2" t="e">
        <f t="shared" ca="1" si="70"/>
        <v>#N/A</v>
      </c>
      <c r="O314" s="20" t="e">
        <f t="shared" ca="1" si="71"/>
        <v>#N/A</v>
      </c>
      <c r="P314" s="168"/>
      <c r="Q314"/>
      <c r="U314"/>
    </row>
    <row r="315" spans="1:21" hidden="1" x14ac:dyDescent="0.25">
      <c r="A315" s="175">
        <f>VLOOKUP($B315,Data_Table[],18,FALSE)</f>
        <v>0</v>
      </c>
      <c r="B315" s="3" t="s">
        <v>133</v>
      </c>
      <c r="C315" s="3" t="str">
        <f>IF(Table_Data_Table_12[[#This Row],[Pair
Group]]&lt;&gt;0,Table_Data_Table_12[[#This Row],[Pair
Group]]+(COUNTIF($A$17:$A315,A315)*0.01),"")</f>
        <v/>
      </c>
      <c r="D315" s="78" t="e">
        <f t="shared" ca="1" si="60"/>
        <v>#N/A</v>
      </c>
      <c r="E315" s="3" t="e">
        <f t="shared" ca="1" si="61"/>
        <v>#N/A</v>
      </c>
      <c r="F315" s="44" t="e">
        <f t="shared" ca="1" si="62"/>
        <v>#N/A</v>
      </c>
      <c r="G315" s="7" t="e">
        <f t="shared" ca="1" si="63"/>
        <v>#N/A</v>
      </c>
      <c r="H315" s="79" t="e">
        <f t="shared" ca="1" si="64"/>
        <v>#N/A</v>
      </c>
      <c r="I315" s="18" t="e">
        <f t="shared" ca="1" si="65"/>
        <v>#N/A</v>
      </c>
      <c r="J315" s="164" t="e">
        <f t="shared" ca="1" si="66"/>
        <v>#N/A</v>
      </c>
      <c r="K315" s="2" t="e">
        <f t="shared" ca="1" si="67"/>
        <v>#N/A</v>
      </c>
      <c r="L315" s="2" t="e">
        <f t="shared" ca="1" si="68"/>
        <v>#N/A</v>
      </c>
      <c r="M315" s="19" t="e">
        <f t="shared" ca="1" si="69"/>
        <v>#N/A</v>
      </c>
      <c r="N315" s="2" t="e">
        <f t="shared" ca="1" si="70"/>
        <v>#N/A</v>
      </c>
      <c r="O315" s="20" t="e">
        <f t="shared" ca="1" si="71"/>
        <v>#N/A</v>
      </c>
      <c r="P315" s="168"/>
      <c r="Q315"/>
      <c r="U315"/>
    </row>
    <row r="316" spans="1:21" hidden="1" x14ac:dyDescent="0.25">
      <c r="A316" s="175">
        <f>VLOOKUP($B316,Data_Table[],18,FALSE)</f>
        <v>0</v>
      </c>
      <c r="B316" s="3" t="s">
        <v>133</v>
      </c>
      <c r="C316" s="3" t="str">
        <f>IF(Table_Data_Table_12[[#This Row],[Pair
Group]]&lt;&gt;0,Table_Data_Table_12[[#This Row],[Pair
Group]]+(COUNTIF($A$17:$A316,A316)*0.01),"")</f>
        <v/>
      </c>
      <c r="D316" s="78" t="e">
        <f t="shared" ca="1" si="60"/>
        <v>#N/A</v>
      </c>
      <c r="E316" s="3" t="e">
        <f t="shared" ca="1" si="61"/>
        <v>#N/A</v>
      </c>
      <c r="F316" s="44" t="e">
        <f t="shared" ca="1" si="62"/>
        <v>#N/A</v>
      </c>
      <c r="G316" s="7" t="e">
        <f t="shared" ca="1" si="63"/>
        <v>#N/A</v>
      </c>
      <c r="H316" s="79" t="e">
        <f t="shared" ca="1" si="64"/>
        <v>#N/A</v>
      </c>
      <c r="I316" s="18" t="e">
        <f t="shared" ca="1" si="65"/>
        <v>#N/A</v>
      </c>
      <c r="J316" s="164" t="e">
        <f t="shared" ca="1" si="66"/>
        <v>#N/A</v>
      </c>
      <c r="K316" s="2" t="e">
        <f t="shared" ca="1" si="67"/>
        <v>#N/A</v>
      </c>
      <c r="L316" s="2" t="e">
        <f t="shared" ca="1" si="68"/>
        <v>#N/A</v>
      </c>
      <c r="M316" s="19" t="e">
        <f t="shared" ca="1" si="69"/>
        <v>#N/A</v>
      </c>
      <c r="N316" s="2" t="e">
        <f t="shared" ca="1" si="70"/>
        <v>#N/A</v>
      </c>
      <c r="O316" s="20" t="e">
        <f t="shared" ca="1" si="71"/>
        <v>#N/A</v>
      </c>
      <c r="P316" s="168"/>
      <c r="Q316"/>
      <c r="U316"/>
    </row>
    <row r="317" spans="1:21" hidden="1" x14ac:dyDescent="0.25">
      <c r="A317" s="175">
        <f>VLOOKUP($B317,Data_Table[],18,FALSE)</f>
        <v>0</v>
      </c>
      <c r="B317" s="3" t="s">
        <v>133</v>
      </c>
      <c r="C317" s="3" t="str">
        <f>IF(Table_Data_Table_12[[#This Row],[Pair
Group]]&lt;&gt;0,Table_Data_Table_12[[#This Row],[Pair
Group]]+(COUNTIF($A$17:$A317,A317)*0.01),"")</f>
        <v/>
      </c>
      <c r="D317" s="78" t="e">
        <f t="shared" ca="1" si="60"/>
        <v>#N/A</v>
      </c>
      <c r="E317" s="3" t="e">
        <f t="shared" ca="1" si="61"/>
        <v>#N/A</v>
      </c>
      <c r="F317" s="44" t="e">
        <f t="shared" ca="1" si="62"/>
        <v>#N/A</v>
      </c>
      <c r="G317" s="7" t="e">
        <f t="shared" ca="1" si="63"/>
        <v>#N/A</v>
      </c>
      <c r="H317" s="79" t="e">
        <f t="shared" ca="1" si="64"/>
        <v>#N/A</v>
      </c>
      <c r="I317" s="18" t="e">
        <f t="shared" ca="1" si="65"/>
        <v>#N/A</v>
      </c>
      <c r="J317" s="164" t="e">
        <f t="shared" ca="1" si="66"/>
        <v>#N/A</v>
      </c>
      <c r="K317" s="2" t="e">
        <f t="shared" ca="1" si="67"/>
        <v>#N/A</v>
      </c>
      <c r="L317" s="2" t="e">
        <f t="shared" ca="1" si="68"/>
        <v>#N/A</v>
      </c>
      <c r="M317" s="19" t="e">
        <f t="shared" ca="1" si="69"/>
        <v>#N/A</v>
      </c>
      <c r="N317" s="2" t="e">
        <f t="shared" ca="1" si="70"/>
        <v>#N/A</v>
      </c>
      <c r="O317" s="20" t="e">
        <f t="shared" ca="1" si="71"/>
        <v>#N/A</v>
      </c>
      <c r="P317" s="168"/>
      <c r="Q317"/>
      <c r="U317"/>
    </row>
    <row r="318" spans="1:21" hidden="1" x14ac:dyDescent="0.25">
      <c r="A318" s="175">
        <f>VLOOKUP($B318,Data_Table[],18,FALSE)</f>
        <v>0</v>
      </c>
      <c r="B318" s="3" t="s">
        <v>133</v>
      </c>
      <c r="C318" s="3" t="str">
        <f>IF(Table_Data_Table_12[[#This Row],[Pair
Group]]&lt;&gt;0,Table_Data_Table_12[[#This Row],[Pair
Group]]+(COUNTIF($A$17:$A318,A318)*0.01),"")</f>
        <v/>
      </c>
      <c r="D318" s="78" t="e">
        <f t="shared" ca="1" si="60"/>
        <v>#N/A</v>
      </c>
      <c r="E318" s="3" t="e">
        <f t="shared" ca="1" si="61"/>
        <v>#N/A</v>
      </c>
      <c r="F318" s="44" t="e">
        <f t="shared" ca="1" si="62"/>
        <v>#N/A</v>
      </c>
      <c r="G318" s="7" t="e">
        <f t="shared" ca="1" si="63"/>
        <v>#N/A</v>
      </c>
      <c r="H318" s="79" t="e">
        <f t="shared" ca="1" si="64"/>
        <v>#N/A</v>
      </c>
      <c r="I318" s="18" t="e">
        <f t="shared" ca="1" si="65"/>
        <v>#N/A</v>
      </c>
      <c r="J318" s="164" t="e">
        <f t="shared" ca="1" si="66"/>
        <v>#N/A</v>
      </c>
      <c r="K318" s="2" t="e">
        <f t="shared" ca="1" si="67"/>
        <v>#N/A</v>
      </c>
      <c r="L318" s="2" t="e">
        <f t="shared" ca="1" si="68"/>
        <v>#N/A</v>
      </c>
      <c r="M318" s="19" t="e">
        <f t="shared" ca="1" si="69"/>
        <v>#N/A</v>
      </c>
      <c r="N318" s="2" t="e">
        <f t="shared" ca="1" si="70"/>
        <v>#N/A</v>
      </c>
      <c r="O318" s="20" t="e">
        <f t="shared" ca="1" si="71"/>
        <v>#N/A</v>
      </c>
      <c r="P318" s="168"/>
      <c r="Q318"/>
      <c r="U318"/>
    </row>
    <row r="319" spans="1:21" hidden="1" x14ac:dyDescent="0.25">
      <c r="A319" s="175">
        <f>VLOOKUP($B319,Data_Table[],18,FALSE)</f>
        <v>0</v>
      </c>
      <c r="B319" s="3" t="s">
        <v>133</v>
      </c>
      <c r="C319" s="3" t="str">
        <f>IF(Table_Data_Table_12[[#This Row],[Pair
Group]]&lt;&gt;0,Table_Data_Table_12[[#This Row],[Pair
Group]]+(COUNTIF($A$17:$A319,A319)*0.01),"")</f>
        <v/>
      </c>
      <c r="D319" s="78" t="e">
        <f t="shared" ca="1" si="60"/>
        <v>#N/A</v>
      </c>
      <c r="E319" s="3" t="e">
        <f t="shared" ca="1" si="61"/>
        <v>#N/A</v>
      </c>
      <c r="F319" s="44" t="e">
        <f t="shared" ca="1" si="62"/>
        <v>#N/A</v>
      </c>
      <c r="G319" s="7" t="e">
        <f t="shared" ca="1" si="63"/>
        <v>#N/A</v>
      </c>
      <c r="H319" s="79" t="e">
        <f t="shared" ca="1" si="64"/>
        <v>#N/A</v>
      </c>
      <c r="I319" s="18" t="e">
        <f t="shared" ca="1" si="65"/>
        <v>#N/A</v>
      </c>
      <c r="J319" s="164" t="e">
        <f t="shared" ca="1" si="66"/>
        <v>#N/A</v>
      </c>
      <c r="K319" s="2" t="e">
        <f t="shared" ca="1" si="67"/>
        <v>#N/A</v>
      </c>
      <c r="L319" s="2" t="e">
        <f t="shared" ca="1" si="68"/>
        <v>#N/A</v>
      </c>
      <c r="M319" s="19" t="e">
        <f t="shared" ca="1" si="69"/>
        <v>#N/A</v>
      </c>
      <c r="N319" s="2" t="e">
        <f t="shared" ca="1" si="70"/>
        <v>#N/A</v>
      </c>
      <c r="O319" s="20" t="e">
        <f t="shared" ca="1" si="71"/>
        <v>#N/A</v>
      </c>
      <c r="P319" s="168"/>
      <c r="Q319"/>
      <c r="U319"/>
    </row>
    <row r="320" spans="1:21" hidden="1" x14ac:dyDescent="0.25">
      <c r="A320" s="175">
        <f>VLOOKUP($B320,Data_Table[],18,FALSE)</f>
        <v>0</v>
      </c>
      <c r="B320" s="3" t="s">
        <v>133</v>
      </c>
      <c r="C320" s="3" t="str">
        <f>IF(Table_Data_Table_12[[#This Row],[Pair
Group]]&lt;&gt;0,Table_Data_Table_12[[#This Row],[Pair
Group]]+(COUNTIF($A$17:$A320,A320)*0.01),"")</f>
        <v/>
      </c>
      <c r="D320" s="78" t="e">
        <f t="shared" ca="1" si="60"/>
        <v>#N/A</v>
      </c>
      <c r="E320" s="3" t="e">
        <f t="shared" ca="1" si="61"/>
        <v>#N/A</v>
      </c>
      <c r="F320" s="44" t="e">
        <f t="shared" ca="1" si="62"/>
        <v>#N/A</v>
      </c>
      <c r="G320" s="7" t="e">
        <f t="shared" ca="1" si="63"/>
        <v>#N/A</v>
      </c>
      <c r="H320" s="79" t="e">
        <f t="shared" ca="1" si="64"/>
        <v>#N/A</v>
      </c>
      <c r="I320" s="18" t="e">
        <f t="shared" ca="1" si="65"/>
        <v>#N/A</v>
      </c>
      <c r="J320" s="164" t="e">
        <f t="shared" ca="1" si="66"/>
        <v>#N/A</v>
      </c>
      <c r="K320" s="2" t="e">
        <f t="shared" ca="1" si="67"/>
        <v>#N/A</v>
      </c>
      <c r="L320" s="2" t="e">
        <f t="shared" ca="1" si="68"/>
        <v>#N/A</v>
      </c>
      <c r="M320" s="19" t="e">
        <f t="shared" ca="1" si="69"/>
        <v>#N/A</v>
      </c>
      <c r="N320" s="2" t="e">
        <f t="shared" ca="1" si="70"/>
        <v>#N/A</v>
      </c>
      <c r="O320" s="20" t="e">
        <f t="shared" ca="1" si="71"/>
        <v>#N/A</v>
      </c>
      <c r="P320" s="168"/>
      <c r="Q320"/>
      <c r="U320"/>
    </row>
    <row r="321" spans="1:21" hidden="1" x14ac:dyDescent="0.25">
      <c r="A321" s="175">
        <f>VLOOKUP($B321,Data_Table[],18,FALSE)</f>
        <v>0</v>
      </c>
      <c r="B321" s="3" t="s">
        <v>133</v>
      </c>
      <c r="C321" s="3" t="str">
        <f>IF(Table_Data_Table_12[[#This Row],[Pair
Group]]&lt;&gt;0,Table_Data_Table_12[[#This Row],[Pair
Group]]+(COUNTIF($A$17:$A321,A321)*0.01),"")</f>
        <v/>
      </c>
      <c r="D321" s="78" t="e">
        <f t="shared" ca="1" si="60"/>
        <v>#N/A</v>
      </c>
      <c r="E321" s="3" t="e">
        <f t="shared" ca="1" si="61"/>
        <v>#N/A</v>
      </c>
      <c r="F321" s="44" t="e">
        <f t="shared" ca="1" si="62"/>
        <v>#N/A</v>
      </c>
      <c r="G321" s="7" t="e">
        <f t="shared" ca="1" si="63"/>
        <v>#N/A</v>
      </c>
      <c r="H321" s="79" t="e">
        <f t="shared" ca="1" si="64"/>
        <v>#N/A</v>
      </c>
      <c r="I321" s="18" t="e">
        <f t="shared" ca="1" si="65"/>
        <v>#N/A</v>
      </c>
      <c r="J321" s="164" t="e">
        <f t="shared" ca="1" si="66"/>
        <v>#N/A</v>
      </c>
      <c r="K321" s="2" t="e">
        <f t="shared" ca="1" si="67"/>
        <v>#N/A</v>
      </c>
      <c r="L321" s="2" t="e">
        <f t="shared" ca="1" si="68"/>
        <v>#N/A</v>
      </c>
      <c r="M321" s="19" t="e">
        <f t="shared" ca="1" si="69"/>
        <v>#N/A</v>
      </c>
      <c r="N321" s="2" t="e">
        <f t="shared" ca="1" si="70"/>
        <v>#N/A</v>
      </c>
      <c r="O321" s="20" t="e">
        <f t="shared" ca="1" si="71"/>
        <v>#N/A</v>
      </c>
      <c r="P321" s="168"/>
      <c r="Q321"/>
      <c r="U321"/>
    </row>
    <row r="322" spans="1:21" hidden="1" x14ac:dyDescent="0.25">
      <c r="A322" s="175">
        <f>VLOOKUP($B322,Data_Table[],18,FALSE)</f>
        <v>0</v>
      </c>
      <c r="B322" s="3" t="s">
        <v>133</v>
      </c>
      <c r="C322" s="3" t="str">
        <f>IF(Table_Data_Table_12[[#This Row],[Pair
Group]]&lt;&gt;0,Table_Data_Table_12[[#This Row],[Pair
Group]]+(COUNTIF($A$17:$A322,A322)*0.01),"")</f>
        <v/>
      </c>
      <c r="D322" s="78" t="e">
        <f t="shared" ca="1" si="60"/>
        <v>#N/A</v>
      </c>
      <c r="E322" s="3" t="e">
        <f t="shared" ca="1" si="61"/>
        <v>#N/A</v>
      </c>
      <c r="F322" s="44" t="e">
        <f t="shared" ca="1" si="62"/>
        <v>#N/A</v>
      </c>
      <c r="G322" s="7" t="e">
        <f t="shared" ca="1" si="63"/>
        <v>#N/A</v>
      </c>
      <c r="H322" s="79" t="e">
        <f t="shared" ca="1" si="64"/>
        <v>#N/A</v>
      </c>
      <c r="I322" s="18" t="e">
        <f t="shared" ca="1" si="65"/>
        <v>#N/A</v>
      </c>
      <c r="J322" s="164" t="e">
        <f t="shared" ca="1" si="66"/>
        <v>#N/A</v>
      </c>
      <c r="K322" s="2" t="e">
        <f t="shared" ca="1" si="67"/>
        <v>#N/A</v>
      </c>
      <c r="L322" s="2" t="e">
        <f t="shared" ca="1" si="68"/>
        <v>#N/A</v>
      </c>
      <c r="M322" s="19" t="e">
        <f t="shared" ca="1" si="69"/>
        <v>#N/A</v>
      </c>
      <c r="N322" s="2" t="e">
        <f t="shared" ca="1" si="70"/>
        <v>#N/A</v>
      </c>
      <c r="O322" s="20" t="e">
        <f t="shared" ca="1" si="71"/>
        <v>#N/A</v>
      </c>
      <c r="P322" s="168"/>
      <c r="Q322"/>
      <c r="U322"/>
    </row>
    <row r="323" spans="1:21" hidden="1" x14ac:dyDescent="0.25">
      <c r="A323" s="175">
        <f>VLOOKUP($B323,Data_Table[],18,FALSE)</f>
        <v>0</v>
      </c>
      <c r="B323" s="3" t="s">
        <v>133</v>
      </c>
      <c r="C323" s="3" t="str">
        <f>IF(Table_Data_Table_12[[#This Row],[Pair
Group]]&lt;&gt;0,Table_Data_Table_12[[#This Row],[Pair
Group]]+(COUNTIF($A$17:$A323,A323)*0.01),"")</f>
        <v/>
      </c>
      <c r="D323" s="78" t="e">
        <f t="shared" ca="1" si="60"/>
        <v>#N/A</v>
      </c>
      <c r="E323" s="3" t="e">
        <f t="shared" ca="1" si="61"/>
        <v>#N/A</v>
      </c>
      <c r="F323" s="44" t="e">
        <f t="shared" ca="1" si="62"/>
        <v>#N/A</v>
      </c>
      <c r="G323" s="7" t="e">
        <f t="shared" ca="1" si="63"/>
        <v>#N/A</v>
      </c>
      <c r="H323" s="79" t="e">
        <f t="shared" ca="1" si="64"/>
        <v>#N/A</v>
      </c>
      <c r="I323" s="18" t="e">
        <f t="shared" ca="1" si="65"/>
        <v>#N/A</v>
      </c>
      <c r="J323" s="164" t="e">
        <f t="shared" ca="1" si="66"/>
        <v>#N/A</v>
      </c>
      <c r="K323" s="2" t="e">
        <f t="shared" ca="1" si="67"/>
        <v>#N/A</v>
      </c>
      <c r="L323" s="2" t="e">
        <f t="shared" ca="1" si="68"/>
        <v>#N/A</v>
      </c>
      <c r="M323" s="19" t="e">
        <f t="shared" ca="1" si="69"/>
        <v>#N/A</v>
      </c>
      <c r="N323" s="2" t="e">
        <f t="shared" ca="1" si="70"/>
        <v>#N/A</v>
      </c>
      <c r="O323" s="20" t="e">
        <f t="shared" ca="1" si="71"/>
        <v>#N/A</v>
      </c>
      <c r="P323" s="168"/>
      <c r="Q323"/>
      <c r="U323"/>
    </row>
    <row r="324" spans="1:21" hidden="1" x14ac:dyDescent="0.25">
      <c r="A324" s="175">
        <f>VLOOKUP($B324,Data_Table[],18,FALSE)</f>
        <v>0</v>
      </c>
      <c r="B324" s="3" t="s">
        <v>133</v>
      </c>
      <c r="C324" s="3" t="str">
        <f>IF(Table_Data_Table_12[[#This Row],[Pair
Group]]&lt;&gt;0,Table_Data_Table_12[[#This Row],[Pair
Group]]+(COUNTIF($A$17:$A324,A324)*0.01),"")</f>
        <v/>
      </c>
      <c r="D324" s="78" t="e">
        <f t="shared" ca="1" si="60"/>
        <v>#N/A</v>
      </c>
      <c r="E324" s="3" t="e">
        <f t="shared" ca="1" si="61"/>
        <v>#N/A</v>
      </c>
      <c r="F324" s="44" t="e">
        <f t="shared" ca="1" si="62"/>
        <v>#N/A</v>
      </c>
      <c r="G324" s="7" t="e">
        <f t="shared" ca="1" si="63"/>
        <v>#N/A</v>
      </c>
      <c r="H324" s="79" t="e">
        <f t="shared" ca="1" si="64"/>
        <v>#N/A</v>
      </c>
      <c r="I324" s="18" t="e">
        <f t="shared" ca="1" si="65"/>
        <v>#N/A</v>
      </c>
      <c r="J324" s="164" t="e">
        <f t="shared" ca="1" si="66"/>
        <v>#N/A</v>
      </c>
      <c r="K324" s="2" t="e">
        <f t="shared" ca="1" si="67"/>
        <v>#N/A</v>
      </c>
      <c r="L324" s="2" t="e">
        <f t="shared" ca="1" si="68"/>
        <v>#N/A</v>
      </c>
      <c r="M324" s="19" t="e">
        <f t="shared" ca="1" si="69"/>
        <v>#N/A</v>
      </c>
      <c r="N324" s="2" t="e">
        <f t="shared" ca="1" si="70"/>
        <v>#N/A</v>
      </c>
      <c r="O324" s="20" t="e">
        <f t="shared" ca="1" si="71"/>
        <v>#N/A</v>
      </c>
      <c r="P324" s="168"/>
      <c r="Q324"/>
      <c r="U324"/>
    </row>
    <row r="325" spans="1:21" hidden="1" x14ac:dyDescent="0.25">
      <c r="A325" s="175">
        <f>VLOOKUP($B325,Data_Table[],18,FALSE)</f>
        <v>0</v>
      </c>
      <c r="B325" s="3" t="s">
        <v>133</v>
      </c>
      <c r="C325" s="3" t="str">
        <f>IF(Table_Data_Table_12[[#This Row],[Pair
Group]]&lt;&gt;0,Table_Data_Table_12[[#This Row],[Pair
Group]]+(COUNTIF($A$17:$A325,A325)*0.01),"")</f>
        <v/>
      </c>
      <c r="D325" s="78" t="e">
        <f t="shared" ca="1" si="60"/>
        <v>#N/A</v>
      </c>
      <c r="E325" s="3" t="e">
        <f t="shared" ca="1" si="61"/>
        <v>#N/A</v>
      </c>
      <c r="F325" s="44" t="e">
        <f t="shared" ca="1" si="62"/>
        <v>#N/A</v>
      </c>
      <c r="G325" s="7" t="e">
        <f t="shared" ca="1" si="63"/>
        <v>#N/A</v>
      </c>
      <c r="H325" s="79" t="e">
        <f t="shared" ca="1" si="64"/>
        <v>#N/A</v>
      </c>
      <c r="I325" s="18" t="e">
        <f t="shared" ca="1" si="65"/>
        <v>#N/A</v>
      </c>
      <c r="J325" s="164" t="e">
        <f t="shared" ca="1" si="66"/>
        <v>#N/A</v>
      </c>
      <c r="K325" s="2" t="e">
        <f t="shared" ca="1" si="67"/>
        <v>#N/A</v>
      </c>
      <c r="L325" s="2" t="e">
        <f t="shared" ca="1" si="68"/>
        <v>#N/A</v>
      </c>
      <c r="M325" s="19" t="e">
        <f t="shared" ca="1" si="69"/>
        <v>#N/A</v>
      </c>
      <c r="N325" s="2" t="e">
        <f t="shared" ca="1" si="70"/>
        <v>#N/A</v>
      </c>
      <c r="O325" s="20" t="e">
        <f t="shared" ca="1" si="71"/>
        <v>#N/A</v>
      </c>
      <c r="P325" s="168"/>
      <c r="Q325"/>
      <c r="U325"/>
    </row>
    <row r="326" spans="1:21" hidden="1" x14ac:dyDescent="0.25">
      <c r="A326" s="175">
        <f>VLOOKUP($B326,Data_Table[],18,FALSE)</f>
        <v>0</v>
      </c>
      <c r="B326" s="3" t="s">
        <v>133</v>
      </c>
      <c r="C326" s="3" t="str">
        <f>IF(Table_Data_Table_12[[#This Row],[Pair
Group]]&lt;&gt;0,Table_Data_Table_12[[#This Row],[Pair
Group]]+(COUNTIF($A$17:$A326,A326)*0.01),"")</f>
        <v/>
      </c>
      <c r="D326" s="78" t="e">
        <f t="shared" ca="1" si="60"/>
        <v>#N/A</v>
      </c>
      <c r="E326" s="3" t="e">
        <f t="shared" ca="1" si="61"/>
        <v>#N/A</v>
      </c>
      <c r="F326" s="44" t="e">
        <f t="shared" ca="1" si="62"/>
        <v>#N/A</v>
      </c>
      <c r="G326" s="7" t="e">
        <f t="shared" ca="1" si="63"/>
        <v>#N/A</v>
      </c>
      <c r="H326" s="79" t="e">
        <f t="shared" ca="1" si="64"/>
        <v>#N/A</v>
      </c>
      <c r="I326" s="18" t="e">
        <f t="shared" ca="1" si="65"/>
        <v>#N/A</v>
      </c>
      <c r="J326" s="164" t="e">
        <f t="shared" ca="1" si="66"/>
        <v>#N/A</v>
      </c>
      <c r="K326" s="2" t="e">
        <f t="shared" ca="1" si="67"/>
        <v>#N/A</v>
      </c>
      <c r="L326" s="2" t="e">
        <f t="shared" ca="1" si="68"/>
        <v>#N/A</v>
      </c>
      <c r="M326" s="19" t="e">
        <f t="shared" ca="1" si="69"/>
        <v>#N/A</v>
      </c>
      <c r="N326" s="2" t="e">
        <f t="shared" ca="1" si="70"/>
        <v>#N/A</v>
      </c>
      <c r="O326" s="20" t="e">
        <f t="shared" ca="1" si="71"/>
        <v>#N/A</v>
      </c>
      <c r="P326" s="168"/>
      <c r="Q326"/>
      <c r="U326"/>
    </row>
    <row r="327" spans="1:21" hidden="1" x14ac:dyDescent="0.25">
      <c r="A327" s="175">
        <f>VLOOKUP($B327,Data_Table[],18,FALSE)</f>
        <v>0</v>
      </c>
      <c r="B327" s="3" t="s">
        <v>133</v>
      </c>
      <c r="C327" s="3" t="str">
        <f>IF(Table_Data_Table_12[[#This Row],[Pair
Group]]&lt;&gt;0,Table_Data_Table_12[[#This Row],[Pair
Group]]+(COUNTIF($A$17:$A327,A327)*0.01),"")</f>
        <v/>
      </c>
      <c r="D327" s="78" t="e">
        <f t="shared" ca="1" si="60"/>
        <v>#N/A</v>
      </c>
      <c r="E327" s="3" t="e">
        <f t="shared" ca="1" si="61"/>
        <v>#N/A</v>
      </c>
      <c r="F327" s="44" t="e">
        <f t="shared" ca="1" si="62"/>
        <v>#N/A</v>
      </c>
      <c r="G327" s="7" t="e">
        <f t="shared" ca="1" si="63"/>
        <v>#N/A</v>
      </c>
      <c r="H327" s="79" t="e">
        <f t="shared" ca="1" si="64"/>
        <v>#N/A</v>
      </c>
      <c r="I327" s="18" t="e">
        <f t="shared" ca="1" si="65"/>
        <v>#N/A</v>
      </c>
      <c r="J327" s="164" t="e">
        <f t="shared" ca="1" si="66"/>
        <v>#N/A</v>
      </c>
      <c r="K327" s="2" t="e">
        <f t="shared" ca="1" si="67"/>
        <v>#N/A</v>
      </c>
      <c r="L327" s="2" t="e">
        <f t="shared" ca="1" si="68"/>
        <v>#N/A</v>
      </c>
      <c r="M327" s="19" t="e">
        <f t="shared" ca="1" si="69"/>
        <v>#N/A</v>
      </c>
      <c r="N327" s="2" t="e">
        <f t="shared" ca="1" si="70"/>
        <v>#N/A</v>
      </c>
      <c r="O327" s="20" t="e">
        <f t="shared" ca="1" si="71"/>
        <v>#N/A</v>
      </c>
      <c r="P327" s="168"/>
      <c r="Q327"/>
      <c r="U327"/>
    </row>
    <row r="328" spans="1:21" hidden="1" x14ac:dyDescent="0.25">
      <c r="A328" s="175">
        <f>VLOOKUP($B328,Data_Table[],18,FALSE)</f>
        <v>0</v>
      </c>
      <c r="B328" s="3" t="s">
        <v>133</v>
      </c>
      <c r="C328" s="3" t="str">
        <f>IF(Table_Data_Table_12[[#This Row],[Pair
Group]]&lt;&gt;0,Table_Data_Table_12[[#This Row],[Pair
Group]]+(COUNTIF($A$17:$A328,A328)*0.01),"")</f>
        <v/>
      </c>
      <c r="D328" s="78" t="e">
        <f t="shared" ca="1" si="60"/>
        <v>#N/A</v>
      </c>
      <c r="E328" s="3" t="e">
        <f t="shared" ca="1" si="61"/>
        <v>#N/A</v>
      </c>
      <c r="F328" s="44" t="e">
        <f t="shared" ca="1" si="62"/>
        <v>#N/A</v>
      </c>
      <c r="G328" s="7" t="e">
        <f t="shared" ca="1" si="63"/>
        <v>#N/A</v>
      </c>
      <c r="H328" s="79" t="e">
        <f t="shared" ca="1" si="64"/>
        <v>#N/A</v>
      </c>
      <c r="I328" s="18" t="e">
        <f t="shared" ca="1" si="65"/>
        <v>#N/A</v>
      </c>
      <c r="J328" s="164" t="e">
        <f t="shared" ca="1" si="66"/>
        <v>#N/A</v>
      </c>
      <c r="K328" s="2" t="e">
        <f t="shared" ca="1" si="67"/>
        <v>#N/A</v>
      </c>
      <c r="L328" s="2" t="e">
        <f t="shared" ca="1" si="68"/>
        <v>#N/A</v>
      </c>
      <c r="M328" s="19" t="e">
        <f t="shared" ca="1" si="69"/>
        <v>#N/A</v>
      </c>
      <c r="N328" s="2" t="e">
        <f t="shared" ca="1" si="70"/>
        <v>#N/A</v>
      </c>
      <c r="O328" s="20" t="e">
        <f t="shared" ca="1" si="71"/>
        <v>#N/A</v>
      </c>
      <c r="P328" s="168"/>
      <c r="Q328"/>
      <c r="U328"/>
    </row>
    <row r="329" spans="1:21" hidden="1" x14ac:dyDescent="0.25">
      <c r="A329" s="175">
        <f>VLOOKUP($B329,Data_Table[],18,FALSE)</f>
        <v>0</v>
      </c>
      <c r="B329" s="3" t="s">
        <v>133</v>
      </c>
      <c r="C329" s="3" t="str">
        <f>IF(Table_Data_Table_12[[#This Row],[Pair
Group]]&lt;&gt;0,Table_Data_Table_12[[#This Row],[Pair
Group]]+(COUNTIF($A$17:$A329,A329)*0.01),"")</f>
        <v/>
      </c>
      <c r="D329" s="78" t="e">
        <f t="shared" ca="1" si="60"/>
        <v>#N/A</v>
      </c>
      <c r="E329" s="3" t="e">
        <f t="shared" ca="1" si="61"/>
        <v>#N/A</v>
      </c>
      <c r="F329" s="44" t="e">
        <f t="shared" ca="1" si="62"/>
        <v>#N/A</v>
      </c>
      <c r="G329" s="7" t="e">
        <f t="shared" ca="1" si="63"/>
        <v>#N/A</v>
      </c>
      <c r="H329" s="79" t="e">
        <f t="shared" ca="1" si="64"/>
        <v>#N/A</v>
      </c>
      <c r="I329" s="18" t="e">
        <f t="shared" ca="1" si="65"/>
        <v>#N/A</v>
      </c>
      <c r="J329" s="164" t="e">
        <f t="shared" ca="1" si="66"/>
        <v>#N/A</v>
      </c>
      <c r="K329" s="2" t="e">
        <f t="shared" ca="1" si="67"/>
        <v>#N/A</v>
      </c>
      <c r="L329" s="2" t="e">
        <f t="shared" ca="1" si="68"/>
        <v>#N/A</v>
      </c>
      <c r="M329" s="19" t="e">
        <f t="shared" ca="1" si="69"/>
        <v>#N/A</v>
      </c>
      <c r="N329" s="2" t="e">
        <f t="shared" ca="1" si="70"/>
        <v>#N/A</v>
      </c>
      <c r="O329" s="20" t="e">
        <f t="shared" ca="1" si="71"/>
        <v>#N/A</v>
      </c>
      <c r="P329" s="168"/>
      <c r="Q329"/>
      <c r="U329"/>
    </row>
    <row r="330" spans="1:21" hidden="1" x14ac:dyDescent="0.25">
      <c r="A330" s="175">
        <f>VLOOKUP($B330,Data_Table[],18,FALSE)</f>
        <v>0</v>
      </c>
      <c r="B330" s="3" t="s">
        <v>133</v>
      </c>
      <c r="C330" s="3" t="str">
        <f>IF(Table_Data_Table_12[[#This Row],[Pair
Group]]&lt;&gt;0,Table_Data_Table_12[[#This Row],[Pair
Group]]+(COUNTIF($A$17:$A330,A330)*0.01),"")</f>
        <v/>
      </c>
      <c r="D330" s="78" t="e">
        <f t="shared" ca="1" si="60"/>
        <v>#N/A</v>
      </c>
      <c r="E330" s="3" t="e">
        <f t="shared" ca="1" si="61"/>
        <v>#N/A</v>
      </c>
      <c r="F330" s="44" t="e">
        <f t="shared" ca="1" si="62"/>
        <v>#N/A</v>
      </c>
      <c r="G330" s="7" t="e">
        <f t="shared" ca="1" si="63"/>
        <v>#N/A</v>
      </c>
      <c r="H330" s="79" t="e">
        <f t="shared" ca="1" si="64"/>
        <v>#N/A</v>
      </c>
      <c r="I330" s="18" t="e">
        <f t="shared" ca="1" si="65"/>
        <v>#N/A</v>
      </c>
      <c r="J330" s="164" t="e">
        <f t="shared" ca="1" si="66"/>
        <v>#N/A</v>
      </c>
      <c r="K330" s="2" t="e">
        <f t="shared" ca="1" si="67"/>
        <v>#N/A</v>
      </c>
      <c r="L330" s="2" t="e">
        <f t="shared" ca="1" si="68"/>
        <v>#N/A</v>
      </c>
      <c r="M330" s="19" t="e">
        <f t="shared" ca="1" si="69"/>
        <v>#N/A</v>
      </c>
      <c r="N330" s="2" t="e">
        <f t="shared" ca="1" si="70"/>
        <v>#N/A</v>
      </c>
      <c r="O330" s="20" t="e">
        <f t="shared" ca="1" si="71"/>
        <v>#N/A</v>
      </c>
      <c r="P330" s="168"/>
      <c r="Q330"/>
      <c r="U330"/>
    </row>
    <row r="331" spans="1:21" hidden="1" x14ac:dyDescent="0.25">
      <c r="A331" s="175">
        <f>VLOOKUP($B331,Data_Table[],18,FALSE)</f>
        <v>0</v>
      </c>
      <c r="B331" s="3" t="s">
        <v>133</v>
      </c>
      <c r="C331" s="3" t="str">
        <f>IF(Table_Data_Table_12[[#This Row],[Pair
Group]]&lt;&gt;0,Table_Data_Table_12[[#This Row],[Pair
Group]]+(COUNTIF($A$17:$A331,A331)*0.01),"")</f>
        <v/>
      </c>
      <c r="D331" s="78" t="e">
        <f t="shared" ca="1" si="60"/>
        <v>#N/A</v>
      </c>
      <c r="E331" s="3" t="e">
        <f t="shared" ca="1" si="61"/>
        <v>#N/A</v>
      </c>
      <c r="F331" s="44" t="e">
        <f t="shared" ca="1" si="62"/>
        <v>#N/A</v>
      </c>
      <c r="G331" s="7" t="e">
        <f t="shared" ca="1" si="63"/>
        <v>#N/A</v>
      </c>
      <c r="H331" s="79" t="e">
        <f t="shared" ca="1" si="64"/>
        <v>#N/A</v>
      </c>
      <c r="I331" s="18" t="e">
        <f t="shared" ca="1" si="65"/>
        <v>#N/A</v>
      </c>
      <c r="J331" s="164" t="e">
        <f t="shared" ca="1" si="66"/>
        <v>#N/A</v>
      </c>
      <c r="K331" s="2" t="e">
        <f t="shared" ca="1" si="67"/>
        <v>#N/A</v>
      </c>
      <c r="L331" s="2" t="e">
        <f t="shared" ca="1" si="68"/>
        <v>#N/A</v>
      </c>
      <c r="M331" s="19" t="e">
        <f t="shared" ca="1" si="69"/>
        <v>#N/A</v>
      </c>
      <c r="N331" s="2" t="e">
        <f t="shared" ca="1" si="70"/>
        <v>#N/A</v>
      </c>
      <c r="O331" s="20" t="e">
        <f t="shared" ca="1" si="71"/>
        <v>#N/A</v>
      </c>
      <c r="P331" s="168"/>
      <c r="Q331"/>
      <c r="U331"/>
    </row>
    <row r="332" spans="1:21" hidden="1" x14ac:dyDescent="0.25">
      <c r="A332" s="175">
        <f>VLOOKUP($B332,Data_Table[],18,FALSE)</f>
        <v>0</v>
      </c>
      <c r="B332" s="3" t="s">
        <v>133</v>
      </c>
      <c r="C332" s="3" t="str">
        <f>IF(Table_Data_Table_12[[#This Row],[Pair
Group]]&lt;&gt;0,Table_Data_Table_12[[#This Row],[Pair
Group]]+(COUNTIF($A$17:$A332,A332)*0.01),"")</f>
        <v/>
      </c>
      <c r="D332" s="78" t="e">
        <f t="shared" ca="1" si="60"/>
        <v>#N/A</v>
      </c>
      <c r="E332" s="3" t="e">
        <f t="shared" ca="1" si="61"/>
        <v>#N/A</v>
      </c>
      <c r="F332" s="44" t="e">
        <f t="shared" ca="1" si="62"/>
        <v>#N/A</v>
      </c>
      <c r="G332" s="7" t="e">
        <f t="shared" ca="1" si="63"/>
        <v>#N/A</v>
      </c>
      <c r="H332" s="79" t="e">
        <f t="shared" ca="1" si="64"/>
        <v>#N/A</v>
      </c>
      <c r="I332" s="18" t="e">
        <f t="shared" ca="1" si="65"/>
        <v>#N/A</v>
      </c>
      <c r="J332" s="164" t="e">
        <f t="shared" ca="1" si="66"/>
        <v>#N/A</v>
      </c>
      <c r="K332" s="2" t="e">
        <f t="shared" ca="1" si="67"/>
        <v>#N/A</v>
      </c>
      <c r="L332" s="2" t="e">
        <f t="shared" ca="1" si="68"/>
        <v>#N/A</v>
      </c>
      <c r="M332" s="19" t="e">
        <f t="shared" ca="1" si="69"/>
        <v>#N/A</v>
      </c>
      <c r="N332" s="2" t="e">
        <f t="shared" ca="1" si="70"/>
        <v>#N/A</v>
      </c>
      <c r="O332" s="20" t="e">
        <f t="shared" ca="1" si="71"/>
        <v>#N/A</v>
      </c>
      <c r="P332" s="168"/>
      <c r="Q332"/>
      <c r="U332"/>
    </row>
    <row r="333" spans="1:21" hidden="1" x14ac:dyDescent="0.25">
      <c r="A333" s="175">
        <f>VLOOKUP($B333,Data_Table[],18,FALSE)</f>
        <v>0</v>
      </c>
      <c r="B333" s="3" t="s">
        <v>133</v>
      </c>
      <c r="C333" s="3" t="str">
        <f>IF(Table_Data_Table_12[[#This Row],[Pair
Group]]&lt;&gt;0,Table_Data_Table_12[[#This Row],[Pair
Group]]+(COUNTIF($A$17:$A333,A333)*0.01),"")</f>
        <v/>
      </c>
      <c r="D333" s="78" t="e">
        <f t="shared" ca="1" si="60"/>
        <v>#N/A</v>
      </c>
      <c r="E333" s="3" t="e">
        <f t="shared" ca="1" si="61"/>
        <v>#N/A</v>
      </c>
      <c r="F333" s="44" t="e">
        <f t="shared" ca="1" si="62"/>
        <v>#N/A</v>
      </c>
      <c r="G333" s="7" t="e">
        <f t="shared" ca="1" si="63"/>
        <v>#N/A</v>
      </c>
      <c r="H333" s="79" t="e">
        <f t="shared" ca="1" si="64"/>
        <v>#N/A</v>
      </c>
      <c r="I333" s="18" t="e">
        <f t="shared" ca="1" si="65"/>
        <v>#N/A</v>
      </c>
      <c r="J333" s="164" t="e">
        <f t="shared" ca="1" si="66"/>
        <v>#N/A</v>
      </c>
      <c r="K333" s="2" t="e">
        <f t="shared" ca="1" si="67"/>
        <v>#N/A</v>
      </c>
      <c r="L333" s="2" t="e">
        <f t="shared" ca="1" si="68"/>
        <v>#N/A</v>
      </c>
      <c r="M333" s="19" t="e">
        <f t="shared" ca="1" si="69"/>
        <v>#N/A</v>
      </c>
      <c r="N333" s="2" t="e">
        <f t="shared" ca="1" si="70"/>
        <v>#N/A</v>
      </c>
      <c r="O333" s="20" t="e">
        <f t="shared" ca="1" si="71"/>
        <v>#N/A</v>
      </c>
      <c r="P333" s="168"/>
      <c r="Q333"/>
      <c r="U333"/>
    </row>
    <row r="334" spans="1:21" hidden="1" x14ac:dyDescent="0.25">
      <c r="A334" s="175">
        <f>VLOOKUP($B334,Data_Table[],18,FALSE)</f>
        <v>0</v>
      </c>
      <c r="B334" s="3" t="s">
        <v>133</v>
      </c>
      <c r="C334" s="3" t="str">
        <f>IF(Table_Data_Table_12[[#This Row],[Pair
Group]]&lt;&gt;0,Table_Data_Table_12[[#This Row],[Pair
Group]]+(COUNTIF($A$17:$A334,A334)*0.01),"")</f>
        <v/>
      </c>
      <c r="D334" s="78" t="e">
        <f t="shared" ca="1" si="60"/>
        <v>#N/A</v>
      </c>
      <c r="E334" s="3" t="e">
        <f t="shared" ca="1" si="61"/>
        <v>#N/A</v>
      </c>
      <c r="F334" s="44" t="e">
        <f t="shared" ca="1" si="62"/>
        <v>#N/A</v>
      </c>
      <c r="G334" s="7" t="e">
        <f t="shared" ca="1" si="63"/>
        <v>#N/A</v>
      </c>
      <c r="H334" s="79" t="e">
        <f t="shared" ca="1" si="64"/>
        <v>#N/A</v>
      </c>
      <c r="I334" s="18" t="e">
        <f t="shared" ca="1" si="65"/>
        <v>#N/A</v>
      </c>
      <c r="J334" s="164" t="e">
        <f t="shared" ca="1" si="66"/>
        <v>#N/A</v>
      </c>
      <c r="K334" s="2" t="e">
        <f t="shared" ca="1" si="67"/>
        <v>#N/A</v>
      </c>
      <c r="L334" s="2" t="e">
        <f t="shared" ca="1" si="68"/>
        <v>#N/A</v>
      </c>
      <c r="M334" s="19" t="e">
        <f t="shared" ca="1" si="69"/>
        <v>#N/A</v>
      </c>
      <c r="N334" s="2" t="e">
        <f t="shared" ca="1" si="70"/>
        <v>#N/A</v>
      </c>
      <c r="O334" s="20" t="e">
        <f t="shared" ca="1" si="71"/>
        <v>#N/A</v>
      </c>
      <c r="P334" s="168"/>
      <c r="Q334"/>
      <c r="U334"/>
    </row>
    <row r="335" spans="1:21" hidden="1" x14ac:dyDescent="0.25">
      <c r="A335" s="175">
        <f>VLOOKUP($B335,Data_Table[],18,FALSE)</f>
        <v>0</v>
      </c>
      <c r="B335" s="3" t="s">
        <v>133</v>
      </c>
      <c r="C335" s="3" t="str">
        <f>IF(Table_Data_Table_12[[#This Row],[Pair
Group]]&lt;&gt;0,Table_Data_Table_12[[#This Row],[Pair
Group]]+(COUNTIF($A$17:$A335,A335)*0.01),"")</f>
        <v/>
      </c>
      <c r="D335" s="78" t="e">
        <f t="shared" ca="1" si="60"/>
        <v>#N/A</v>
      </c>
      <c r="E335" s="3" t="e">
        <f t="shared" ca="1" si="61"/>
        <v>#N/A</v>
      </c>
      <c r="F335" s="44" t="e">
        <f t="shared" ca="1" si="62"/>
        <v>#N/A</v>
      </c>
      <c r="G335" s="7" t="e">
        <f t="shared" ca="1" si="63"/>
        <v>#N/A</v>
      </c>
      <c r="H335" s="79" t="e">
        <f t="shared" ca="1" si="64"/>
        <v>#N/A</v>
      </c>
      <c r="I335" s="18" t="e">
        <f t="shared" ca="1" si="65"/>
        <v>#N/A</v>
      </c>
      <c r="J335" s="164" t="e">
        <f t="shared" ca="1" si="66"/>
        <v>#N/A</v>
      </c>
      <c r="K335" s="2" t="e">
        <f t="shared" ca="1" si="67"/>
        <v>#N/A</v>
      </c>
      <c r="L335" s="2" t="e">
        <f t="shared" ca="1" si="68"/>
        <v>#N/A</v>
      </c>
      <c r="M335" s="19" t="e">
        <f t="shared" ca="1" si="69"/>
        <v>#N/A</v>
      </c>
      <c r="N335" s="2" t="e">
        <f t="shared" ca="1" si="70"/>
        <v>#N/A</v>
      </c>
      <c r="O335" s="20" t="e">
        <f t="shared" ca="1" si="71"/>
        <v>#N/A</v>
      </c>
      <c r="P335" s="168"/>
      <c r="Q335"/>
      <c r="U335"/>
    </row>
    <row r="336" spans="1:21" hidden="1" x14ac:dyDescent="0.25">
      <c r="A336" s="175">
        <f>VLOOKUP($B336,Data_Table[],18,FALSE)</f>
        <v>0</v>
      </c>
      <c r="B336" s="3" t="s">
        <v>133</v>
      </c>
      <c r="C336" s="3" t="str">
        <f>IF(Table_Data_Table_12[[#This Row],[Pair
Group]]&lt;&gt;0,Table_Data_Table_12[[#This Row],[Pair
Group]]+(COUNTIF($A$17:$A336,A336)*0.01),"")</f>
        <v/>
      </c>
      <c r="D336" s="78" t="e">
        <f t="shared" ca="1" si="60"/>
        <v>#N/A</v>
      </c>
      <c r="E336" s="3" t="e">
        <f t="shared" ca="1" si="61"/>
        <v>#N/A</v>
      </c>
      <c r="F336" s="44" t="e">
        <f t="shared" ca="1" si="62"/>
        <v>#N/A</v>
      </c>
      <c r="G336" s="7" t="e">
        <f t="shared" ca="1" si="63"/>
        <v>#N/A</v>
      </c>
      <c r="H336" s="79" t="e">
        <f t="shared" ca="1" si="64"/>
        <v>#N/A</v>
      </c>
      <c r="I336" s="18" t="e">
        <f t="shared" ca="1" si="65"/>
        <v>#N/A</v>
      </c>
      <c r="J336" s="164" t="e">
        <f t="shared" ca="1" si="66"/>
        <v>#N/A</v>
      </c>
      <c r="K336" s="2" t="e">
        <f t="shared" ca="1" si="67"/>
        <v>#N/A</v>
      </c>
      <c r="L336" s="2" t="e">
        <f t="shared" ca="1" si="68"/>
        <v>#N/A</v>
      </c>
      <c r="M336" s="19" t="e">
        <f t="shared" ca="1" si="69"/>
        <v>#N/A</v>
      </c>
      <c r="N336" s="2" t="e">
        <f t="shared" ca="1" si="70"/>
        <v>#N/A</v>
      </c>
      <c r="O336" s="20" t="e">
        <f t="shared" ca="1" si="71"/>
        <v>#N/A</v>
      </c>
      <c r="P336" s="168"/>
      <c r="Q336"/>
      <c r="U336"/>
    </row>
    <row r="337" spans="1:21" hidden="1" x14ac:dyDescent="0.25">
      <c r="A337" s="175">
        <f>VLOOKUP($B337,Data_Table[],18,FALSE)</f>
        <v>0</v>
      </c>
      <c r="B337" s="3" t="s">
        <v>133</v>
      </c>
      <c r="C337" s="3" t="str">
        <f>IF(Table_Data_Table_12[[#This Row],[Pair
Group]]&lt;&gt;0,Table_Data_Table_12[[#This Row],[Pair
Group]]+(COUNTIF($A$17:$A337,A337)*0.01),"")</f>
        <v/>
      </c>
      <c r="D337" s="78" t="e">
        <f t="shared" ref="D337:D400" ca="1" si="72">VLOOKUP($B337,DataTable,2,FALSE)</f>
        <v>#N/A</v>
      </c>
      <c r="E337" s="3" t="e">
        <f t="shared" ref="E337:E400" ca="1" si="73">VLOOKUP($B337,DataTable,3,FALSE)</f>
        <v>#N/A</v>
      </c>
      <c r="F337" s="44" t="e">
        <f t="shared" ref="F337:F400" ca="1" si="74">VLOOKUP($B337,DataTable,4,FALSE)</f>
        <v>#N/A</v>
      </c>
      <c r="G337" s="7" t="e">
        <f t="shared" ref="G337:G400" ca="1" si="75">VLOOKUP($B337,DataTable,5,FALSE)</f>
        <v>#N/A</v>
      </c>
      <c r="H337" s="79" t="e">
        <f t="shared" ref="H337:H400" ca="1" si="76">VLOOKUP($B337,DataTable,6,FALSE)</f>
        <v>#N/A</v>
      </c>
      <c r="I337" s="18" t="e">
        <f t="shared" ref="I337:I400" ca="1" si="77">ROUND((VLOOKUP($B337,DataTable,10,FALSE)-VLOOKUP($B337,DataTable,12,FALSE))/43560,3)</f>
        <v>#N/A</v>
      </c>
      <c r="J337" s="164" t="e">
        <f t="shared" ref="J337:J400" ca="1" si="78">VLOOKUP($B337,DataTable,11,FALSE)</f>
        <v>#N/A</v>
      </c>
      <c r="K337" s="2" t="e">
        <f t="shared" ref="K337:K400" ca="1" si="79">VLOOKUP($B337,DataTable,13,FALSE)</f>
        <v>#N/A</v>
      </c>
      <c r="L337" s="2" t="e">
        <f t="shared" ref="L337:L400" ca="1" si="80">VLOOKUP($B337,Analysis_Table,8,FALSE)</f>
        <v>#N/A</v>
      </c>
      <c r="M337" s="19" t="e">
        <f t="shared" ref="M337:M400" ca="1" si="81">VLOOKUP($B337,Analysis_Table,9,FALSE)</f>
        <v>#N/A</v>
      </c>
      <c r="N337" s="2" t="e">
        <f t="shared" ref="N337:N400" ca="1" si="82">L337/I337</f>
        <v>#N/A</v>
      </c>
      <c r="O337" s="20" t="e">
        <f t="shared" ref="O337:O400" ca="1" si="83">ROUND(L337/(VLOOKUP($B337,DataTable,10,FALSE)-VLOOKUP($B337,DataTable,12,FALSE)),2)</f>
        <v>#N/A</v>
      </c>
      <c r="P337" s="168"/>
      <c r="Q337"/>
      <c r="U337"/>
    </row>
    <row r="338" spans="1:21" hidden="1" x14ac:dyDescent="0.25">
      <c r="A338" s="175">
        <f>VLOOKUP($B338,Data_Table[],18,FALSE)</f>
        <v>0</v>
      </c>
      <c r="B338" s="3" t="s">
        <v>133</v>
      </c>
      <c r="C338" s="3" t="str">
        <f>IF(Table_Data_Table_12[[#This Row],[Pair
Group]]&lt;&gt;0,Table_Data_Table_12[[#This Row],[Pair
Group]]+(COUNTIF($A$17:$A338,A338)*0.01),"")</f>
        <v/>
      </c>
      <c r="D338" s="78" t="e">
        <f t="shared" ca="1" si="72"/>
        <v>#N/A</v>
      </c>
      <c r="E338" s="3" t="e">
        <f t="shared" ca="1" si="73"/>
        <v>#N/A</v>
      </c>
      <c r="F338" s="44" t="e">
        <f t="shared" ca="1" si="74"/>
        <v>#N/A</v>
      </c>
      <c r="G338" s="7" t="e">
        <f t="shared" ca="1" si="75"/>
        <v>#N/A</v>
      </c>
      <c r="H338" s="79" t="e">
        <f t="shared" ca="1" si="76"/>
        <v>#N/A</v>
      </c>
      <c r="I338" s="18" t="e">
        <f t="shared" ca="1" si="77"/>
        <v>#N/A</v>
      </c>
      <c r="J338" s="164" t="e">
        <f t="shared" ca="1" si="78"/>
        <v>#N/A</v>
      </c>
      <c r="K338" s="2" t="e">
        <f t="shared" ca="1" si="79"/>
        <v>#N/A</v>
      </c>
      <c r="L338" s="2" t="e">
        <f t="shared" ca="1" si="80"/>
        <v>#N/A</v>
      </c>
      <c r="M338" s="19" t="e">
        <f t="shared" ca="1" si="81"/>
        <v>#N/A</v>
      </c>
      <c r="N338" s="2" t="e">
        <f t="shared" ca="1" si="82"/>
        <v>#N/A</v>
      </c>
      <c r="O338" s="20" t="e">
        <f t="shared" ca="1" si="83"/>
        <v>#N/A</v>
      </c>
      <c r="P338" s="168"/>
      <c r="Q338"/>
      <c r="U338"/>
    </row>
    <row r="339" spans="1:21" hidden="1" x14ac:dyDescent="0.25">
      <c r="A339" s="175">
        <f>VLOOKUP($B339,Data_Table[],18,FALSE)</f>
        <v>0</v>
      </c>
      <c r="B339" s="3" t="s">
        <v>133</v>
      </c>
      <c r="C339" s="3" t="str">
        <f>IF(Table_Data_Table_12[[#This Row],[Pair
Group]]&lt;&gt;0,Table_Data_Table_12[[#This Row],[Pair
Group]]+(COUNTIF($A$17:$A339,A339)*0.01),"")</f>
        <v/>
      </c>
      <c r="D339" s="78" t="e">
        <f t="shared" ca="1" si="72"/>
        <v>#N/A</v>
      </c>
      <c r="E339" s="3" t="e">
        <f t="shared" ca="1" si="73"/>
        <v>#N/A</v>
      </c>
      <c r="F339" s="44" t="e">
        <f t="shared" ca="1" si="74"/>
        <v>#N/A</v>
      </c>
      <c r="G339" s="7" t="e">
        <f t="shared" ca="1" si="75"/>
        <v>#N/A</v>
      </c>
      <c r="H339" s="79" t="e">
        <f t="shared" ca="1" si="76"/>
        <v>#N/A</v>
      </c>
      <c r="I339" s="18" t="e">
        <f t="shared" ca="1" si="77"/>
        <v>#N/A</v>
      </c>
      <c r="J339" s="164" t="e">
        <f t="shared" ca="1" si="78"/>
        <v>#N/A</v>
      </c>
      <c r="K339" s="2" t="e">
        <f t="shared" ca="1" si="79"/>
        <v>#N/A</v>
      </c>
      <c r="L339" s="2" t="e">
        <f t="shared" ca="1" si="80"/>
        <v>#N/A</v>
      </c>
      <c r="M339" s="19" t="e">
        <f t="shared" ca="1" si="81"/>
        <v>#N/A</v>
      </c>
      <c r="N339" s="2" t="e">
        <f t="shared" ca="1" si="82"/>
        <v>#N/A</v>
      </c>
      <c r="O339" s="20" t="e">
        <f t="shared" ca="1" si="83"/>
        <v>#N/A</v>
      </c>
      <c r="P339" s="168"/>
      <c r="Q339"/>
      <c r="U339"/>
    </row>
    <row r="340" spans="1:21" hidden="1" x14ac:dyDescent="0.25">
      <c r="A340" s="175">
        <f>VLOOKUP($B340,Data_Table[],18,FALSE)</f>
        <v>0</v>
      </c>
      <c r="B340" s="3" t="s">
        <v>133</v>
      </c>
      <c r="C340" s="3" t="str">
        <f>IF(Table_Data_Table_12[[#This Row],[Pair
Group]]&lt;&gt;0,Table_Data_Table_12[[#This Row],[Pair
Group]]+(COUNTIF($A$17:$A340,A340)*0.01),"")</f>
        <v/>
      </c>
      <c r="D340" s="78" t="e">
        <f t="shared" ca="1" si="72"/>
        <v>#N/A</v>
      </c>
      <c r="E340" s="3" t="e">
        <f t="shared" ca="1" si="73"/>
        <v>#N/A</v>
      </c>
      <c r="F340" s="44" t="e">
        <f t="shared" ca="1" si="74"/>
        <v>#N/A</v>
      </c>
      <c r="G340" s="7" t="e">
        <f t="shared" ca="1" si="75"/>
        <v>#N/A</v>
      </c>
      <c r="H340" s="79" t="e">
        <f t="shared" ca="1" si="76"/>
        <v>#N/A</v>
      </c>
      <c r="I340" s="18" t="e">
        <f t="shared" ca="1" si="77"/>
        <v>#N/A</v>
      </c>
      <c r="J340" s="164" t="e">
        <f t="shared" ca="1" si="78"/>
        <v>#N/A</v>
      </c>
      <c r="K340" s="2" t="e">
        <f t="shared" ca="1" si="79"/>
        <v>#N/A</v>
      </c>
      <c r="L340" s="2" t="e">
        <f t="shared" ca="1" si="80"/>
        <v>#N/A</v>
      </c>
      <c r="M340" s="19" t="e">
        <f t="shared" ca="1" si="81"/>
        <v>#N/A</v>
      </c>
      <c r="N340" s="2" t="e">
        <f t="shared" ca="1" si="82"/>
        <v>#N/A</v>
      </c>
      <c r="O340" s="20" t="e">
        <f t="shared" ca="1" si="83"/>
        <v>#N/A</v>
      </c>
      <c r="P340" s="168"/>
      <c r="Q340"/>
      <c r="U340"/>
    </row>
    <row r="341" spans="1:21" hidden="1" x14ac:dyDescent="0.25">
      <c r="A341" s="175">
        <f>VLOOKUP($B341,Data_Table[],18,FALSE)</f>
        <v>0</v>
      </c>
      <c r="B341" s="3" t="s">
        <v>133</v>
      </c>
      <c r="C341" s="3" t="str">
        <f>IF(Table_Data_Table_12[[#This Row],[Pair
Group]]&lt;&gt;0,Table_Data_Table_12[[#This Row],[Pair
Group]]+(COUNTIF($A$17:$A341,A341)*0.01),"")</f>
        <v/>
      </c>
      <c r="D341" s="78" t="e">
        <f t="shared" ca="1" si="72"/>
        <v>#N/A</v>
      </c>
      <c r="E341" s="3" t="e">
        <f t="shared" ca="1" si="73"/>
        <v>#N/A</v>
      </c>
      <c r="F341" s="44" t="e">
        <f t="shared" ca="1" si="74"/>
        <v>#N/A</v>
      </c>
      <c r="G341" s="7" t="e">
        <f t="shared" ca="1" si="75"/>
        <v>#N/A</v>
      </c>
      <c r="H341" s="79" t="e">
        <f t="shared" ca="1" si="76"/>
        <v>#N/A</v>
      </c>
      <c r="I341" s="18" t="e">
        <f t="shared" ca="1" si="77"/>
        <v>#N/A</v>
      </c>
      <c r="J341" s="164" t="e">
        <f t="shared" ca="1" si="78"/>
        <v>#N/A</v>
      </c>
      <c r="K341" s="2" t="e">
        <f t="shared" ca="1" si="79"/>
        <v>#N/A</v>
      </c>
      <c r="L341" s="2" t="e">
        <f t="shared" ca="1" si="80"/>
        <v>#N/A</v>
      </c>
      <c r="M341" s="19" t="e">
        <f t="shared" ca="1" si="81"/>
        <v>#N/A</v>
      </c>
      <c r="N341" s="2" t="e">
        <f t="shared" ca="1" si="82"/>
        <v>#N/A</v>
      </c>
      <c r="O341" s="20" t="e">
        <f t="shared" ca="1" si="83"/>
        <v>#N/A</v>
      </c>
      <c r="P341" s="168"/>
      <c r="Q341"/>
      <c r="U341"/>
    </row>
    <row r="342" spans="1:21" hidden="1" x14ac:dyDescent="0.25">
      <c r="A342" s="175">
        <f>VLOOKUP($B342,Data_Table[],18,FALSE)</f>
        <v>0</v>
      </c>
      <c r="B342" s="3" t="s">
        <v>133</v>
      </c>
      <c r="C342" s="3" t="str">
        <f>IF(Table_Data_Table_12[[#This Row],[Pair
Group]]&lt;&gt;0,Table_Data_Table_12[[#This Row],[Pair
Group]]+(COUNTIF($A$17:$A342,A342)*0.01),"")</f>
        <v/>
      </c>
      <c r="D342" s="78" t="e">
        <f t="shared" ca="1" si="72"/>
        <v>#N/A</v>
      </c>
      <c r="E342" s="3" t="e">
        <f t="shared" ca="1" si="73"/>
        <v>#N/A</v>
      </c>
      <c r="F342" s="44" t="e">
        <f t="shared" ca="1" si="74"/>
        <v>#N/A</v>
      </c>
      <c r="G342" s="7" t="e">
        <f t="shared" ca="1" si="75"/>
        <v>#N/A</v>
      </c>
      <c r="H342" s="79" t="e">
        <f t="shared" ca="1" si="76"/>
        <v>#N/A</v>
      </c>
      <c r="I342" s="18" t="e">
        <f t="shared" ca="1" si="77"/>
        <v>#N/A</v>
      </c>
      <c r="J342" s="164" t="e">
        <f t="shared" ca="1" si="78"/>
        <v>#N/A</v>
      </c>
      <c r="K342" s="2" t="e">
        <f t="shared" ca="1" si="79"/>
        <v>#N/A</v>
      </c>
      <c r="L342" s="2" t="e">
        <f t="shared" ca="1" si="80"/>
        <v>#N/A</v>
      </c>
      <c r="M342" s="19" t="e">
        <f t="shared" ca="1" si="81"/>
        <v>#N/A</v>
      </c>
      <c r="N342" s="2" t="e">
        <f t="shared" ca="1" si="82"/>
        <v>#N/A</v>
      </c>
      <c r="O342" s="20" t="e">
        <f t="shared" ca="1" si="83"/>
        <v>#N/A</v>
      </c>
      <c r="P342" s="168"/>
      <c r="Q342"/>
      <c r="U342"/>
    </row>
    <row r="343" spans="1:21" hidden="1" x14ac:dyDescent="0.25">
      <c r="A343" s="175">
        <f>VLOOKUP($B343,Data_Table[],18,FALSE)</f>
        <v>0</v>
      </c>
      <c r="B343" s="3" t="s">
        <v>133</v>
      </c>
      <c r="C343" s="3" t="str">
        <f>IF(Table_Data_Table_12[[#This Row],[Pair
Group]]&lt;&gt;0,Table_Data_Table_12[[#This Row],[Pair
Group]]+(COUNTIF($A$17:$A343,A343)*0.01),"")</f>
        <v/>
      </c>
      <c r="D343" s="78" t="e">
        <f t="shared" ca="1" si="72"/>
        <v>#N/A</v>
      </c>
      <c r="E343" s="3" t="e">
        <f t="shared" ca="1" si="73"/>
        <v>#N/A</v>
      </c>
      <c r="F343" s="44" t="e">
        <f t="shared" ca="1" si="74"/>
        <v>#N/A</v>
      </c>
      <c r="G343" s="7" t="e">
        <f t="shared" ca="1" si="75"/>
        <v>#N/A</v>
      </c>
      <c r="H343" s="79" t="e">
        <f t="shared" ca="1" si="76"/>
        <v>#N/A</v>
      </c>
      <c r="I343" s="18" t="e">
        <f t="shared" ca="1" si="77"/>
        <v>#N/A</v>
      </c>
      <c r="J343" s="164" t="e">
        <f t="shared" ca="1" si="78"/>
        <v>#N/A</v>
      </c>
      <c r="K343" s="2" t="e">
        <f t="shared" ca="1" si="79"/>
        <v>#N/A</v>
      </c>
      <c r="L343" s="2" t="e">
        <f t="shared" ca="1" si="80"/>
        <v>#N/A</v>
      </c>
      <c r="M343" s="19" t="e">
        <f t="shared" ca="1" si="81"/>
        <v>#N/A</v>
      </c>
      <c r="N343" s="2" t="e">
        <f t="shared" ca="1" si="82"/>
        <v>#N/A</v>
      </c>
      <c r="O343" s="20" t="e">
        <f t="shared" ca="1" si="83"/>
        <v>#N/A</v>
      </c>
      <c r="P343" s="168"/>
      <c r="Q343"/>
      <c r="U343"/>
    </row>
    <row r="344" spans="1:21" hidden="1" x14ac:dyDescent="0.25">
      <c r="A344" s="175">
        <f>VLOOKUP($B344,Data_Table[],18,FALSE)</f>
        <v>0</v>
      </c>
      <c r="B344" s="3" t="s">
        <v>133</v>
      </c>
      <c r="C344" s="3" t="str">
        <f>IF(Table_Data_Table_12[[#This Row],[Pair
Group]]&lt;&gt;0,Table_Data_Table_12[[#This Row],[Pair
Group]]+(COUNTIF($A$17:$A344,A344)*0.01),"")</f>
        <v/>
      </c>
      <c r="D344" s="78" t="e">
        <f t="shared" ca="1" si="72"/>
        <v>#N/A</v>
      </c>
      <c r="E344" s="3" t="e">
        <f t="shared" ca="1" si="73"/>
        <v>#N/A</v>
      </c>
      <c r="F344" s="44" t="e">
        <f t="shared" ca="1" si="74"/>
        <v>#N/A</v>
      </c>
      <c r="G344" s="7" t="e">
        <f t="shared" ca="1" si="75"/>
        <v>#N/A</v>
      </c>
      <c r="H344" s="79" t="e">
        <f t="shared" ca="1" si="76"/>
        <v>#N/A</v>
      </c>
      <c r="I344" s="18" t="e">
        <f t="shared" ca="1" si="77"/>
        <v>#N/A</v>
      </c>
      <c r="J344" s="164" t="e">
        <f t="shared" ca="1" si="78"/>
        <v>#N/A</v>
      </c>
      <c r="K344" s="2" t="e">
        <f t="shared" ca="1" si="79"/>
        <v>#N/A</v>
      </c>
      <c r="L344" s="2" t="e">
        <f t="shared" ca="1" si="80"/>
        <v>#N/A</v>
      </c>
      <c r="M344" s="19" t="e">
        <f t="shared" ca="1" si="81"/>
        <v>#N/A</v>
      </c>
      <c r="N344" s="2" t="e">
        <f t="shared" ca="1" si="82"/>
        <v>#N/A</v>
      </c>
      <c r="O344" s="20" t="e">
        <f t="shared" ca="1" si="83"/>
        <v>#N/A</v>
      </c>
      <c r="P344" s="168"/>
      <c r="Q344"/>
      <c r="U344"/>
    </row>
    <row r="345" spans="1:21" hidden="1" x14ac:dyDescent="0.25">
      <c r="A345" s="175">
        <f>VLOOKUP($B345,Data_Table[],18,FALSE)</f>
        <v>0</v>
      </c>
      <c r="B345" s="3" t="s">
        <v>133</v>
      </c>
      <c r="C345" s="3" t="str">
        <f>IF(Table_Data_Table_12[[#This Row],[Pair
Group]]&lt;&gt;0,Table_Data_Table_12[[#This Row],[Pair
Group]]+(COUNTIF($A$17:$A345,A345)*0.01),"")</f>
        <v/>
      </c>
      <c r="D345" s="78" t="e">
        <f t="shared" ca="1" si="72"/>
        <v>#N/A</v>
      </c>
      <c r="E345" s="3" t="e">
        <f t="shared" ca="1" si="73"/>
        <v>#N/A</v>
      </c>
      <c r="F345" s="44" t="e">
        <f t="shared" ca="1" si="74"/>
        <v>#N/A</v>
      </c>
      <c r="G345" s="7" t="e">
        <f t="shared" ca="1" si="75"/>
        <v>#N/A</v>
      </c>
      <c r="H345" s="79" t="e">
        <f t="shared" ca="1" si="76"/>
        <v>#N/A</v>
      </c>
      <c r="I345" s="18" t="e">
        <f t="shared" ca="1" si="77"/>
        <v>#N/A</v>
      </c>
      <c r="J345" s="164" t="e">
        <f t="shared" ca="1" si="78"/>
        <v>#N/A</v>
      </c>
      <c r="K345" s="2" t="e">
        <f t="shared" ca="1" si="79"/>
        <v>#N/A</v>
      </c>
      <c r="L345" s="2" t="e">
        <f t="shared" ca="1" si="80"/>
        <v>#N/A</v>
      </c>
      <c r="M345" s="19" t="e">
        <f t="shared" ca="1" si="81"/>
        <v>#N/A</v>
      </c>
      <c r="N345" s="2" t="e">
        <f t="shared" ca="1" si="82"/>
        <v>#N/A</v>
      </c>
      <c r="O345" s="20" t="e">
        <f t="shared" ca="1" si="83"/>
        <v>#N/A</v>
      </c>
      <c r="P345" s="168"/>
      <c r="Q345"/>
      <c r="U345"/>
    </row>
    <row r="346" spans="1:21" hidden="1" x14ac:dyDescent="0.25">
      <c r="A346" s="175">
        <f>VLOOKUP($B346,Data_Table[],18,FALSE)</f>
        <v>0</v>
      </c>
      <c r="B346" s="3" t="s">
        <v>133</v>
      </c>
      <c r="C346" s="3" t="str">
        <f>IF(Table_Data_Table_12[[#This Row],[Pair
Group]]&lt;&gt;0,Table_Data_Table_12[[#This Row],[Pair
Group]]+(COUNTIF($A$17:$A346,A346)*0.01),"")</f>
        <v/>
      </c>
      <c r="D346" s="78" t="e">
        <f t="shared" ca="1" si="72"/>
        <v>#N/A</v>
      </c>
      <c r="E346" s="3" t="e">
        <f t="shared" ca="1" si="73"/>
        <v>#N/A</v>
      </c>
      <c r="F346" s="44" t="e">
        <f t="shared" ca="1" si="74"/>
        <v>#N/A</v>
      </c>
      <c r="G346" s="7" t="e">
        <f t="shared" ca="1" si="75"/>
        <v>#N/A</v>
      </c>
      <c r="H346" s="79" t="e">
        <f t="shared" ca="1" si="76"/>
        <v>#N/A</v>
      </c>
      <c r="I346" s="18" t="e">
        <f t="shared" ca="1" si="77"/>
        <v>#N/A</v>
      </c>
      <c r="J346" s="164" t="e">
        <f t="shared" ca="1" si="78"/>
        <v>#N/A</v>
      </c>
      <c r="K346" s="2" t="e">
        <f t="shared" ca="1" si="79"/>
        <v>#N/A</v>
      </c>
      <c r="L346" s="2" t="e">
        <f t="shared" ca="1" si="80"/>
        <v>#N/A</v>
      </c>
      <c r="M346" s="19" t="e">
        <f t="shared" ca="1" si="81"/>
        <v>#N/A</v>
      </c>
      <c r="N346" s="2" t="e">
        <f t="shared" ca="1" si="82"/>
        <v>#N/A</v>
      </c>
      <c r="O346" s="20" t="e">
        <f t="shared" ca="1" si="83"/>
        <v>#N/A</v>
      </c>
      <c r="P346" s="168"/>
      <c r="Q346"/>
      <c r="U346"/>
    </row>
    <row r="347" spans="1:21" hidden="1" x14ac:dyDescent="0.25">
      <c r="A347" s="175">
        <f>VLOOKUP($B347,Data_Table[],18,FALSE)</f>
        <v>0</v>
      </c>
      <c r="B347" s="3" t="s">
        <v>133</v>
      </c>
      <c r="C347" s="3" t="str">
        <f>IF(Table_Data_Table_12[[#This Row],[Pair
Group]]&lt;&gt;0,Table_Data_Table_12[[#This Row],[Pair
Group]]+(COUNTIF($A$17:$A347,A347)*0.01),"")</f>
        <v/>
      </c>
      <c r="D347" s="78" t="e">
        <f t="shared" ca="1" si="72"/>
        <v>#N/A</v>
      </c>
      <c r="E347" s="3" t="e">
        <f t="shared" ca="1" si="73"/>
        <v>#N/A</v>
      </c>
      <c r="F347" s="44" t="e">
        <f t="shared" ca="1" si="74"/>
        <v>#N/A</v>
      </c>
      <c r="G347" s="7" t="e">
        <f t="shared" ca="1" si="75"/>
        <v>#N/A</v>
      </c>
      <c r="H347" s="79" t="e">
        <f t="shared" ca="1" si="76"/>
        <v>#N/A</v>
      </c>
      <c r="I347" s="18" t="e">
        <f t="shared" ca="1" si="77"/>
        <v>#N/A</v>
      </c>
      <c r="J347" s="164" t="e">
        <f t="shared" ca="1" si="78"/>
        <v>#N/A</v>
      </c>
      <c r="K347" s="2" t="e">
        <f t="shared" ca="1" si="79"/>
        <v>#N/A</v>
      </c>
      <c r="L347" s="2" t="e">
        <f t="shared" ca="1" si="80"/>
        <v>#N/A</v>
      </c>
      <c r="M347" s="19" t="e">
        <f t="shared" ca="1" si="81"/>
        <v>#N/A</v>
      </c>
      <c r="N347" s="2" t="e">
        <f t="shared" ca="1" si="82"/>
        <v>#N/A</v>
      </c>
      <c r="O347" s="20" t="e">
        <f t="shared" ca="1" si="83"/>
        <v>#N/A</v>
      </c>
      <c r="P347" s="168"/>
      <c r="Q347"/>
      <c r="U347"/>
    </row>
    <row r="348" spans="1:21" hidden="1" x14ac:dyDescent="0.25">
      <c r="A348" s="175">
        <f>VLOOKUP($B348,Data_Table[],18,FALSE)</f>
        <v>0</v>
      </c>
      <c r="B348" s="3" t="s">
        <v>133</v>
      </c>
      <c r="C348" s="3" t="str">
        <f>IF(Table_Data_Table_12[[#This Row],[Pair
Group]]&lt;&gt;0,Table_Data_Table_12[[#This Row],[Pair
Group]]+(COUNTIF($A$17:$A348,A348)*0.01),"")</f>
        <v/>
      </c>
      <c r="D348" s="78" t="e">
        <f t="shared" ca="1" si="72"/>
        <v>#N/A</v>
      </c>
      <c r="E348" s="3" t="e">
        <f t="shared" ca="1" si="73"/>
        <v>#N/A</v>
      </c>
      <c r="F348" s="44" t="e">
        <f t="shared" ca="1" si="74"/>
        <v>#N/A</v>
      </c>
      <c r="G348" s="7" t="e">
        <f t="shared" ca="1" si="75"/>
        <v>#N/A</v>
      </c>
      <c r="H348" s="79" t="e">
        <f t="shared" ca="1" si="76"/>
        <v>#N/A</v>
      </c>
      <c r="I348" s="18" t="e">
        <f t="shared" ca="1" si="77"/>
        <v>#N/A</v>
      </c>
      <c r="J348" s="164" t="e">
        <f t="shared" ca="1" si="78"/>
        <v>#N/A</v>
      </c>
      <c r="K348" s="2" t="e">
        <f t="shared" ca="1" si="79"/>
        <v>#N/A</v>
      </c>
      <c r="L348" s="2" t="e">
        <f t="shared" ca="1" si="80"/>
        <v>#N/A</v>
      </c>
      <c r="M348" s="19" t="e">
        <f t="shared" ca="1" si="81"/>
        <v>#N/A</v>
      </c>
      <c r="N348" s="2" t="e">
        <f t="shared" ca="1" si="82"/>
        <v>#N/A</v>
      </c>
      <c r="O348" s="20" t="e">
        <f t="shared" ca="1" si="83"/>
        <v>#N/A</v>
      </c>
      <c r="P348" s="168"/>
      <c r="Q348"/>
      <c r="U348"/>
    </row>
    <row r="349" spans="1:21" hidden="1" x14ac:dyDescent="0.25">
      <c r="A349" s="175">
        <f>VLOOKUP($B349,Data_Table[],18,FALSE)</f>
        <v>0</v>
      </c>
      <c r="B349" s="3" t="s">
        <v>133</v>
      </c>
      <c r="C349" s="3" t="str">
        <f>IF(Table_Data_Table_12[[#This Row],[Pair
Group]]&lt;&gt;0,Table_Data_Table_12[[#This Row],[Pair
Group]]+(COUNTIF($A$17:$A349,A349)*0.01),"")</f>
        <v/>
      </c>
      <c r="D349" s="78" t="e">
        <f t="shared" ca="1" si="72"/>
        <v>#N/A</v>
      </c>
      <c r="E349" s="3" t="e">
        <f t="shared" ca="1" si="73"/>
        <v>#N/A</v>
      </c>
      <c r="F349" s="44" t="e">
        <f t="shared" ca="1" si="74"/>
        <v>#N/A</v>
      </c>
      <c r="G349" s="7" t="e">
        <f t="shared" ca="1" si="75"/>
        <v>#N/A</v>
      </c>
      <c r="H349" s="79" t="e">
        <f t="shared" ca="1" si="76"/>
        <v>#N/A</v>
      </c>
      <c r="I349" s="18" t="e">
        <f t="shared" ca="1" si="77"/>
        <v>#N/A</v>
      </c>
      <c r="J349" s="164" t="e">
        <f t="shared" ca="1" si="78"/>
        <v>#N/A</v>
      </c>
      <c r="K349" s="2" t="e">
        <f t="shared" ca="1" si="79"/>
        <v>#N/A</v>
      </c>
      <c r="L349" s="2" t="e">
        <f t="shared" ca="1" si="80"/>
        <v>#N/A</v>
      </c>
      <c r="M349" s="19" t="e">
        <f t="shared" ca="1" si="81"/>
        <v>#N/A</v>
      </c>
      <c r="N349" s="2" t="e">
        <f t="shared" ca="1" si="82"/>
        <v>#N/A</v>
      </c>
      <c r="O349" s="20" t="e">
        <f t="shared" ca="1" si="83"/>
        <v>#N/A</v>
      </c>
      <c r="P349" s="168"/>
      <c r="Q349"/>
      <c r="U349"/>
    </row>
    <row r="350" spans="1:21" hidden="1" x14ac:dyDescent="0.25">
      <c r="A350" s="175">
        <f>VLOOKUP($B350,Data_Table[],18,FALSE)</f>
        <v>0</v>
      </c>
      <c r="B350" s="3" t="s">
        <v>133</v>
      </c>
      <c r="C350" s="3" t="str">
        <f>IF(Table_Data_Table_12[[#This Row],[Pair
Group]]&lt;&gt;0,Table_Data_Table_12[[#This Row],[Pair
Group]]+(COUNTIF($A$17:$A350,A350)*0.01),"")</f>
        <v/>
      </c>
      <c r="D350" s="78" t="e">
        <f t="shared" ca="1" si="72"/>
        <v>#N/A</v>
      </c>
      <c r="E350" s="3" t="e">
        <f t="shared" ca="1" si="73"/>
        <v>#N/A</v>
      </c>
      <c r="F350" s="44" t="e">
        <f t="shared" ca="1" si="74"/>
        <v>#N/A</v>
      </c>
      <c r="G350" s="7" t="e">
        <f t="shared" ca="1" si="75"/>
        <v>#N/A</v>
      </c>
      <c r="H350" s="79" t="e">
        <f t="shared" ca="1" si="76"/>
        <v>#N/A</v>
      </c>
      <c r="I350" s="18" t="e">
        <f t="shared" ca="1" si="77"/>
        <v>#N/A</v>
      </c>
      <c r="J350" s="164" t="e">
        <f t="shared" ca="1" si="78"/>
        <v>#N/A</v>
      </c>
      <c r="K350" s="2" t="e">
        <f t="shared" ca="1" si="79"/>
        <v>#N/A</v>
      </c>
      <c r="L350" s="2" t="e">
        <f t="shared" ca="1" si="80"/>
        <v>#N/A</v>
      </c>
      <c r="M350" s="19" t="e">
        <f t="shared" ca="1" si="81"/>
        <v>#N/A</v>
      </c>
      <c r="N350" s="2" t="e">
        <f t="shared" ca="1" si="82"/>
        <v>#N/A</v>
      </c>
      <c r="O350" s="20" t="e">
        <f t="shared" ca="1" si="83"/>
        <v>#N/A</v>
      </c>
      <c r="P350" s="168"/>
      <c r="Q350"/>
      <c r="U350"/>
    </row>
    <row r="351" spans="1:21" hidden="1" x14ac:dyDescent="0.25">
      <c r="A351" s="175">
        <f>VLOOKUP($B351,Data_Table[],18,FALSE)</f>
        <v>0</v>
      </c>
      <c r="B351" s="3" t="s">
        <v>133</v>
      </c>
      <c r="C351" s="3" t="str">
        <f>IF(Table_Data_Table_12[[#This Row],[Pair
Group]]&lt;&gt;0,Table_Data_Table_12[[#This Row],[Pair
Group]]+(COUNTIF($A$17:$A351,A351)*0.01),"")</f>
        <v/>
      </c>
      <c r="D351" s="78" t="e">
        <f t="shared" ca="1" si="72"/>
        <v>#N/A</v>
      </c>
      <c r="E351" s="3" t="e">
        <f t="shared" ca="1" si="73"/>
        <v>#N/A</v>
      </c>
      <c r="F351" s="44" t="e">
        <f t="shared" ca="1" si="74"/>
        <v>#N/A</v>
      </c>
      <c r="G351" s="7" t="e">
        <f t="shared" ca="1" si="75"/>
        <v>#N/A</v>
      </c>
      <c r="H351" s="79" t="e">
        <f t="shared" ca="1" si="76"/>
        <v>#N/A</v>
      </c>
      <c r="I351" s="18" t="e">
        <f t="shared" ca="1" si="77"/>
        <v>#N/A</v>
      </c>
      <c r="J351" s="164" t="e">
        <f t="shared" ca="1" si="78"/>
        <v>#N/A</v>
      </c>
      <c r="K351" s="2" t="e">
        <f t="shared" ca="1" si="79"/>
        <v>#N/A</v>
      </c>
      <c r="L351" s="2" t="e">
        <f t="shared" ca="1" si="80"/>
        <v>#N/A</v>
      </c>
      <c r="M351" s="19" t="e">
        <f t="shared" ca="1" si="81"/>
        <v>#N/A</v>
      </c>
      <c r="N351" s="2" t="e">
        <f t="shared" ca="1" si="82"/>
        <v>#N/A</v>
      </c>
      <c r="O351" s="20" t="e">
        <f t="shared" ca="1" si="83"/>
        <v>#N/A</v>
      </c>
      <c r="P351" s="168"/>
      <c r="Q351"/>
      <c r="U351"/>
    </row>
    <row r="352" spans="1:21" hidden="1" x14ac:dyDescent="0.25">
      <c r="A352" s="175">
        <f>VLOOKUP($B352,Data_Table[],18,FALSE)</f>
        <v>0</v>
      </c>
      <c r="B352" s="3" t="s">
        <v>133</v>
      </c>
      <c r="C352" s="3" t="str">
        <f>IF(Table_Data_Table_12[[#This Row],[Pair
Group]]&lt;&gt;0,Table_Data_Table_12[[#This Row],[Pair
Group]]+(COUNTIF($A$17:$A352,A352)*0.01),"")</f>
        <v/>
      </c>
      <c r="D352" s="78" t="e">
        <f t="shared" ca="1" si="72"/>
        <v>#N/A</v>
      </c>
      <c r="E352" s="3" t="e">
        <f t="shared" ca="1" si="73"/>
        <v>#N/A</v>
      </c>
      <c r="F352" s="44" t="e">
        <f t="shared" ca="1" si="74"/>
        <v>#N/A</v>
      </c>
      <c r="G352" s="7" t="e">
        <f t="shared" ca="1" si="75"/>
        <v>#N/A</v>
      </c>
      <c r="H352" s="79" t="e">
        <f t="shared" ca="1" si="76"/>
        <v>#N/A</v>
      </c>
      <c r="I352" s="18" t="e">
        <f t="shared" ca="1" si="77"/>
        <v>#N/A</v>
      </c>
      <c r="J352" s="164" t="e">
        <f t="shared" ca="1" si="78"/>
        <v>#N/A</v>
      </c>
      <c r="K352" s="2" t="e">
        <f t="shared" ca="1" si="79"/>
        <v>#N/A</v>
      </c>
      <c r="L352" s="2" t="e">
        <f t="shared" ca="1" si="80"/>
        <v>#N/A</v>
      </c>
      <c r="M352" s="19" t="e">
        <f t="shared" ca="1" si="81"/>
        <v>#N/A</v>
      </c>
      <c r="N352" s="2" t="e">
        <f t="shared" ca="1" si="82"/>
        <v>#N/A</v>
      </c>
      <c r="O352" s="20" t="e">
        <f t="shared" ca="1" si="83"/>
        <v>#N/A</v>
      </c>
      <c r="P352" s="168"/>
      <c r="Q352"/>
      <c r="U352"/>
    </row>
    <row r="353" spans="1:21" hidden="1" x14ac:dyDescent="0.25">
      <c r="A353" s="175">
        <f>VLOOKUP($B353,Data_Table[],18,FALSE)</f>
        <v>0</v>
      </c>
      <c r="B353" s="3" t="s">
        <v>133</v>
      </c>
      <c r="C353" s="3" t="str">
        <f>IF(Table_Data_Table_12[[#This Row],[Pair
Group]]&lt;&gt;0,Table_Data_Table_12[[#This Row],[Pair
Group]]+(COUNTIF($A$17:$A353,A353)*0.01),"")</f>
        <v/>
      </c>
      <c r="D353" s="78" t="e">
        <f t="shared" ca="1" si="72"/>
        <v>#N/A</v>
      </c>
      <c r="E353" s="3" t="e">
        <f t="shared" ca="1" si="73"/>
        <v>#N/A</v>
      </c>
      <c r="F353" s="44" t="e">
        <f t="shared" ca="1" si="74"/>
        <v>#N/A</v>
      </c>
      <c r="G353" s="7" t="e">
        <f t="shared" ca="1" si="75"/>
        <v>#N/A</v>
      </c>
      <c r="H353" s="79" t="e">
        <f t="shared" ca="1" si="76"/>
        <v>#N/A</v>
      </c>
      <c r="I353" s="18" t="e">
        <f t="shared" ca="1" si="77"/>
        <v>#N/A</v>
      </c>
      <c r="J353" s="164" t="e">
        <f t="shared" ca="1" si="78"/>
        <v>#N/A</v>
      </c>
      <c r="K353" s="2" t="e">
        <f t="shared" ca="1" si="79"/>
        <v>#N/A</v>
      </c>
      <c r="L353" s="2" t="e">
        <f t="shared" ca="1" si="80"/>
        <v>#N/A</v>
      </c>
      <c r="M353" s="19" t="e">
        <f t="shared" ca="1" si="81"/>
        <v>#N/A</v>
      </c>
      <c r="N353" s="2" t="e">
        <f t="shared" ca="1" si="82"/>
        <v>#N/A</v>
      </c>
      <c r="O353" s="20" t="e">
        <f t="shared" ca="1" si="83"/>
        <v>#N/A</v>
      </c>
      <c r="P353" s="168"/>
      <c r="Q353"/>
      <c r="U353"/>
    </row>
    <row r="354" spans="1:21" hidden="1" x14ac:dyDescent="0.25">
      <c r="A354" s="175">
        <f>VLOOKUP($B354,Data_Table[],18,FALSE)</f>
        <v>0</v>
      </c>
      <c r="B354" s="3" t="s">
        <v>133</v>
      </c>
      <c r="C354" s="3" t="str">
        <f>IF(Table_Data_Table_12[[#This Row],[Pair
Group]]&lt;&gt;0,Table_Data_Table_12[[#This Row],[Pair
Group]]+(COUNTIF($A$17:$A354,A354)*0.01),"")</f>
        <v/>
      </c>
      <c r="D354" s="78" t="e">
        <f t="shared" ca="1" si="72"/>
        <v>#N/A</v>
      </c>
      <c r="E354" s="3" t="e">
        <f t="shared" ca="1" si="73"/>
        <v>#N/A</v>
      </c>
      <c r="F354" s="44" t="e">
        <f t="shared" ca="1" si="74"/>
        <v>#N/A</v>
      </c>
      <c r="G354" s="7" t="e">
        <f t="shared" ca="1" si="75"/>
        <v>#N/A</v>
      </c>
      <c r="H354" s="79" t="e">
        <f t="shared" ca="1" si="76"/>
        <v>#N/A</v>
      </c>
      <c r="I354" s="18" t="e">
        <f t="shared" ca="1" si="77"/>
        <v>#N/A</v>
      </c>
      <c r="J354" s="164" t="e">
        <f t="shared" ca="1" si="78"/>
        <v>#N/A</v>
      </c>
      <c r="K354" s="2" t="e">
        <f t="shared" ca="1" si="79"/>
        <v>#N/A</v>
      </c>
      <c r="L354" s="2" t="e">
        <f t="shared" ca="1" si="80"/>
        <v>#N/A</v>
      </c>
      <c r="M354" s="19" t="e">
        <f t="shared" ca="1" si="81"/>
        <v>#N/A</v>
      </c>
      <c r="N354" s="2" t="e">
        <f t="shared" ca="1" si="82"/>
        <v>#N/A</v>
      </c>
      <c r="O354" s="20" t="e">
        <f t="shared" ca="1" si="83"/>
        <v>#N/A</v>
      </c>
      <c r="P354" s="168"/>
      <c r="Q354"/>
      <c r="U354"/>
    </row>
    <row r="355" spans="1:21" hidden="1" x14ac:dyDescent="0.25">
      <c r="A355" s="175">
        <f>VLOOKUP($B355,Data_Table[],18,FALSE)</f>
        <v>0</v>
      </c>
      <c r="B355" s="3" t="s">
        <v>133</v>
      </c>
      <c r="C355" s="3" t="str">
        <f>IF(Table_Data_Table_12[[#This Row],[Pair
Group]]&lt;&gt;0,Table_Data_Table_12[[#This Row],[Pair
Group]]+(COUNTIF($A$17:$A355,A355)*0.01),"")</f>
        <v/>
      </c>
      <c r="D355" s="78" t="e">
        <f t="shared" ca="1" si="72"/>
        <v>#N/A</v>
      </c>
      <c r="E355" s="3" t="e">
        <f t="shared" ca="1" si="73"/>
        <v>#N/A</v>
      </c>
      <c r="F355" s="44" t="e">
        <f t="shared" ca="1" si="74"/>
        <v>#N/A</v>
      </c>
      <c r="G355" s="7" t="e">
        <f t="shared" ca="1" si="75"/>
        <v>#N/A</v>
      </c>
      <c r="H355" s="79" t="e">
        <f t="shared" ca="1" si="76"/>
        <v>#N/A</v>
      </c>
      <c r="I355" s="18" t="e">
        <f t="shared" ca="1" si="77"/>
        <v>#N/A</v>
      </c>
      <c r="J355" s="164" t="e">
        <f t="shared" ca="1" si="78"/>
        <v>#N/A</v>
      </c>
      <c r="K355" s="2" t="e">
        <f t="shared" ca="1" si="79"/>
        <v>#N/A</v>
      </c>
      <c r="L355" s="2" t="e">
        <f t="shared" ca="1" si="80"/>
        <v>#N/A</v>
      </c>
      <c r="M355" s="19" t="e">
        <f t="shared" ca="1" si="81"/>
        <v>#N/A</v>
      </c>
      <c r="N355" s="2" t="e">
        <f t="shared" ca="1" si="82"/>
        <v>#N/A</v>
      </c>
      <c r="O355" s="20" t="e">
        <f t="shared" ca="1" si="83"/>
        <v>#N/A</v>
      </c>
      <c r="P355" s="168"/>
      <c r="Q355"/>
      <c r="U355"/>
    </row>
    <row r="356" spans="1:21" hidden="1" x14ac:dyDescent="0.25">
      <c r="A356" s="175">
        <f>VLOOKUP($B356,Data_Table[],18,FALSE)</f>
        <v>0</v>
      </c>
      <c r="B356" s="3" t="s">
        <v>133</v>
      </c>
      <c r="C356" s="3" t="str">
        <f>IF(Table_Data_Table_12[[#This Row],[Pair
Group]]&lt;&gt;0,Table_Data_Table_12[[#This Row],[Pair
Group]]+(COUNTIF($A$17:$A356,A356)*0.01),"")</f>
        <v/>
      </c>
      <c r="D356" s="78" t="e">
        <f t="shared" ca="1" si="72"/>
        <v>#N/A</v>
      </c>
      <c r="E356" s="3" t="e">
        <f t="shared" ca="1" si="73"/>
        <v>#N/A</v>
      </c>
      <c r="F356" s="44" t="e">
        <f t="shared" ca="1" si="74"/>
        <v>#N/A</v>
      </c>
      <c r="G356" s="7" t="e">
        <f t="shared" ca="1" si="75"/>
        <v>#N/A</v>
      </c>
      <c r="H356" s="79" t="e">
        <f t="shared" ca="1" si="76"/>
        <v>#N/A</v>
      </c>
      <c r="I356" s="18" t="e">
        <f t="shared" ca="1" si="77"/>
        <v>#N/A</v>
      </c>
      <c r="J356" s="164" t="e">
        <f t="shared" ca="1" si="78"/>
        <v>#N/A</v>
      </c>
      <c r="K356" s="2" t="e">
        <f t="shared" ca="1" si="79"/>
        <v>#N/A</v>
      </c>
      <c r="L356" s="2" t="e">
        <f t="shared" ca="1" si="80"/>
        <v>#N/A</v>
      </c>
      <c r="M356" s="19" t="e">
        <f t="shared" ca="1" si="81"/>
        <v>#N/A</v>
      </c>
      <c r="N356" s="2" t="e">
        <f t="shared" ca="1" si="82"/>
        <v>#N/A</v>
      </c>
      <c r="O356" s="20" t="e">
        <f t="shared" ca="1" si="83"/>
        <v>#N/A</v>
      </c>
      <c r="P356" s="168"/>
      <c r="Q356"/>
      <c r="U356"/>
    </row>
    <row r="357" spans="1:21" hidden="1" x14ac:dyDescent="0.25">
      <c r="A357" s="175">
        <f>VLOOKUP($B357,Data_Table[],18,FALSE)</f>
        <v>0</v>
      </c>
      <c r="B357" s="3" t="s">
        <v>133</v>
      </c>
      <c r="C357" s="3" t="str">
        <f>IF(Table_Data_Table_12[[#This Row],[Pair
Group]]&lt;&gt;0,Table_Data_Table_12[[#This Row],[Pair
Group]]+(COUNTIF($A$17:$A357,A357)*0.01),"")</f>
        <v/>
      </c>
      <c r="D357" s="78" t="e">
        <f t="shared" ca="1" si="72"/>
        <v>#N/A</v>
      </c>
      <c r="E357" s="3" t="e">
        <f t="shared" ca="1" si="73"/>
        <v>#N/A</v>
      </c>
      <c r="F357" s="44" t="e">
        <f t="shared" ca="1" si="74"/>
        <v>#N/A</v>
      </c>
      <c r="G357" s="7" t="e">
        <f t="shared" ca="1" si="75"/>
        <v>#N/A</v>
      </c>
      <c r="H357" s="79" t="e">
        <f t="shared" ca="1" si="76"/>
        <v>#N/A</v>
      </c>
      <c r="I357" s="18" t="e">
        <f t="shared" ca="1" si="77"/>
        <v>#N/A</v>
      </c>
      <c r="J357" s="164" t="e">
        <f t="shared" ca="1" si="78"/>
        <v>#N/A</v>
      </c>
      <c r="K357" s="2" t="e">
        <f t="shared" ca="1" si="79"/>
        <v>#N/A</v>
      </c>
      <c r="L357" s="2" t="e">
        <f t="shared" ca="1" si="80"/>
        <v>#N/A</v>
      </c>
      <c r="M357" s="19" t="e">
        <f t="shared" ca="1" si="81"/>
        <v>#N/A</v>
      </c>
      <c r="N357" s="2" t="e">
        <f t="shared" ca="1" si="82"/>
        <v>#N/A</v>
      </c>
      <c r="O357" s="20" t="e">
        <f t="shared" ca="1" si="83"/>
        <v>#N/A</v>
      </c>
      <c r="P357" s="168"/>
      <c r="Q357"/>
      <c r="U357"/>
    </row>
    <row r="358" spans="1:21" hidden="1" x14ac:dyDescent="0.25">
      <c r="A358" s="175">
        <f>VLOOKUP($B358,Data_Table[],18,FALSE)</f>
        <v>0</v>
      </c>
      <c r="B358" s="3" t="s">
        <v>133</v>
      </c>
      <c r="C358" s="3" t="str">
        <f>IF(Table_Data_Table_12[[#This Row],[Pair
Group]]&lt;&gt;0,Table_Data_Table_12[[#This Row],[Pair
Group]]+(COUNTIF($A$17:$A358,A358)*0.01),"")</f>
        <v/>
      </c>
      <c r="D358" s="78" t="e">
        <f t="shared" ca="1" si="72"/>
        <v>#N/A</v>
      </c>
      <c r="E358" s="3" t="e">
        <f t="shared" ca="1" si="73"/>
        <v>#N/A</v>
      </c>
      <c r="F358" s="44" t="e">
        <f t="shared" ca="1" si="74"/>
        <v>#N/A</v>
      </c>
      <c r="G358" s="7" t="e">
        <f t="shared" ca="1" si="75"/>
        <v>#N/A</v>
      </c>
      <c r="H358" s="79" t="e">
        <f t="shared" ca="1" si="76"/>
        <v>#N/A</v>
      </c>
      <c r="I358" s="18" t="e">
        <f t="shared" ca="1" si="77"/>
        <v>#N/A</v>
      </c>
      <c r="J358" s="164" t="e">
        <f t="shared" ca="1" si="78"/>
        <v>#N/A</v>
      </c>
      <c r="K358" s="2" t="e">
        <f t="shared" ca="1" si="79"/>
        <v>#N/A</v>
      </c>
      <c r="L358" s="2" t="e">
        <f t="shared" ca="1" si="80"/>
        <v>#N/A</v>
      </c>
      <c r="M358" s="19" t="e">
        <f t="shared" ca="1" si="81"/>
        <v>#N/A</v>
      </c>
      <c r="N358" s="2" t="e">
        <f t="shared" ca="1" si="82"/>
        <v>#N/A</v>
      </c>
      <c r="O358" s="20" t="e">
        <f t="shared" ca="1" si="83"/>
        <v>#N/A</v>
      </c>
      <c r="P358" s="168"/>
      <c r="Q358"/>
      <c r="U358"/>
    </row>
    <row r="359" spans="1:21" hidden="1" x14ac:dyDescent="0.25">
      <c r="A359" s="175">
        <f>VLOOKUP($B359,Data_Table[],18,FALSE)</f>
        <v>0</v>
      </c>
      <c r="B359" s="3" t="s">
        <v>133</v>
      </c>
      <c r="C359" s="3" t="str">
        <f>IF(Table_Data_Table_12[[#This Row],[Pair
Group]]&lt;&gt;0,Table_Data_Table_12[[#This Row],[Pair
Group]]+(COUNTIF($A$17:$A359,A359)*0.01),"")</f>
        <v/>
      </c>
      <c r="D359" s="78" t="e">
        <f t="shared" ca="1" si="72"/>
        <v>#N/A</v>
      </c>
      <c r="E359" s="3" t="e">
        <f t="shared" ca="1" si="73"/>
        <v>#N/A</v>
      </c>
      <c r="F359" s="44" t="e">
        <f t="shared" ca="1" si="74"/>
        <v>#N/A</v>
      </c>
      <c r="G359" s="7" t="e">
        <f t="shared" ca="1" si="75"/>
        <v>#N/A</v>
      </c>
      <c r="H359" s="79" t="e">
        <f t="shared" ca="1" si="76"/>
        <v>#N/A</v>
      </c>
      <c r="I359" s="18" t="e">
        <f t="shared" ca="1" si="77"/>
        <v>#N/A</v>
      </c>
      <c r="J359" s="164" t="e">
        <f t="shared" ca="1" si="78"/>
        <v>#N/A</v>
      </c>
      <c r="K359" s="2" t="e">
        <f t="shared" ca="1" si="79"/>
        <v>#N/A</v>
      </c>
      <c r="L359" s="2" t="e">
        <f t="shared" ca="1" si="80"/>
        <v>#N/A</v>
      </c>
      <c r="M359" s="19" t="e">
        <f t="shared" ca="1" si="81"/>
        <v>#N/A</v>
      </c>
      <c r="N359" s="2" t="e">
        <f t="shared" ca="1" si="82"/>
        <v>#N/A</v>
      </c>
      <c r="O359" s="20" t="e">
        <f t="shared" ca="1" si="83"/>
        <v>#N/A</v>
      </c>
      <c r="P359" s="168"/>
      <c r="Q359"/>
      <c r="U359"/>
    </row>
    <row r="360" spans="1:21" hidden="1" x14ac:dyDescent="0.25">
      <c r="A360" s="175">
        <f>VLOOKUP($B360,Data_Table[],18,FALSE)</f>
        <v>0</v>
      </c>
      <c r="B360" s="3" t="s">
        <v>133</v>
      </c>
      <c r="C360" s="3" t="str">
        <f>IF(Table_Data_Table_12[[#This Row],[Pair
Group]]&lt;&gt;0,Table_Data_Table_12[[#This Row],[Pair
Group]]+(COUNTIF($A$17:$A360,A360)*0.01),"")</f>
        <v/>
      </c>
      <c r="D360" s="78" t="e">
        <f t="shared" ca="1" si="72"/>
        <v>#N/A</v>
      </c>
      <c r="E360" s="3" t="e">
        <f t="shared" ca="1" si="73"/>
        <v>#N/A</v>
      </c>
      <c r="F360" s="44" t="e">
        <f t="shared" ca="1" si="74"/>
        <v>#N/A</v>
      </c>
      <c r="G360" s="7" t="e">
        <f t="shared" ca="1" si="75"/>
        <v>#N/A</v>
      </c>
      <c r="H360" s="79" t="e">
        <f t="shared" ca="1" si="76"/>
        <v>#N/A</v>
      </c>
      <c r="I360" s="18" t="e">
        <f t="shared" ca="1" si="77"/>
        <v>#N/A</v>
      </c>
      <c r="J360" s="164" t="e">
        <f t="shared" ca="1" si="78"/>
        <v>#N/A</v>
      </c>
      <c r="K360" s="2" t="e">
        <f t="shared" ca="1" si="79"/>
        <v>#N/A</v>
      </c>
      <c r="L360" s="2" t="e">
        <f t="shared" ca="1" si="80"/>
        <v>#N/A</v>
      </c>
      <c r="M360" s="19" t="e">
        <f t="shared" ca="1" si="81"/>
        <v>#N/A</v>
      </c>
      <c r="N360" s="2" t="e">
        <f t="shared" ca="1" si="82"/>
        <v>#N/A</v>
      </c>
      <c r="O360" s="20" t="e">
        <f t="shared" ca="1" si="83"/>
        <v>#N/A</v>
      </c>
      <c r="P360" s="168"/>
      <c r="Q360"/>
      <c r="U360"/>
    </row>
    <row r="361" spans="1:21" hidden="1" x14ac:dyDescent="0.25">
      <c r="A361" s="175">
        <f>VLOOKUP($B361,Data_Table[],18,FALSE)</f>
        <v>0</v>
      </c>
      <c r="B361" s="3" t="s">
        <v>133</v>
      </c>
      <c r="C361" s="3" t="str">
        <f>IF(Table_Data_Table_12[[#This Row],[Pair
Group]]&lt;&gt;0,Table_Data_Table_12[[#This Row],[Pair
Group]]+(COUNTIF($A$17:$A361,A361)*0.01),"")</f>
        <v/>
      </c>
      <c r="D361" s="78" t="e">
        <f t="shared" ca="1" si="72"/>
        <v>#N/A</v>
      </c>
      <c r="E361" s="3" t="e">
        <f t="shared" ca="1" si="73"/>
        <v>#N/A</v>
      </c>
      <c r="F361" s="44" t="e">
        <f t="shared" ca="1" si="74"/>
        <v>#N/A</v>
      </c>
      <c r="G361" s="7" t="e">
        <f t="shared" ca="1" si="75"/>
        <v>#N/A</v>
      </c>
      <c r="H361" s="79" t="e">
        <f t="shared" ca="1" si="76"/>
        <v>#N/A</v>
      </c>
      <c r="I361" s="18" t="e">
        <f t="shared" ca="1" si="77"/>
        <v>#N/A</v>
      </c>
      <c r="J361" s="164" t="e">
        <f t="shared" ca="1" si="78"/>
        <v>#N/A</v>
      </c>
      <c r="K361" s="2" t="e">
        <f t="shared" ca="1" si="79"/>
        <v>#N/A</v>
      </c>
      <c r="L361" s="2" t="e">
        <f t="shared" ca="1" si="80"/>
        <v>#N/A</v>
      </c>
      <c r="M361" s="19" t="e">
        <f t="shared" ca="1" si="81"/>
        <v>#N/A</v>
      </c>
      <c r="N361" s="2" t="e">
        <f t="shared" ca="1" si="82"/>
        <v>#N/A</v>
      </c>
      <c r="O361" s="20" t="e">
        <f t="shared" ca="1" si="83"/>
        <v>#N/A</v>
      </c>
      <c r="P361" s="168"/>
      <c r="Q361"/>
      <c r="U361"/>
    </row>
    <row r="362" spans="1:21" hidden="1" x14ac:dyDescent="0.25">
      <c r="A362" s="175">
        <f>VLOOKUP($B362,Data_Table[],18,FALSE)</f>
        <v>0</v>
      </c>
      <c r="B362" s="3" t="s">
        <v>133</v>
      </c>
      <c r="C362" s="3" t="str">
        <f>IF(Table_Data_Table_12[[#This Row],[Pair
Group]]&lt;&gt;0,Table_Data_Table_12[[#This Row],[Pair
Group]]+(COUNTIF($A$17:$A362,A362)*0.01),"")</f>
        <v/>
      </c>
      <c r="D362" s="78" t="e">
        <f t="shared" ca="1" si="72"/>
        <v>#N/A</v>
      </c>
      <c r="E362" s="3" t="e">
        <f t="shared" ca="1" si="73"/>
        <v>#N/A</v>
      </c>
      <c r="F362" s="44" t="e">
        <f t="shared" ca="1" si="74"/>
        <v>#N/A</v>
      </c>
      <c r="G362" s="7" t="e">
        <f t="shared" ca="1" si="75"/>
        <v>#N/A</v>
      </c>
      <c r="H362" s="79" t="e">
        <f t="shared" ca="1" si="76"/>
        <v>#N/A</v>
      </c>
      <c r="I362" s="18" t="e">
        <f t="shared" ca="1" si="77"/>
        <v>#N/A</v>
      </c>
      <c r="J362" s="164" t="e">
        <f t="shared" ca="1" si="78"/>
        <v>#N/A</v>
      </c>
      <c r="K362" s="2" t="e">
        <f t="shared" ca="1" si="79"/>
        <v>#N/A</v>
      </c>
      <c r="L362" s="2" t="e">
        <f t="shared" ca="1" si="80"/>
        <v>#N/A</v>
      </c>
      <c r="M362" s="19" t="e">
        <f t="shared" ca="1" si="81"/>
        <v>#N/A</v>
      </c>
      <c r="N362" s="2" t="e">
        <f t="shared" ca="1" si="82"/>
        <v>#N/A</v>
      </c>
      <c r="O362" s="20" t="e">
        <f t="shared" ca="1" si="83"/>
        <v>#N/A</v>
      </c>
      <c r="P362" s="168"/>
      <c r="Q362"/>
      <c r="U362"/>
    </row>
    <row r="363" spans="1:21" hidden="1" x14ac:dyDescent="0.25">
      <c r="A363" s="175">
        <f>VLOOKUP($B363,Data_Table[],18,FALSE)</f>
        <v>0</v>
      </c>
      <c r="B363" s="3" t="s">
        <v>133</v>
      </c>
      <c r="C363" s="3" t="str">
        <f>IF(Table_Data_Table_12[[#This Row],[Pair
Group]]&lt;&gt;0,Table_Data_Table_12[[#This Row],[Pair
Group]]+(COUNTIF($A$17:$A363,A363)*0.01),"")</f>
        <v/>
      </c>
      <c r="D363" s="78" t="e">
        <f t="shared" ca="1" si="72"/>
        <v>#N/A</v>
      </c>
      <c r="E363" s="3" t="e">
        <f t="shared" ca="1" si="73"/>
        <v>#N/A</v>
      </c>
      <c r="F363" s="44" t="e">
        <f t="shared" ca="1" si="74"/>
        <v>#N/A</v>
      </c>
      <c r="G363" s="7" t="e">
        <f t="shared" ca="1" si="75"/>
        <v>#N/A</v>
      </c>
      <c r="H363" s="79" t="e">
        <f t="shared" ca="1" si="76"/>
        <v>#N/A</v>
      </c>
      <c r="I363" s="18" t="e">
        <f t="shared" ca="1" si="77"/>
        <v>#N/A</v>
      </c>
      <c r="J363" s="164" t="e">
        <f t="shared" ca="1" si="78"/>
        <v>#N/A</v>
      </c>
      <c r="K363" s="2" t="e">
        <f t="shared" ca="1" si="79"/>
        <v>#N/A</v>
      </c>
      <c r="L363" s="2" t="e">
        <f t="shared" ca="1" si="80"/>
        <v>#N/A</v>
      </c>
      <c r="M363" s="19" t="e">
        <f t="shared" ca="1" si="81"/>
        <v>#N/A</v>
      </c>
      <c r="N363" s="2" t="e">
        <f t="shared" ca="1" si="82"/>
        <v>#N/A</v>
      </c>
      <c r="O363" s="20" t="e">
        <f t="shared" ca="1" si="83"/>
        <v>#N/A</v>
      </c>
      <c r="P363" s="168"/>
      <c r="Q363"/>
      <c r="U363"/>
    </row>
    <row r="364" spans="1:21" hidden="1" x14ac:dyDescent="0.25">
      <c r="A364" s="175">
        <f>VLOOKUP($B364,Data_Table[],18,FALSE)</f>
        <v>0</v>
      </c>
      <c r="B364" s="3" t="s">
        <v>133</v>
      </c>
      <c r="C364" s="3" t="str">
        <f>IF(Table_Data_Table_12[[#This Row],[Pair
Group]]&lt;&gt;0,Table_Data_Table_12[[#This Row],[Pair
Group]]+(COUNTIF($A$17:$A364,A364)*0.01),"")</f>
        <v/>
      </c>
      <c r="D364" s="78" t="e">
        <f t="shared" ca="1" si="72"/>
        <v>#N/A</v>
      </c>
      <c r="E364" s="3" t="e">
        <f t="shared" ca="1" si="73"/>
        <v>#N/A</v>
      </c>
      <c r="F364" s="44" t="e">
        <f t="shared" ca="1" si="74"/>
        <v>#N/A</v>
      </c>
      <c r="G364" s="7" t="e">
        <f t="shared" ca="1" si="75"/>
        <v>#N/A</v>
      </c>
      <c r="H364" s="79" t="e">
        <f t="shared" ca="1" si="76"/>
        <v>#N/A</v>
      </c>
      <c r="I364" s="18" t="e">
        <f t="shared" ca="1" si="77"/>
        <v>#N/A</v>
      </c>
      <c r="J364" s="164" t="e">
        <f t="shared" ca="1" si="78"/>
        <v>#N/A</v>
      </c>
      <c r="K364" s="2" t="e">
        <f t="shared" ca="1" si="79"/>
        <v>#N/A</v>
      </c>
      <c r="L364" s="2" t="e">
        <f t="shared" ca="1" si="80"/>
        <v>#N/A</v>
      </c>
      <c r="M364" s="19" t="e">
        <f t="shared" ca="1" si="81"/>
        <v>#N/A</v>
      </c>
      <c r="N364" s="2" t="e">
        <f t="shared" ca="1" si="82"/>
        <v>#N/A</v>
      </c>
      <c r="O364" s="20" t="e">
        <f t="shared" ca="1" si="83"/>
        <v>#N/A</v>
      </c>
      <c r="P364" s="168"/>
      <c r="Q364"/>
      <c r="U364"/>
    </row>
    <row r="365" spans="1:21" hidden="1" x14ac:dyDescent="0.25">
      <c r="A365" s="175">
        <f>VLOOKUP($B365,Data_Table[],18,FALSE)</f>
        <v>0</v>
      </c>
      <c r="B365" s="3" t="s">
        <v>133</v>
      </c>
      <c r="C365" s="3" t="str">
        <f>IF(Table_Data_Table_12[[#This Row],[Pair
Group]]&lt;&gt;0,Table_Data_Table_12[[#This Row],[Pair
Group]]+(COUNTIF($A$17:$A365,A365)*0.01),"")</f>
        <v/>
      </c>
      <c r="D365" s="78" t="e">
        <f t="shared" ca="1" si="72"/>
        <v>#N/A</v>
      </c>
      <c r="E365" s="3" t="e">
        <f t="shared" ca="1" si="73"/>
        <v>#N/A</v>
      </c>
      <c r="F365" s="44" t="e">
        <f t="shared" ca="1" si="74"/>
        <v>#N/A</v>
      </c>
      <c r="G365" s="7" t="e">
        <f t="shared" ca="1" si="75"/>
        <v>#N/A</v>
      </c>
      <c r="H365" s="79" t="e">
        <f t="shared" ca="1" si="76"/>
        <v>#N/A</v>
      </c>
      <c r="I365" s="18" t="e">
        <f t="shared" ca="1" si="77"/>
        <v>#N/A</v>
      </c>
      <c r="J365" s="164" t="e">
        <f t="shared" ca="1" si="78"/>
        <v>#N/A</v>
      </c>
      <c r="K365" s="2" t="e">
        <f t="shared" ca="1" si="79"/>
        <v>#N/A</v>
      </c>
      <c r="L365" s="2" t="e">
        <f t="shared" ca="1" si="80"/>
        <v>#N/A</v>
      </c>
      <c r="M365" s="19" t="e">
        <f t="shared" ca="1" si="81"/>
        <v>#N/A</v>
      </c>
      <c r="N365" s="2" t="e">
        <f t="shared" ca="1" si="82"/>
        <v>#N/A</v>
      </c>
      <c r="O365" s="20" t="e">
        <f t="shared" ca="1" si="83"/>
        <v>#N/A</v>
      </c>
      <c r="P365" s="168"/>
      <c r="Q365"/>
      <c r="U365"/>
    </row>
    <row r="366" spans="1:21" hidden="1" x14ac:dyDescent="0.25">
      <c r="A366" s="175">
        <f>VLOOKUP($B366,Data_Table[],18,FALSE)</f>
        <v>0</v>
      </c>
      <c r="B366" s="3" t="s">
        <v>133</v>
      </c>
      <c r="C366" s="3" t="str">
        <f>IF(Table_Data_Table_12[[#This Row],[Pair
Group]]&lt;&gt;0,Table_Data_Table_12[[#This Row],[Pair
Group]]+(COUNTIF($A$17:$A366,A366)*0.01),"")</f>
        <v/>
      </c>
      <c r="D366" s="78" t="e">
        <f t="shared" ca="1" si="72"/>
        <v>#N/A</v>
      </c>
      <c r="E366" s="3" t="e">
        <f t="shared" ca="1" si="73"/>
        <v>#N/A</v>
      </c>
      <c r="F366" s="44" t="e">
        <f t="shared" ca="1" si="74"/>
        <v>#N/A</v>
      </c>
      <c r="G366" s="7" t="e">
        <f t="shared" ca="1" si="75"/>
        <v>#N/A</v>
      </c>
      <c r="H366" s="79" t="e">
        <f t="shared" ca="1" si="76"/>
        <v>#N/A</v>
      </c>
      <c r="I366" s="18" t="e">
        <f t="shared" ca="1" si="77"/>
        <v>#N/A</v>
      </c>
      <c r="J366" s="164" t="e">
        <f t="shared" ca="1" si="78"/>
        <v>#N/A</v>
      </c>
      <c r="K366" s="2" t="e">
        <f t="shared" ca="1" si="79"/>
        <v>#N/A</v>
      </c>
      <c r="L366" s="2" t="e">
        <f t="shared" ca="1" si="80"/>
        <v>#N/A</v>
      </c>
      <c r="M366" s="19" t="e">
        <f t="shared" ca="1" si="81"/>
        <v>#N/A</v>
      </c>
      <c r="N366" s="2" t="e">
        <f t="shared" ca="1" si="82"/>
        <v>#N/A</v>
      </c>
      <c r="O366" s="20" t="e">
        <f t="shared" ca="1" si="83"/>
        <v>#N/A</v>
      </c>
      <c r="P366" s="168"/>
      <c r="Q366"/>
      <c r="U366"/>
    </row>
    <row r="367" spans="1:21" hidden="1" x14ac:dyDescent="0.25">
      <c r="A367" s="175">
        <f>VLOOKUP($B367,Data_Table[],18,FALSE)</f>
        <v>0</v>
      </c>
      <c r="B367" s="3" t="s">
        <v>133</v>
      </c>
      <c r="C367" s="3" t="str">
        <f>IF(Table_Data_Table_12[[#This Row],[Pair
Group]]&lt;&gt;0,Table_Data_Table_12[[#This Row],[Pair
Group]]+(COUNTIF($A$17:$A367,A367)*0.01),"")</f>
        <v/>
      </c>
      <c r="D367" s="78" t="e">
        <f t="shared" ca="1" si="72"/>
        <v>#N/A</v>
      </c>
      <c r="E367" s="3" t="e">
        <f t="shared" ca="1" si="73"/>
        <v>#N/A</v>
      </c>
      <c r="F367" s="44" t="e">
        <f t="shared" ca="1" si="74"/>
        <v>#N/A</v>
      </c>
      <c r="G367" s="7" t="e">
        <f t="shared" ca="1" si="75"/>
        <v>#N/A</v>
      </c>
      <c r="H367" s="79" t="e">
        <f t="shared" ca="1" si="76"/>
        <v>#N/A</v>
      </c>
      <c r="I367" s="18" t="e">
        <f t="shared" ca="1" si="77"/>
        <v>#N/A</v>
      </c>
      <c r="J367" s="164" t="e">
        <f t="shared" ca="1" si="78"/>
        <v>#N/A</v>
      </c>
      <c r="K367" s="2" t="e">
        <f t="shared" ca="1" si="79"/>
        <v>#N/A</v>
      </c>
      <c r="L367" s="2" t="e">
        <f t="shared" ca="1" si="80"/>
        <v>#N/A</v>
      </c>
      <c r="M367" s="19" t="e">
        <f t="shared" ca="1" si="81"/>
        <v>#N/A</v>
      </c>
      <c r="N367" s="2" t="e">
        <f t="shared" ca="1" si="82"/>
        <v>#N/A</v>
      </c>
      <c r="O367" s="20" t="e">
        <f t="shared" ca="1" si="83"/>
        <v>#N/A</v>
      </c>
      <c r="P367" s="168"/>
      <c r="Q367"/>
      <c r="U367"/>
    </row>
    <row r="368" spans="1:21" hidden="1" x14ac:dyDescent="0.25">
      <c r="A368" s="175">
        <f>VLOOKUP($B368,Data_Table[],18,FALSE)</f>
        <v>0</v>
      </c>
      <c r="B368" s="3" t="s">
        <v>133</v>
      </c>
      <c r="C368" s="3" t="str">
        <f>IF(Table_Data_Table_12[[#This Row],[Pair
Group]]&lt;&gt;0,Table_Data_Table_12[[#This Row],[Pair
Group]]+(COUNTIF($A$17:$A368,A368)*0.01),"")</f>
        <v/>
      </c>
      <c r="D368" s="78" t="e">
        <f t="shared" ca="1" si="72"/>
        <v>#N/A</v>
      </c>
      <c r="E368" s="3" t="e">
        <f t="shared" ca="1" si="73"/>
        <v>#N/A</v>
      </c>
      <c r="F368" s="44" t="e">
        <f t="shared" ca="1" si="74"/>
        <v>#N/A</v>
      </c>
      <c r="G368" s="7" t="e">
        <f t="shared" ca="1" si="75"/>
        <v>#N/A</v>
      </c>
      <c r="H368" s="79" t="e">
        <f t="shared" ca="1" si="76"/>
        <v>#N/A</v>
      </c>
      <c r="I368" s="18" t="e">
        <f t="shared" ca="1" si="77"/>
        <v>#N/A</v>
      </c>
      <c r="J368" s="164" t="e">
        <f t="shared" ca="1" si="78"/>
        <v>#N/A</v>
      </c>
      <c r="K368" s="2" t="e">
        <f t="shared" ca="1" si="79"/>
        <v>#N/A</v>
      </c>
      <c r="L368" s="2" t="e">
        <f t="shared" ca="1" si="80"/>
        <v>#N/A</v>
      </c>
      <c r="M368" s="19" t="e">
        <f t="shared" ca="1" si="81"/>
        <v>#N/A</v>
      </c>
      <c r="N368" s="2" t="e">
        <f t="shared" ca="1" si="82"/>
        <v>#N/A</v>
      </c>
      <c r="O368" s="20" t="e">
        <f t="shared" ca="1" si="83"/>
        <v>#N/A</v>
      </c>
      <c r="P368" s="168"/>
      <c r="Q368"/>
      <c r="U368"/>
    </row>
    <row r="369" spans="1:21" hidden="1" x14ac:dyDescent="0.25">
      <c r="A369" s="175">
        <f>VLOOKUP($B369,Data_Table[],18,FALSE)</f>
        <v>0</v>
      </c>
      <c r="B369" s="3" t="s">
        <v>133</v>
      </c>
      <c r="C369" s="3" t="str">
        <f>IF(Table_Data_Table_12[[#This Row],[Pair
Group]]&lt;&gt;0,Table_Data_Table_12[[#This Row],[Pair
Group]]+(COUNTIF($A$17:$A369,A369)*0.01),"")</f>
        <v/>
      </c>
      <c r="D369" s="78" t="e">
        <f t="shared" ca="1" si="72"/>
        <v>#N/A</v>
      </c>
      <c r="E369" s="3" t="e">
        <f t="shared" ca="1" si="73"/>
        <v>#N/A</v>
      </c>
      <c r="F369" s="44" t="e">
        <f t="shared" ca="1" si="74"/>
        <v>#N/A</v>
      </c>
      <c r="G369" s="7" t="e">
        <f t="shared" ca="1" si="75"/>
        <v>#N/A</v>
      </c>
      <c r="H369" s="79" t="e">
        <f t="shared" ca="1" si="76"/>
        <v>#N/A</v>
      </c>
      <c r="I369" s="18" t="e">
        <f t="shared" ca="1" si="77"/>
        <v>#N/A</v>
      </c>
      <c r="J369" s="164" t="e">
        <f t="shared" ca="1" si="78"/>
        <v>#N/A</v>
      </c>
      <c r="K369" s="2" t="e">
        <f t="shared" ca="1" si="79"/>
        <v>#N/A</v>
      </c>
      <c r="L369" s="2" t="e">
        <f t="shared" ca="1" si="80"/>
        <v>#N/A</v>
      </c>
      <c r="M369" s="19" t="e">
        <f t="shared" ca="1" si="81"/>
        <v>#N/A</v>
      </c>
      <c r="N369" s="2" t="e">
        <f t="shared" ca="1" si="82"/>
        <v>#N/A</v>
      </c>
      <c r="O369" s="20" t="e">
        <f t="shared" ca="1" si="83"/>
        <v>#N/A</v>
      </c>
      <c r="P369" s="168"/>
      <c r="Q369"/>
      <c r="U369"/>
    </row>
    <row r="370" spans="1:21" hidden="1" x14ac:dyDescent="0.25">
      <c r="A370" s="175">
        <f>VLOOKUP($B370,Data_Table[],18,FALSE)</f>
        <v>0</v>
      </c>
      <c r="B370" s="3" t="s">
        <v>133</v>
      </c>
      <c r="C370" s="3" t="str">
        <f>IF(Table_Data_Table_12[[#This Row],[Pair
Group]]&lt;&gt;0,Table_Data_Table_12[[#This Row],[Pair
Group]]+(COUNTIF($A$17:$A370,A370)*0.01),"")</f>
        <v/>
      </c>
      <c r="D370" s="78" t="e">
        <f t="shared" ca="1" si="72"/>
        <v>#N/A</v>
      </c>
      <c r="E370" s="3" t="e">
        <f t="shared" ca="1" si="73"/>
        <v>#N/A</v>
      </c>
      <c r="F370" s="44" t="e">
        <f t="shared" ca="1" si="74"/>
        <v>#N/A</v>
      </c>
      <c r="G370" s="7" t="e">
        <f t="shared" ca="1" si="75"/>
        <v>#N/A</v>
      </c>
      <c r="H370" s="79" t="e">
        <f t="shared" ca="1" si="76"/>
        <v>#N/A</v>
      </c>
      <c r="I370" s="18" t="e">
        <f t="shared" ca="1" si="77"/>
        <v>#N/A</v>
      </c>
      <c r="J370" s="164" t="e">
        <f t="shared" ca="1" si="78"/>
        <v>#N/A</v>
      </c>
      <c r="K370" s="2" t="e">
        <f t="shared" ca="1" si="79"/>
        <v>#N/A</v>
      </c>
      <c r="L370" s="2" t="e">
        <f t="shared" ca="1" si="80"/>
        <v>#N/A</v>
      </c>
      <c r="M370" s="19" t="e">
        <f t="shared" ca="1" si="81"/>
        <v>#N/A</v>
      </c>
      <c r="N370" s="2" t="e">
        <f t="shared" ca="1" si="82"/>
        <v>#N/A</v>
      </c>
      <c r="O370" s="20" t="e">
        <f t="shared" ca="1" si="83"/>
        <v>#N/A</v>
      </c>
      <c r="P370" s="168"/>
      <c r="Q370"/>
      <c r="U370"/>
    </row>
    <row r="371" spans="1:21" hidden="1" x14ac:dyDescent="0.25">
      <c r="A371" s="175">
        <f>VLOOKUP($B371,Data_Table[],18,FALSE)</f>
        <v>0</v>
      </c>
      <c r="B371" s="3" t="s">
        <v>133</v>
      </c>
      <c r="C371" s="3" t="str">
        <f>IF(Table_Data_Table_12[[#This Row],[Pair
Group]]&lt;&gt;0,Table_Data_Table_12[[#This Row],[Pair
Group]]+(COUNTIF($A$17:$A371,A371)*0.01),"")</f>
        <v/>
      </c>
      <c r="D371" s="78" t="e">
        <f t="shared" ca="1" si="72"/>
        <v>#N/A</v>
      </c>
      <c r="E371" s="3" t="e">
        <f t="shared" ca="1" si="73"/>
        <v>#N/A</v>
      </c>
      <c r="F371" s="44" t="e">
        <f t="shared" ca="1" si="74"/>
        <v>#N/A</v>
      </c>
      <c r="G371" s="7" t="e">
        <f t="shared" ca="1" si="75"/>
        <v>#N/A</v>
      </c>
      <c r="H371" s="79" t="e">
        <f t="shared" ca="1" si="76"/>
        <v>#N/A</v>
      </c>
      <c r="I371" s="18" t="e">
        <f t="shared" ca="1" si="77"/>
        <v>#N/A</v>
      </c>
      <c r="J371" s="164" t="e">
        <f t="shared" ca="1" si="78"/>
        <v>#N/A</v>
      </c>
      <c r="K371" s="2" t="e">
        <f t="shared" ca="1" si="79"/>
        <v>#N/A</v>
      </c>
      <c r="L371" s="2" t="e">
        <f t="shared" ca="1" si="80"/>
        <v>#N/A</v>
      </c>
      <c r="M371" s="19" t="e">
        <f t="shared" ca="1" si="81"/>
        <v>#N/A</v>
      </c>
      <c r="N371" s="2" t="e">
        <f t="shared" ca="1" si="82"/>
        <v>#N/A</v>
      </c>
      <c r="O371" s="20" t="e">
        <f t="shared" ca="1" si="83"/>
        <v>#N/A</v>
      </c>
      <c r="P371" s="168"/>
      <c r="Q371"/>
      <c r="U371"/>
    </row>
    <row r="372" spans="1:21" hidden="1" x14ac:dyDescent="0.25">
      <c r="A372" s="175">
        <f>VLOOKUP($B372,Data_Table[],18,FALSE)</f>
        <v>0</v>
      </c>
      <c r="B372" s="3" t="s">
        <v>133</v>
      </c>
      <c r="C372" s="3" t="str">
        <f>IF(Table_Data_Table_12[[#This Row],[Pair
Group]]&lt;&gt;0,Table_Data_Table_12[[#This Row],[Pair
Group]]+(COUNTIF($A$17:$A372,A372)*0.01),"")</f>
        <v/>
      </c>
      <c r="D372" s="78" t="e">
        <f t="shared" ca="1" si="72"/>
        <v>#N/A</v>
      </c>
      <c r="E372" s="3" t="e">
        <f t="shared" ca="1" si="73"/>
        <v>#N/A</v>
      </c>
      <c r="F372" s="44" t="e">
        <f t="shared" ca="1" si="74"/>
        <v>#N/A</v>
      </c>
      <c r="G372" s="7" t="e">
        <f t="shared" ca="1" si="75"/>
        <v>#N/A</v>
      </c>
      <c r="H372" s="79" t="e">
        <f t="shared" ca="1" si="76"/>
        <v>#N/A</v>
      </c>
      <c r="I372" s="18" t="e">
        <f t="shared" ca="1" si="77"/>
        <v>#N/A</v>
      </c>
      <c r="J372" s="164" t="e">
        <f t="shared" ca="1" si="78"/>
        <v>#N/A</v>
      </c>
      <c r="K372" s="2" t="e">
        <f t="shared" ca="1" si="79"/>
        <v>#N/A</v>
      </c>
      <c r="L372" s="2" t="e">
        <f t="shared" ca="1" si="80"/>
        <v>#N/A</v>
      </c>
      <c r="M372" s="19" t="e">
        <f t="shared" ca="1" si="81"/>
        <v>#N/A</v>
      </c>
      <c r="N372" s="2" t="e">
        <f t="shared" ca="1" si="82"/>
        <v>#N/A</v>
      </c>
      <c r="O372" s="20" t="e">
        <f t="shared" ca="1" si="83"/>
        <v>#N/A</v>
      </c>
      <c r="P372" s="168"/>
      <c r="Q372"/>
      <c r="U372"/>
    </row>
    <row r="373" spans="1:21" hidden="1" x14ac:dyDescent="0.25">
      <c r="A373" s="175">
        <f>VLOOKUP($B373,Data_Table[],18,FALSE)</f>
        <v>0</v>
      </c>
      <c r="B373" s="3" t="s">
        <v>133</v>
      </c>
      <c r="C373" s="3" t="str">
        <f>IF(Table_Data_Table_12[[#This Row],[Pair
Group]]&lt;&gt;0,Table_Data_Table_12[[#This Row],[Pair
Group]]+(COUNTIF($A$17:$A373,A373)*0.01),"")</f>
        <v/>
      </c>
      <c r="D373" s="78" t="e">
        <f t="shared" ca="1" si="72"/>
        <v>#N/A</v>
      </c>
      <c r="E373" s="3" t="e">
        <f t="shared" ca="1" si="73"/>
        <v>#N/A</v>
      </c>
      <c r="F373" s="44" t="e">
        <f t="shared" ca="1" si="74"/>
        <v>#N/A</v>
      </c>
      <c r="G373" s="7" t="e">
        <f t="shared" ca="1" si="75"/>
        <v>#N/A</v>
      </c>
      <c r="H373" s="79" t="e">
        <f t="shared" ca="1" si="76"/>
        <v>#N/A</v>
      </c>
      <c r="I373" s="18" t="e">
        <f t="shared" ca="1" si="77"/>
        <v>#N/A</v>
      </c>
      <c r="J373" s="164" t="e">
        <f t="shared" ca="1" si="78"/>
        <v>#N/A</v>
      </c>
      <c r="K373" s="2" t="e">
        <f t="shared" ca="1" si="79"/>
        <v>#N/A</v>
      </c>
      <c r="L373" s="2" t="e">
        <f t="shared" ca="1" si="80"/>
        <v>#N/A</v>
      </c>
      <c r="M373" s="19" t="e">
        <f t="shared" ca="1" si="81"/>
        <v>#N/A</v>
      </c>
      <c r="N373" s="2" t="e">
        <f t="shared" ca="1" si="82"/>
        <v>#N/A</v>
      </c>
      <c r="O373" s="20" t="e">
        <f t="shared" ca="1" si="83"/>
        <v>#N/A</v>
      </c>
      <c r="P373" s="168"/>
      <c r="Q373"/>
      <c r="U373"/>
    </row>
    <row r="374" spans="1:21" hidden="1" x14ac:dyDescent="0.25">
      <c r="A374" s="175">
        <f>VLOOKUP($B374,Data_Table[],18,FALSE)</f>
        <v>0</v>
      </c>
      <c r="B374" s="3" t="s">
        <v>133</v>
      </c>
      <c r="C374" s="3" t="str">
        <f>IF(Table_Data_Table_12[[#This Row],[Pair
Group]]&lt;&gt;0,Table_Data_Table_12[[#This Row],[Pair
Group]]+(COUNTIF($A$17:$A374,A374)*0.01),"")</f>
        <v/>
      </c>
      <c r="D374" s="78" t="e">
        <f t="shared" ca="1" si="72"/>
        <v>#N/A</v>
      </c>
      <c r="E374" s="3" t="e">
        <f t="shared" ca="1" si="73"/>
        <v>#N/A</v>
      </c>
      <c r="F374" s="44" t="e">
        <f t="shared" ca="1" si="74"/>
        <v>#N/A</v>
      </c>
      <c r="G374" s="7" t="e">
        <f t="shared" ca="1" si="75"/>
        <v>#N/A</v>
      </c>
      <c r="H374" s="79" t="e">
        <f t="shared" ca="1" si="76"/>
        <v>#N/A</v>
      </c>
      <c r="I374" s="18" t="e">
        <f t="shared" ca="1" si="77"/>
        <v>#N/A</v>
      </c>
      <c r="J374" s="164" t="e">
        <f t="shared" ca="1" si="78"/>
        <v>#N/A</v>
      </c>
      <c r="K374" s="2" t="e">
        <f t="shared" ca="1" si="79"/>
        <v>#N/A</v>
      </c>
      <c r="L374" s="2" t="e">
        <f t="shared" ca="1" si="80"/>
        <v>#N/A</v>
      </c>
      <c r="M374" s="19" t="e">
        <f t="shared" ca="1" si="81"/>
        <v>#N/A</v>
      </c>
      <c r="N374" s="2" t="e">
        <f t="shared" ca="1" si="82"/>
        <v>#N/A</v>
      </c>
      <c r="O374" s="20" t="e">
        <f t="shared" ca="1" si="83"/>
        <v>#N/A</v>
      </c>
      <c r="P374" s="168"/>
      <c r="Q374"/>
      <c r="U374"/>
    </row>
    <row r="375" spans="1:21" hidden="1" x14ac:dyDescent="0.25">
      <c r="A375" s="175">
        <f>VLOOKUP($B375,Data_Table[],18,FALSE)</f>
        <v>0</v>
      </c>
      <c r="B375" s="3" t="s">
        <v>133</v>
      </c>
      <c r="C375" s="3" t="str">
        <f>IF(Table_Data_Table_12[[#This Row],[Pair
Group]]&lt;&gt;0,Table_Data_Table_12[[#This Row],[Pair
Group]]+(COUNTIF($A$17:$A375,A375)*0.01),"")</f>
        <v/>
      </c>
      <c r="D375" s="78" t="e">
        <f t="shared" ca="1" si="72"/>
        <v>#N/A</v>
      </c>
      <c r="E375" s="3" t="e">
        <f t="shared" ca="1" si="73"/>
        <v>#N/A</v>
      </c>
      <c r="F375" s="44" t="e">
        <f t="shared" ca="1" si="74"/>
        <v>#N/A</v>
      </c>
      <c r="G375" s="7" t="e">
        <f t="shared" ca="1" si="75"/>
        <v>#N/A</v>
      </c>
      <c r="H375" s="79" t="e">
        <f t="shared" ca="1" si="76"/>
        <v>#N/A</v>
      </c>
      <c r="I375" s="18" t="e">
        <f t="shared" ca="1" si="77"/>
        <v>#N/A</v>
      </c>
      <c r="J375" s="164" t="e">
        <f t="shared" ca="1" si="78"/>
        <v>#N/A</v>
      </c>
      <c r="K375" s="2" t="e">
        <f t="shared" ca="1" si="79"/>
        <v>#N/A</v>
      </c>
      <c r="L375" s="2" t="e">
        <f t="shared" ca="1" si="80"/>
        <v>#N/A</v>
      </c>
      <c r="M375" s="19" t="e">
        <f t="shared" ca="1" si="81"/>
        <v>#N/A</v>
      </c>
      <c r="N375" s="2" t="e">
        <f t="shared" ca="1" si="82"/>
        <v>#N/A</v>
      </c>
      <c r="O375" s="20" t="e">
        <f t="shared" ca="1" si="83"/>
        <v>#N/A</v>
      </c>
      <c r="P375" s="168"/>
      <c r="Q375"/>
      <c r="U375"/>
    </row>
    <row r="376" spans="1:21" hidden="1" x14ac:dyDescent="0.25">
      <c r="A376" s="175">
        <f>VLOOKUP($B376,Data_Table[],18,FALSE)</f>
        <v>0</v>
      </c>
      <c r="B376" s="3" t="s">
        <v>133</v>
      </c>
      <c r="C376" s="3" t="str">
        <f>IF(Table_Data_Table_12[[#This Row],[Pair
Group]]&lt;&gt;0,Table_Data_Table_12[[#This Row],[Pair
Group]]+(COUNTIF($A$17:$A376,A376)*0.01),"")</f>
        <v/>
      </c>
      <c r="D376" s="78" t="e">
        <f t="shared" ca="1" si="72"/>
        <v>#N/A</v>
      </c>
      <c r="E376" s="3" t="e">
        <f t="shared" ca="1" si="73"/>
        <v>#N/A</v>
      </c>
      <c r="F376" s="44" t="e">
        <f t="shared" ca="1" si="74"/>
        <v>#N/A</v>
      </c>
      <c r="G376" s="7" t="e">
        <f t="shared" ca="1" si="75"/>
        <v>#N/A</v>
      </c>
      <c r="H376" s="79" t="e">
        <f t="shared" ca="1" si="76"/>
        <v>#N/A</v>
      </c>
      <c r="I376" s="18" t="e">
        <f t="shared" ca="1" si="77"/>
        <v>#N/A</v>
      </c>
      <c r="J376" s="164" t="e">
        <f t="shared" ca="1" si="78"/>
        <v>#N/A</v>
      </c>
      <c r="K376" s="2" t="e">
        <f t="shared" ca="1" si="79"/>
        <v>#N/A</v>
      </c>
      <c r="L376" s="2" t="e">
        <f t="shared" ca="1" si="80"/>
        <v>#N/A</v>
      </c>
      <c r="M376" s="19" t="e">
        <f t="shared" ca="1" si="81"/>
        <v>#N/A</v>
      </c>
      <c r="N376" s="2" t="e">
        <f t="shared" ca="1" si="82"/>
        <v>#N/A</v>
      </c>
      <c r="O376" s="20" t="e">
        <f t="shared" ca="1" si="83"/>
        <v>#N/A</v>
      </c>
      <c r="P376" s="168"/>
      <c r="Q376"/>
      <c r="U376"/>
    </row>
    <row r="377" spans="1:21" hidden="1" x14ac:dyDescent="0.25">
      <c r="A377" s="175">
        <f>VLOOKUP($B377,Data_Table[],18,FALSE)</f>
        <v>0</v>
      </c>
      <c r="B377" s="3" t="s">
        <v>133</v>
      </c>
      <c r="C377" s="3" t="str">
        <f>IF(Table_Data_Table_12[[#This Row],[Pair
Group]]&lt;&gt;0,Table_Data_Table_12[[#This Row],[Pair
Group]]+(COUNTIF($A$17:$A377,A377)*0.01),"")</f>
        <v/>
      </c>
      <c r="D377" s="78" t="e">
        <f t="shared" ca="1" si="72"/>
        <v>#N/A</v>
      </c>
      <c r="E377" s="3" t="e">
        <f t="shared" ca="1" si="73"/>
        <v>#N/A</v>
      </c>
      <c r="F377" s="44" t="e">
        <f t="shared" ca="1" si="74"/>
        <v>#N/A</v>
      </c>
      <c r="G377" s="7" t="e">
        <f t="shared" ca="1" si="75"/>
        <v>#N/A</v>
      </c>
      <c r="H377" s="79" t="e">
        <f t="shared" ca="1" si="76"/>
        <v>#N/A</v>
      </c>
      <c r="I377" s="18" t="e">
        <f t="shared" ca="1" si="77"/>
        <v>#N/A</v>
      </c>
      <c r="J377" s="164" t="e">
        <f t="shared" ca="1" si="78"/>
        <v>#N/A</v>
      </c>
      <c r="K377" s="2" t="e">
        <f t="shared" ca="1" si="79"/>
        <v>#N/A</v>
      </c>
      <c r="L377" s="2" t="e">
        <f t="shared" ca="1" si="80"/>
        <v>#N/A</v>
      </c>
      <c r="M377" s="19" t="e">
        <f t="shared" ca="1" si="81"/>
        <v>#N/A</v>
      </c>
      <c r="N377" s="2" t="e">
        <f t="shared" ca="1" si="82"/>
        <v>#N/A</v>
      </c>
      <c r="O377" s="20" t="e">
        <f t="shared" ca="1" si="83"/>
        <v>#N/A</v>
      </c>
      <c r="P377" s="168"/>
      <c r="Q377"/>
      <c r="U377"/>
    </row>
    <row r="378" spans="1:21" hidden="1" x14ac:dyDescent="0.25">
      <c r="A378" s="175">
        <f>VLOOKUP($B378,Data_Table[],18,FALSE)</f>
        <v>0</v>
      </c>
      <c r="B378" s="3" t="s">
        <v>133</v>
      </c>
      <c r="C378" s="3" t="str">
        <f>IF(Table_Data_Table_12[[#This Row],[Pair
Group]]&lt;&gt;0,Table_Data_Table_12[[#This Row],[Pair
Group]]+(COUNTIF($A$17:$A378,A378)*0.01),"")</f>
        <v/>
      </c>
      <c r="D378" s="78" t="e">
        <f t="shared" ca="1" si="72"/>
        <v>#N/A</v>
      </c>
      <c r="E378" s="3" t="e">
        <f t="shared" ca="1" si="73"/>
        <v>#N/A</v>
      </c>
      <c r="F378" s="44" t="e">
        <f t="shared" ca="1" si="74"/>
        <v>#N/A</v>
      </c>
      <c r="G378" s="7" t="e">
        <f t="shared" ca="1" si="75"/>
        <v>#N/A</v>
      </c>
      <c r="H378" s="79" t="e">
        <f t="shared" ca="1" si="76"/>
        <v>#N/A</v>
      </c>
      <c r="I378" s="18" t="e">
        <f t="shared" ca="1" si="77"/>
        <v>#N/A</v>
      </c>
      <c r="J378" s="164" t="e">
        <f t="shared" ca="1" si="78"/>
        <v>#N/A</v>
      </c>
      <c r="K378" s="2" t="e">
        <f t="shared" ca="1" si="79"/>
        <v>#N/A</v>
      </c>
      <c r="L378" s="2" t="e">
        <f t="shared" ca="1" si="80"/>
        <v>#N/A</v>
      </c>
      <c r="M378" s="19" t="e">
        <f t="shared" ca="1" si="81"/>
        <v>#N/A</v>
      </c>
      <c r="N378" s="2" t="e">
        <f t="shared" ca="1" si="82"/>
        <v>#N/A</v>
      </c>
      <c r="O378" s="20" t="e">
        <f t="shared" ca="1" si="83"/>
        <v>#N/A</v>
      </c>
      <c r="P378" s="168"/>
      <c r="Q378"/>
      <c r="U378"/>
    </row>
    <row r="379" spans="1:21" hidden="1" x14ac:dyDescent="0.25">
      <c r="A379" s="175">
        <f>VLOOKUP($B379,Data_Table[],18,FALSE)</f>
        <v>0</v>
      </c>
      <c r="B379" s="3" t="s">
        <v>133</v>
      </c>
      <c r="C379" s="3" t="str">
        <f>IF(Table_Data_Table_12[[#This Row],[Pair
Group]]&lt;&gt;0,Table_Data_Table_12[[#This Row],[Pair
Group]]+(COUNTIF($A$17:$A379,A379)*0.01),"")</f>
        <v/>
      </c>
      <c r="D379" s="78" t="e">
        <f t="shared" ca="1" si="72"/>
        <v>#N/A</v>
      </c>
      <c r="E379" s="3" t="e">
        <f t="shared" ca="1" si="73"/>
        <v>#N/A</v>
      </c>
      <c r="F379" s="44" t="e">
        <f t="shared" ca="1" si="74"/>
        <v>#N/A</v>
      </c>
      <c r="G379" s="7" t="e">
        <f t="shared" ca="1" si="75"/>
        <v>#N/A</v>
      </c>
      <c r="H379" s="79" t="e">
        <f t="shared" ca="1" si="76"/>
        <v>#N/A</v>
      </c>
      <c r="I379" s="18" t="e">
        <f t="shared" ca="1" si="77"/>
        <v>#N/A</v>
      </c>
      <c r="J379" s="164" t="e">
        <f t="shared" ca="1" si="78"/>
        <v>#N/A</v>
      </c>
      <c r="K379" s="2" t="e">
        <f t="shared" ca="1" si="79"/>
        <v>#N/A</v>
      </c>
      <c r="L379" s="2" t="e">
        <f t="shared" ca="1" si="80"/>
        <v>#N/A</v>
      </c>
      <c r="M379" s="19" t="e">
        <f t="shared" ca="1" si="81"/>
        <v>#N/A</v>
      </c>
      <c r="N379" s="2" t="e">
        <f t="shared" ca="1" si="82"/>
        <v>#N/A</v>
      </c>
      <c r="O379" s="20" t="e">
        <f t="shared" ca="1" si="83"/>
        <v>#N/A</v>
      </c>
      <c r="P379" s="168"/>
      <c r="Q379"/>
      <c r="U379"/>
    </row>
    <row r="380" spans="1:21" hidden="1" x14ac:dyDescent="0.25">
      <c r="A380" s="175">
        <f>VLOOKUP($B380,Data_Table[],18,FALSE)</f>
        <v>0</v>
      </c>
      <c r="B380" s="3" t="s">
        <v>133</v>
      </c>
      <c r="C380" s="3" t="str">
        <f>IF(Table_Data_Table_12[[#This Row],[Pair
Group]]&lt;&gt;0,Table_Data_Table_12[[#This Row],[Pair
Group]]+(COUNTIF($A$17:$A380,A380)*0.01),"")</f>
        <v/>
      </c>
      <c r="D380" s="78" t="e">
        <f t="shared" ca="1" si="72"/>
        <v>#N/A</v>
      </c>
      <c r="E380" s="3" t="e">
        <f t="shared" ca="1" si="73"/>
        <v>#N/A</v>
      </c>
      <c r="F380" s="44" t="e">
        <f t="shared" ca="1" si="74"/>
        <v>#N/A</v>
      </c>
      <c r="G380" s="7" t="e">
        <f t="shared" ca="1" si="75"/>
        <v>#N/A</v>
      </c>
      <c r="H380" s="79" t="e">
        <f t="shared" ca="1" si="76"/>
        <v>#N/A</v>
      </c>
      <c r="I380" s="18" t="e">
        <f t="shared" ca="1" si="77"/>
        <v>#N/A</v>
      </c>
      <c r="J380" s="164" t="e">
        <f t="shared" ca="1" si="78"/>
        <v>#N/A</v>
      </c>
      <c r="K380" s="2" t="e">
        <f t="shared" ca="1" si="79"/>
        <v>#N/A</v>
      </c>
      <c r="L380" s="2" t="e">
        <f t="shared" ca="1" si="80"/>
        <v>#N/A</v>
      </c>
      <c r="M380" s="19" t="e">
        <f t="shared" ca="1" si="81"/>
        <v>#N/A</v>
      </c>
      <c r="N380" s="2" t="e">
        <f t="shared" ca="1" si="82"/>
        <v>#N/A</v>
      </c>
      <c r="O380" s="20" t="e">
        <f t="shared" ca="1" si="83"/>
        <v>#N/A</v>
      </c>
      <c r="P380" s="168"/>
      <c r="Q380"/>
      <c r="U380"/>
    </row>
    <row r="381" spans="1:21" hidden="1" x14ac:dyDescent="0.25">
      <c r="A381" s="175">
        <f>VLOOKUP($B381,Data_Table[],18,FALSE)</f>
        <v>0</v>
      </c>
      <c r="B381" s="3" t="s">
        <v>133</v>
      </c>
      <c r="C381" s="3" t="str">
        <f>IF(Table_Data_Table_12[[#This Row],[Pair
Group]]&lt;&gt;0,Table_Data_Table_12[[#This Row],[Pair
Group]]+(COUNTIF($A$17:$A381,A381)*0.01),"")</f>
        <v/>
      </c>
      <c r="D381" s="78" t="e">
        <f t="shared" ca="1" si="72"/>
        <v>#N/A</v>
      </c>
      <c r="E381" s="3" t="e">
        <f t="shared" ca="1" si="73"/>
        <v>#N/A</v>
      </c>
      <c r="F381" s="44" t="e">
        <f t="shared" ca="1" si="74"/>
        <v>#N/A</v>
      </c>
      <c r="G381" s="7" t="e">
        <f t="shared" ca="1" si="75"/>
        <v>#N/A</v>
      </c>
      <c r="H381" s="79" t="e">
        <f t="shared" ca="1" si="76"/>
        <v>#N/A</v>
      </c>
      <c r="I381" s="18" t="e">
        <f t="shared" ca="1" si="77"/>
        <v>#N/A</v>
      </c>
      <c r="J381" s="164" t="e">
        <f t="shared" ca="1" si="78"/>
        <v>#N/A</v>
      </c>
      <c r="K381" s="2" t="e">
        <f t="shared" ca="1" si="79"/>
        <v>#N/A</v>
      </c>
      <c r="L381" s="2" t="e">
        <f t="shared" ca="1" si="80"/>
        <v>#N/A</v>
      </c>
      <c r="M381" s="19" t="e">
        <f t="shared" ca="1" si="81"/>
        <v>#N/A</v>
      </c>
      <c r="N381" s="2" t="e">
        <f t="shared" ca="1" si="82"/>
        <v>#N/A</v>
      </c>
      <c r="O381" s="20" t="e">
        <f t="shared" ca="1" si="83"/>
        <v>#N/A</v>
      </c>
      <c r="P381" s="168"/>
      <c r="Q381"/>
      <c r="U381"/>
    </row>
    <row r="382" spans="1:21" hidden="1" x14ac:dyDescent="0.25">
      <c r="A382" s="175">
        <f>VLOOKUP($B382,Data_Table[],18,FALSE)</f>
        <v>0</v>
      </c>
      <c r="B382" s="3" t="s">
        <v>133</v>
      </c>
      <c r="C382" s="3" t="str">
        <f>IF(Table_Data_Table_12[[#This Row],[Pair
Group]]&lt;&gt;0,Table_Data_Table_12[[#This Row],[Pair
Group]]+(COUNTIF($A$17:$A382,A382)*0.01),"")</f>
        <v/>
      </c>
      <c r="D382" s="78" t="e">
        <f t="shared" ca="1" si="72"/>
        <v>#N/A</v>
      </c>
      <c r="E382" s="3" t="e">
        <f t="shared" ca="1" si="73"/>
        <v>#N/A</v>
      </c>
      <c r="F382" s="44" t="e">
        <f t="shared" ca="1" si="74"/>
        <v>#N/A</v>
      </c>
      <c r="G382" s="7" t="e">
        <f t="shared" ca="1" si="75"/>
        <v>#N/A</v>
      </c>
      <c r="H382" s="79" t="e">
        <f t="shared" ca="1" si="76"/>
        <v>#N/A</v>
      </c>
      <c r="I382" s="18" t="e">
        <f t="shared" ca="1" si="77"/>
        <v>#N/A</v>
      </c>
      <c r="J382" s="164" t="e">
        <f t="shared" ca="1" si="78"/>
        <v>#N/A</v>
      </c>
      <c r="K382" s="2" t="e">
        <f t="shared" ca="1" si="79"/>
        <v>#N/A</v>
      </c>
      <c r="L382" s="2" t="e">
        <f t="shared" ca="1" si="80"/>
        <v>#N/A</v>
      </c>
      <c r="M382" s="19" t="e">
        <f t="shared" ca="1" si="81"/>
        <v>#N/A</v>
      </c>
      <c r="N382" s="2" t="e">
        <f t="shared" ca="1" si="82"/>
        <v>#N/A</v>
      </c>
      <c r="O382" s="20" t="e">
        <f t="shared" ca="1" si="83"/>
        <v>#N/A</v>
      </c>
      <c r="P382" s="168"/>
      <c r="Q382"/>
      <c r="U382"/>
    </row>
    <row r="383" spans="1:21" hidden="1" x14ac:dyDescent="0.25">
      <c r="A383" s="175">
        <f>VLOOKUP($B383,Data_Table[],18,FALSE)</f>
        <v>0</v>
      </c>
      <c r="B383" s="3" t="s">
        <v>133</v>
      </c>
      <c r="C383" s="3" t="str">
        <f>IF(Table_Data_Table_12[[#This Row],[Pair
Group]]&lt;&gt;0,Table_Data_Table_12[[#This Row],[Pair
Group]]+(COUNTIF($A$17:$A383,A383)*0.01),"")</f>
        <v/>
      </c>
      <c r="D383" s="78" t="e">
        <f t="shared" ca="1" si="72"/>
        <v>#N/A</v>
      </c>
      <c r="E383" s="3" t="e">
        <f t="shared" ca="1" si="73"/>
        <v>#N/A</v>
      </c>
      <c r="F383" s="44" t="e">
        <f t="shared" ca="1" si="74"/>
        <v>#N/A</v>
      </c>
      <c r="G383" s="7" t="e">
        <f t="shared" ca="1" si="75"/>
        <v>#N/A</v>
      </c>
      <c r="H383" s="79" t="e">
        <f t="shared" ca="1" si="76"/>
        <v>#N/A</v>
      </c>
      <c r="I383" s="18" t="e">
        <f t="shared" ca="1" si="77"/>
        <v>#N/A</v>
      </c>
      <c r="J383" s="164" t="e">
        <f t="shared" ca="1" si="78"/>
        <v>#N/A</v>
      </c>
      <c r="K383" s="2" t="e">
        <f t="shared" ca="1" si="79"/>
        <v>#N/A</v>
      </c>
      <c r="L383" s="2" t="e">
        <f t="shared" ca="1" si="80"/>
        <v>#N/A</v>
      </c>
      <c r="M383" s="19" t="e">
        <f t="shared" ca="1" si="81"/>
        <v>#N/A</v>
      </c>
      <c r="N383" s="2" t="e">
        <f t="shared" ca="1" si="82"/>
        <v>#N/A</v>
      </c>
      <c r="O383" s="20" t="e">
        <f t="shared" ca="1" si="83"/>
        <v>#N/A</v>
      </c>
      <c r="P383" s="168"/>
      <c r="Q383"/>
      <c r="U383"/>
    </row>
    <row r="384" spans="1:21" hidden="1" x14ac:dyDescent="0.25">
      <c r="A384" s="175">
        <f>VLOOKUP($B384,Data_Table[],18,FALSE)</f>
        <v>0</v>
      </c>
      <c r="B384" s="3" t="s">
        <v>133</v>
      </c>
      <c r="C384" s="3" t="str">
        <f>IF(Table_Data_Table_12[[#This Row],[Pair
Group]]&lt;&gt;0,Table_Data_Table_12[[#This Row],[Pair
Group]]+(COUNTIF($A$17:$A384,A384)*0.01),"")</f>
        <v/>
      </c>
      <c r="D384" s="78" t="e">
        <f t="shared" ca="1" si="72"/>
        <v>#N/A</v>
      </c>
      <c r="E384" s="3" t="e">
        <f t="shared" ca="1" si="73"/>
        <v>#N/A</v>
      </c>
      <c r="F384" s="44" t="e">
        <f t="shared" ca="1" si="74"/>
        <v>#N/A</v>
      </c>
      <c r="G384" s="7" t="e">
        <f t="shared" ca="1" si="75"/>
        <v>#N/A</v>
      </c>
      <c r="H384" s="79" t="e">
        <f t="shared" ca="1" si="76"/>
        <v>#N/A</v>
      </c>
      <c r="I384" s="18" t="e">
        <f t="shared" ca="1" si="77"/>
        <v>#N/A</v>
      </c>
      <c r="J384" s="164" t="e">
        <f t="shared" ca="1" si="78"/>
        <v>#N/A</v>
      </c>
      <c r="K384" s="2" t="e">
        <f t="shared" ca="1" si="79"/>
        <v>#N/A</v>
      </c>
      <c r="L384" s="2" t="e">
        <f t="shared" ca="1" si="80"/>
        <v>#N/A</v>
      </c>
      <c r="M384" s="19" t="e">
        <f t="shared" ca="1" si="81"/>
        <v>#N/A</v>
      </c>
      <c r="N384" s="2" t="e">
        <f t="shared" ca="1" si="82"/>
        <v>#N/A</v>
      </c>
      <c r="O384" s="20" t="e">
        <f t="shared" ca="1" si="83"/>
        <v>#N/A</v>
      </c>
      <c r="P384" s="168"/>
      <c r="Q384"/>
      <c r="U384"/>
    </row>
    <row r="385" spans="1:21" hidden="1" x14ac:dyDescent="0.25">
      <c r="A385" s="175">
        <f>VLOOKUP($B385,Data_Table[],18,FALSE)</f>
        <v>0</v>
      </c>
      <c r="B385" s="3" t="s">
        <v>133</v>
      </c>
      <c r="C385" s="3" t="str">
        <f>IF(Table_Data_Table_12[[#This Row],[Pair
Group]]&lt;&gt;0,Table_Data_Table_12[[#This Row],[Pair
Group]]+(COUNTIF($A$17:$A385,A385)*0.01),"")</f>
        <v/>
      </c>
      <c r="D385" s="78" t="e">
        <f t="shared" ca="1" si="72"/>
        <v>#N/A</v>
      </c>
      <c r="E385" s="3" t="e">
        <f t="shared" ca="1" si="73"/>
        <v>#N/A</v>
      </c>
      <c r="F385" s="44" t="e">
        <f t="shared" ca="1" si="74"/>
        <v>#N/A</v>
      </c>
      <c r="G385" s="7" t="e">
        <f t="shared" ca="1" si="75"/>
        <v>#N/A</v>
      </c>
      <c r="H385" s="79" t="e">
        <f t="shared" ca="1" si="76"/>
        <v>#N/A</v>
      </c>
      <c r="I385" s="18" t="e">
        <f t="shared" ca="1" si="77"/>
        <v>#N/A</v>
      </c>
      <c r="J385" s="164" t="e">
        <f t="shared" ca="1" si="78"/>
        <v>#N/A</v>
      </c>
      <c r="K385" s="2" t="e">
        <f t="shared" ca="1" si="79"/>
        <v>#N/A</v>
      </c>
      <c r="L385" s="2" t="e">
        <f t="shared" ca="1" si="80"/>
        <v>#N/A</v>
      </c>
      <c r="M385" s="19" t="e">
        <f t="shared" ca="1" si="81"/>
        <v>#N/A</v>
      </c>
      <c r="N385" s="2" t="e">
        <f t="shared" ca="1" si="82"/>
        <v>#N/A</v>
      </c>
      <c r="O385" s="20" t="e">
        <f t="shared" ca="1" si="83"/>
        <v>#N/A</v>
      </c>
      <c r="P385" s="168"/>
      <c r="Q385"/>
      <c r="U385"/>
    </row>
    <row r="386" spans="1:21" hidden="1" x14ac:dyDescent="0.25">
      <c r="A386" s="175">
        <f>VLOOKUP($B386,Data_Table[],18,FALSE)</f>
        <v>0</v>
      </c>
      <c r="B386" s="3" t="s">
        <v>133</v>
      </c>
      <c r="C386" s="3" t="str">
        <f>IF(Table_Data_Table_12[[#This Row],[Pair
Group]]&lt;&gt;0,Table_Data_Table_12[[#This Row],[Pair
Group]]+(COUNTIF($A$17:$A386,A386)*0.01),"")</f>
        <v/>
      </c>
      <c r="D386" s="78" t="e">
        <f t="shared" ca="1" si="72"/>
        <v>#N/A</v>
      </c>
      <c r="E386" s="3" t="e">
        <f t="shared" ca="1" si="73"/>
        <v>#N/A</v>
      </c>
      <c r="F386" s="44" t="e">
        <f t="shared" ca="1" si="74"/>
        <v>#N/A</v>
      </c>
      <c r="G386" s="7" t="e">
        <f t="shared" ca="1" si="75"/>
        <v>#N/A</v>
      </c>
      <c r="H386" s="79" t="e">
        <f t="shared" ca="1" si="76"/>
        <v>#N/A</v>
      </c>
      <c r="I386" s="18" t="e">
        <f t="shared" ca="1" si="77"/>
        <v>#N/A</v>
      </c>
      <c r="J386" s="164" t="e">
        <f t="shared" ca="1" si="78"/>
        <v>#N/A</v>
      </c>
      <c r="K386" s="2" t="e">
        <f t="shared" ca="1" si="79"/>
        <v>#N/A</v>
      </c>
      <c r="L386" s="2" t="e">
        <f t="shared" ca="1" si="80"/>
        <v>#N/A</v>
      </c>
      <c r="M386" s="19" t="e">
        <f t="shared" ca="1" si="81"/>
        <v>#N/A</v>
      </c>
      <c r="N386" s="2" t="e">
        <f t="shared" ca="1" si="82"/>
        <v>#N/A</v>
      </c>
      <c r="O386" s="20" t="e">
        <f t="shared" ca="1" si="83"/>
        <v>#N/A</v>
      </c>
      <c r="P386" s="168"/>
      <c r="Q386"/>
      <c r="U386"/>
    </row>
    <row r="387" spans="1:21" hidden="1" x14ac:dyDescent="0.25">
      <c r="A387" s="175">
        <f>VLOOKUP($B387,Data_Table[],18,FALSE)</f>
        <v>0</v>
      </c>
      <c r="B387" s="3" t="s">
        <v>133</v>
      </c>
      <c r="C387" s="3" t="str">
        <f>IF(Table_Data_Table_12[[#This Row],[Pair
Group]]&lt;&gt;0,Table_Data_Table_12[[#This Row],[Pair
Group]]+(COUNTIF($A$17:$A387,A387)*0.01),"")</f>
        <v/>
      </c>
      <c r="D387" s="78" t="e">
        <f t="shared" ca="1" si="72"/>
        <v>#N/A</v>
      </c>
      <c r="E387" s="3" t="e">
        <f t="shared" ca="1" si="73"/>
        <v>#N/A</v>
      </c>
      <c r="F387" s="44" t="e">
        <f t="shared" ca="1" si="74"/>
        <v>#N/A</v>
      </c>
      <c r="G387" s="7" t="e">
        <f t="shared" ca="1" si="75"/>
        <v>#N/A</v>
      </c>
      <c r="H387" s="79" t="e">
        <f t="shared" ca="1" si="76"/>
        <v>#N/A</v>
      </c>
      <c r="I387" s="18" t="e">
        <f t="shared" ca="1" si="77"/>
        <v>#N/A</v>
      </c>
      <c r="J387" s="164" t="e">
        <f t="shared" ca="1" si="78"/>
        <v>#N/A</v>
      </c>
      <c r="K387" s="2" t="e">
        <f t="shared" ca="1" si="79"/>
        <v>#N/A</v>
      </c>
      <c r="L387" s="2" t="e">
        <f t="shared" ca="1" si="80"/>
        <v>#N/A</v>
      </c>
      <c r="M387" s="19" t="e">
        <f t="shared" ca="1" si="81"/>
        <v>#N/A</v>
      </c>
      <c r="N387" s="2" t="e">
        <f t="shared" ca="1" si="82"/>
        <v>#N/A</v>
      </c>
      <c r="O387" s="20" t="e">
        <f t="shared" ca="1" si="83"/>
        <v>#N/A</v>
      </c>
      <c r="P387" s="168"/>
      <c r="Q387"/>
      <c r="U387"/>
    </row>
    <row r="388" spans="1:21" hidden="1" x14ac:dyDescent="0.25">
      <c r="A388" s="175">
        <f>VLOOKUP($B388,Data_Table[],18,FALSE)</f>
        <v>0</v>
      </c>
      <c r="B388" s="3" t="s">
        <v>133</v>
      </c>
      <c r="C388" s="3" t="str">
        <f>IF(Table_Data_Table_12[[#This Row],[Pair
Group]]&lt;&gt;0,Table_Data_Table_12[[#This Row],[Pair
Group]]+(COUNTIF($A$17:$A388,A388)*0.01),"")</f>
        <v/>
      </c>
      <c r="D388" s="78" t="e">
        <f t="shared" ca="1" si="72"/>
        <v>#N/A</v>
      </c>
      <c r="E388" s="3" t="e">
        <f t="shared" ca="1" si="73"/>
        <v>#N/A</v>
      </c>
      <c r="F388" s="44" t="e">
        <f t="shared" ca="1" si="74"/>
        <v>#N/A</v>
      </c>
      <c r="G388" s="7" t="e">
        <f t="shared" ca="1" si="75"/>
        <v>#N/A</v>
      </c>
      <c r="H388" s="79" t="e">
        <f t="shared" ca="1" si="76"/>
        <v>#N/A</v>
      </c>
      <c r="I388" s="18" t="e">
        <f t="shared" ca="1" si="77"/>
        <v>#N/A</v>
      </c>
      <c r="J388" s="164" t="e">
        <f t="shared" ca="1" si="78"/>
        <v>#N/A</v>
      </c>
      <c r="K388" s="2" t="e">
        <f t="shared" ca="1" si="79"/>
        <v>#N/A</v>
      </c>
      <c r="L388" s="2" t="e">
        <f t="shared" ca="1" si="80"/>
        <v>#N/A</v>
      </c>
      <c r="M388" s="19" t="e">
        <f t="shared" ca="1" si="81"/>
        <v>#N/A</v>
      </c>
      <c r="N388" s="2" t="e">
        <f t="shared" ca="1" si="82"/>
        <v>#N/A</v>
      </c>
      <c r="O388" s="20" t="e">
        <f t="shared" ca="1" si="83"/>
        <v>#N/A</v>
      </c>
      <c r="P388" s="168"/>
      <c r="Q388"/>
      <c r="U388"/>
    </row>
    <row r="389" spans="1:21" hidden="1" x14ac:dyDescent="0.25">
      <c r="A389" s="175">
        <f>VLOOKUP($B389,Data_Table[],18,FALSE)</f>
        <v>0</v>
      </c>
      <c r="B389" s="3" t="s">
        <v>133</v>
      </c>
      <c r="C389" s="3" t="str">
        <f>IF(Table_Data_Table_12[[#This Row],[Pair
Group]]&lt;&gt;0,Table_Data_Table_12[[#This Row],[Pair
Group]]+(COUNTIF($A$17:$A389,A389)*0.01),"")</f>
        <v/>
      </c>
      <c r="D389" s="78" t="e">
        <f t="shared" ca="1" si="72"/>
        <v>#N/A</v>
      </c>
      <c r="E389" s="3" t="e">
        <f t="shared" ca="1" si="73"/>
        <v>#N/A</v>
      </c>
      <c r="F389" s="44" t="e">
        <f t="shared" ca="1" si="74"/>
        <v>#N/A</v>
      </c>
      <c r="G389" s="7" t="e">
        <f t="shared" ca="1" si="75"/>
        <v>#N/A</v>
      </c>
      <c r="H389" s="79" t="e">
        <f t="shared" ca="1" si="76"/>
        <v>#N/A</v>
      </c>
      <c r="I389" s="18" t="e">
        <f t="shared" ca="1" si="77"/>
        <v>#N/A</v>
      </c>
      <c r="J389" s="164" t="e">
        <f t="shared" ca="1" si="78"/>
        <v>#N/A</v>
      </c>
      <c r="K389" s="2" t="e">
        <f t="shared" ca="1" si="79"/>
        <v>#N/A</v>
      </c>
      <c r="L389" s="2" t="e">
        <f t="shared" ca="1" si="80"/>
        <v>#N/A</v>
      </c>
      <c r="M389" s="19" t="e">
        <f t="shared" ca="1" si="81"/>
        <v>#N/A</v>
      </c>
      <c r="N389" s="2" t="e">
        <f t="shared" ca="1" si="82"/>
        <v>#N/A</v>
      </c>
      <c r="O389" s="20" t="e">
        <f t="shared" ca="1" si="83"/>
        <v>#N/A</v>
      </c>
      <c r="P389" s="168"/>
      <c r="Q389"/>
      <c r="U389"/>
    </row>
    <row r="390" spans="1:21" hidden="1" x14ac:dyDescent="0.25">
      <c r="A390" s="175">
        <f>VLOOKUP($B390,Data_Table[],18,FALSE)</f>
        <v>0</v>
      </c>
      <c r="B390" s="3" t="s">
        <v>133</v>
      </c>
      <c r="C390" s="3" t="str">
        <f>IF(Table_Data_Table_12[[#This Row],[Pair
Group]]&lt;&gt;0,Table_Data_Table_12[[#This Row],[Pair
Group]]+(COUNTIF($A$17:$A390,A390)*0.01),"")</f>
        <v/>
      </c>
      <c r="D390" s="78" t="e">
        <f t="shared" ca="1" si="72"/>
        <v>#N/A</v>
      </c>
      <c r="E390" s="3" t="e">
        <f t="shared" ca="1" si="73"/>
        <v>#N/A</v>
      </c>
      <c r="F390" s="44" t="e">
        <f t="shared" ca="1" si="74"/>
        <v>#N/A</v>
      </c>
      <c r="G390" s="7" t="e">
        <f t="shared" ca="1" si="75"/>
        <v>#N/A</v>
      </c>
      <c r="H390" s="79" t="e">
        <f t="shared" ca="1" si="76"/>
        <v>#N/A</v>
      </c>
      <c r="I390" s="18" t="e">
        <f t="shared" ca="1" si="77"/>
        <v>#N/A</v>
      </c>
      <c r="J390" s="164" t="e">
        <f t="shared" ca="1" si="78"/>
        <v>#N/A</v>
      </c>
      <c r="K390" s="2" t="e">
        <f t="shared" ca="1" si="79"/>
        <v>#N/A</v>
      </c>
      <c r="L390" s="2" t="e">
        <f t="shared" ca="1" si="80"/>
        <v>#N/A</v>
      </c>
      <c r="M390" s="19" t="e">
        <f t="shared" ca="1" si="81"/>
        <v>#N/A</v>
      </c>
      <c r="N390" s="2" t="e">
        <f t="shared" ca="1" si="82"/>
        <v>#N/A</v>
      </c>
      <c r="O390" s="20" t="e">
        <f t="shared" ca="1" si="83"/>
        <v>#N/A</v>
      </c>
      <c r="P390" s="168"/>
      <c r="Q390"/>
      <c r="U390"/>
    </row>
    <row r="391" spans="1:21" hidden="1" x14ac:dyDescent="0.25">
      <c r="A391" s="175">
        <f>VLOOKUP($B391,Data_Table[],18,FALSE)</f>
        <v>0</v>
      </c>
      <c r="B391" s="3" t="s">
        <v>133</v>
      </c>
      <c r="C391" s="3" t="str">
        <f>IF(Table_Data_Table_12[[#This Row],[Pair
Group]]&lt;&gt;0,Table_Data_Table_12[[#This Row],[Pair
Group]]+(COUNTIF($A$17:$A391,A391)*0.01),"")</f>
        <v/>
      </c>
      <c r="D391" s="78" t="e">
        <f t="shared" ca="1" si="72"/>
        <v>#N/A</v>
      </c>
      <c r="E391" s="3" t="e">
        <f t="shared" ca="1" si="73"/>
        <v>#N/A</v>
      </c>
      <c r="F391" s="44" t="e">
        <f t="shared" ca="1" si="74"/>
        <v>#N/A</v>
      </c>
      <c r="G391" s="7" t="e">
        <f t="shared" ca="1" si="75"/>
        <v>#N/A</v>
      </c>
      <c r="H391" s="79" t="e">
        <f t="shared" ca="1" si="76"/>
        <v>#N/A</v>
      </c>
      <c r="I391" s="18" t="e">
        <f t="shared" ca="1" si="77"/>
        <v>#N/A</v>
      </c>
      <c r="J391" s="164" t="e">
        <f t="shared" ca="1" si="78"/>
        <v>#N/A</v>
      </c>
      <c r="K391" s="2" t="e">
        <f t="shared" ca="1" si="79"/>
        <v>#N/A</v>
      </c>
      <c r="L391" s="2" t="e">
        <f t="shared" ca="1" si="80"/>
        <v>#N/A</v>
      </c>
      <c r="M391" s="19" t="e">
        <f t="shared" ca="1" si="81"/>
        <v>#N/A</v>
      </c>
      <c r="N391" s="2" t="e">
        <f t="shared" ca="1" si="82"/>
        <v>#N/A</v>
      </c>
      <c r="O391" s="20" t="e">
        <f t="shared" ca="1" si="83"/>
        <v>#N/A</v>
      </c>
      <c r="P391" s="168"/>
      <c r="Q391"/>
      <c r="U391"/>
    </row>
    <row r="392" spans="1:21" hidden="1" x14ac:dyDescent="0.25">
      <c r="A392" s="175">
        <f>VLOOKUP($B392,Data_Table[],18,FALSE)</f>
        <v>0</v>
      </c>
      <c r="B392" s="3" t="s">
        <v>133</v>
      </c>
      <c r="C392" s="3" t="str">
        <f>IF(Table_Data_Table_12[[#This Row],[Pair
Group]]&lt;&gt;0,Table_Data_Table_12[[#This Row],[Pair
Group]]+(COUNTIF($A$17:$A392,A392)*0.01),"")</f>
        <v/>
      </c>
      <c r="D392" s="78" t="e">
        <f t="shared" ca="1" si="72"/>
        <v>#N/A</v>
      </c>
      <c r="E392" s="3" t="e">
        <f t="shared" ca="1" si="73"/>
        <v>#N/A</v>
      </c>
      <c r="F392" s="44" t="e">
        <f t="shared" ca="1" si="74"/>
        <v>#N/A</v>
      </c>
      <c r="G392" s="7" t="e">
        <f t="shared" ca="1" si="75"/>
        <v>#N/A</v>
      </c>
      <c r="H392" s="79" t="e">
        <f t="shared" ca="1" si="76"/>
        <v>#N/A</v>
      </c>
      <c r="I392" s="18" t="e">
        <f t="shared" ca="1" si="77"/>
        <v>#N/A</v>
      </c>
      <c r="J392" s="164" t="e">
        <f t="shared" ca="1" si="78"/>
        <v>#N/A</v>
      </c>
      <c r="K392" s="2" t="e">
        <f t="shared" ca="1" si="79"/>
        <v>#N/A</v>
      </c>
      <c r="L392" s="2" t="e">
        <f t="shared" ca="1" si="80"/>
        <v>#N/A</v>
      </c>
      <c r="M392" s="19" t="e">
        <f t="shared" ca="1" si="81"/>
        <v>#N/A</v>
      </c>
      <c r="N392" s="2" t="e">
        <f t="shared" ca="1" si="82"/>
        <v>#N/A</v>
      </c>
      <c r="O392" s="20" t="e">
        <f t="shared" ca="1" si="83"/>
        <v>#N/A</v>
      </c>
      <c r="P392" s="168"/>
      <c r="Q392"/>
      <c r="U392"/>
    </row>
    <row r="393" spans="1:21" hidden="1" x14ac:dyDescent="0.25">
      <c r="A393" s="175">
        <f>VLOOKUP($B393,Data_Table[],18,FALSE)</f>
        <v>0</v>
      </c>
      <c r="B393" s="3" t="s">
        <v>133</v>
      </c>
      <c r="C393" s="3" t="str">
        <f>IF(Table_Data_Table_12[[#This Row],[Pair
Group]]&lt;&gt;0,Table_Data_Table_12[[#This Row],[Pair
Group]]+(COUNTIF($A$17:$A393,A393)*0.01),"")</f>
        <v/>
      </c>
      <c r="D393" s="78" t="e">
        <f t="shared" ca="1" si="72"/>
        <v>#N/A</v>
      </c>
      <c r="E393" s="3" t="e">
        <f t="shared" ca="1" si="73"/>
        <v>#N/A</v>
      </c>
      <c r="F393" s="44" t="e">
        <f t="shared" ca="1" si="74"/>
        <v>#N/A</v>
      </c>
      <c r="G393" s="7" t="e">
        <f t="shared" ca="1" si="75"/>
        <v>#N/A</v>
      </c>
      <c r="H393" s="79" t="e">
        <f t="shared" ca="1" si="76"/>
        <v>#N/A</v>
      </c>
      <c r="I393" s="18" t="e">
        <f t="shared" ca="1" si="77"/>
        <v>#N/A</v>
      </c>
      <c r="J393" s="164" t="e">
        <f t="shared" ca="1" si="78"/>
        <v>#N/A</v>
      </c>
      <c r="K393" s="2" t="e">
        <f t="shared" ca="1" si="79"/>
        <v>#N/A</v>
      </c>
      <c r="L393" s="2" t="e">
        <f t="shared" ca="1" si="80"/>
        <v>#N/A</v>
      </c>
      <c r="M393" s="19" t="e">
        <f t="shared" ca="1" si="81"/>
        <v>#N/A</v>
      </c>
      <c r="N393" s="2" t="e">
        <f t="shared" ca="1" si="82"/>
        <v>#N/A</v>
      </c>
      <c r="O393" s="20" t="e">
        <f t="shared" ca="1" si="83"/>
        <v>#N/A</v>
      </c>
      <c r="P393" s="168"/>
      <c r="Q393"/>
      <c r="U393"/>
    </row>
    <row r="394" spans="1:21" hidden="1" x14ac:dyDescent="0.25">
      <c r="A394" s="175">
        <f>VLOOKUP($B394,Data_Table[],18,FALSE)</f>
        <v>0</v>
      </c>
      <c r="B394" s="3" t="s">
        <v>133</v>
      </c>
      <c r="C394" s="3" t="str">
        <f>IF(Table_Data_Table_12[[#This Row],[Pair
Group]]&lt;&gt;0,Table_Data_Table_12[[#This Row],[Pair
Group]]+(COUNTIF($A$17:$A394,A394)*0.01),"")</f>
        <v/>
      </c>
      <c r="D394" s="78" t="e">
        <f t="shared" ca="1" si="72"/>
        <v>#N/A</v>
      </c>
      <c r="E394" s="3" t="e">
        <f t="shared" ca="1" si="73"/>
        <v>#N/A</v>
      </c>
      <c r="F394" s="44" t="e">
        <f t="shared" ca="1" si="74"/>
        <v>#N/A</v>
      </c>
      <c r="G394" s="7" t="e">
        <f t="shared" ca="1" si="75"/>
        <v>#N/A</v>
      </c>
      <c r="H394" s="79" t="e">
        <f t="shared" ca="1" si="76"/>
        <v>#N/A</v>
      </c>
      <c r="I394" s="18" t="e">
        <f t="shared" ca="1" si="77"/>
        <v>#N/A</v>
      </c>
      <c r="J394" s="164" t="e">
        <f t="shared" ca="1" si="78"/>
        <v>#N/A</v>
      </c>
      <c r="K394" s="2" t="e">
        <f t="shared" ca="1" si="79"/>
        <v>#N/A</v>
      </c>
      <c r="L394" s="2" t="e">
        <f t="shared" ca="1" si="80"/>
        <v>#N/A</v>
      </c>
      <c r="M394" s="19" t="e">
        <f t="shared" ca="1" si="81"/>
        <v>#N/A</v>
      </c>
      <c r="N394" s="2" t="e">
        <f t="shared" ca="1" si="82"/>
        <v>#N/A</v>
      </c>
      <c r="O394" s="20" t="e">
        <f t="shared" ca="1" si="83"/>
        <v>#N/A</v>
      </c>
      <c r="P394" s="168"/>
      <c r="Q394"/>
      <c r="U394"/>
    </row>
    <row r="395" spans="1:21" hidden="1" x14ac:dyDescent="0.25">
      <c r="A395" s="175">
        <f>VLOOKUP($B395,Data_Table[],18,FALSE)</f>
        <v>0</v>
      </c>
      <c r="B395" s="3" t="s">
        <v>133</v>
      </c>
      <c r="C395" s="3" t="str">
        <f>IF(Table_Data_Table_12[[#This Row],[Pair
Group]]&lt;&gt;0,Table_Data_Table_12[[#This Row],[Pair
Group]]+(COUNTIF($A$17:$A395,A395)*0.01),"")</f>
        <v/>
      </c>
      <c r="D395" s="78" t="e">
        <f t="shared" ca="1" si="72"/>
        <v>#N/A</v>
      </c>
      <c r="E395" s="3" t="e">
        <f t="shared" ca="1" si="73"/>
        <v>#N/A</v>
      </c>
      <c r="F395" s="44" t="e">
        <f t="shared" ca="1" si="74"/>
        <v>#N/A</v>
      </c>
      <c r="G395" s="7" t="e">
        <f t="shared" ca="1" si="75"/>
        <v>#N/A</v>
      </c>
      <c r="H395" s="79" t="e">
        <f t="shared" ca="1" si="76"/>
        <v>#N/A</v>
      </c>
      <c r="I395" s="18" t="e">
        <f t="shared" ca="1" si="77"/>
        <v>#N/A</v>
      </c>
      <c r="J395" s="164" t="e">
        <f t="shared" ca="1" si="78"/>
        <v>#N/A</v>
      </c>
      <c r="K395" s="2" t="e">
        <f t="shared" ca="1" si="79"/>
        <v>#N/A</v>
      </c>
      <c r="L395" s="2" t="e">
        <f t="shared" ca="1" si="80"/>
        <v>#N/A</v>
      </c>
      <c r="M395" s="19" t="e">
        <f t="shared" ca="1" si="81"/>
        <v>#N/A</v>
      </c>
      <c r="N395" s="2" t="e">
        <f t="shared" ca="1" si="82"/>
        <v>#N/A</v>
      </c>
      <c r="O395" s="20" t="e">
        <f t="shared" ca="1" si="83"/>
        <v>#N/A</v>
      </c>
      <c r="P395" s="168"/>
      <c r="Q395"/>
      <c r="U395"/>
    </row>
    <row r="396" spans="1:21" hidden="1" x14ac:dyDescent="0.25">
      <c r="A396" s="175">
        <f>VLOOKUP($B396,Data_Table[],18,FALSE)</f>
        <v>0</v>
      </c>
      <c r="B396" s="3" t="s">
        <v>133</v>
      </c>
      <c r="C396" s="3" t="str">
        <f>IF(Table_Data_Table_12[[#This Row],[Pair
Group]]&lt;&gt;0,Table_Data_Table_12[[#This Row],[Pair
Group]]+(COUNTIF($A$17:$A396,A396)*0.01),"")</f>
        <v/>
      </c>
      <c r="D396" s="78" t="e">
        <f t="shared" ca="1" si="72"/>
        <v>#N/A</v>
      </c>
      <c r="E396" s="3" t="e">
        <f t="shared" ca="1" si="73"/>
        <v>#N/A</v>
      </c>
      <c r="F396" s="44" t="e">
        <f t="shared" ca="1" si="74"/>
        <v>#N/A</v>
      </c>
      <c r="G396" s="7" t="e">
        <f t="shared" ca="1" si="75"/>
        <v>#N/A</v>
      </c>
      <c r="H396" s="79" t="e">
        <f t="shared" ca="1" si="76"/>
        <v>#N/A</v>
      </c>
      <c r="I396" s="18" t="e">
        <f t="shared" ca="1" si="77"/>
        <v>#N/A</v>
      </c>
      <c r="J396" s="164" t="e">
        <f t="shared" ca="1" si="78"/>
        <v>#N/A</v>
      </c>
      <c r="K396" s="2" t="e">
        <f t="shared" ca="1" si="79"/>
        <v>#N/A</v>
      </c>
      <c r="L396" s="2" t="e">
        <f t="shared" ca="1" si="80"/>
        <v>#N/A</v>
      </c>
      <c r="M396" s="19" t="e">
        <f t="shared" ca="1" si="81"/>
        <v>#N/A</v>
      </c>
      <c r="N396" s="2" t="e">
        <f t="shared" ca="1" si="82"/>
        <v>#N/A</v>
      </c>
      <c r="O396" s="20" t="e">
        <f t="shared" ca="1" si="83"/>
        <v>#N/A</v>
      </c>
      <c r="P396" s="168"/>
      <c r="Q396"/>
      <c r="U396"/>
    </row>
    <row r="397" spans="1:21" hidden="1" x14ac:dyDescent="0.25">
      <c r="A397" s="175">
        <f>VLOOKUP($B397,Data_Table[],18,FALSE)</f>
        <v>0</v>
      </c>
      <c r="B397" s="3" t="s">
        <v>133</v>
      </c>
      <c r="C397" s="3" t="str">
        <f>IF(Table_Data_Table_12[[#This Row],[Pair
Group]]&lt;&gt;0,Table_Data_Table_12[[#This Row],[Pair
Group]]+(COUNTIF($A$17:$A397,A397)*0.01),"")</f>
        <v/>
      </c>
      <c r="D397" s="78" t="e">
        <f t="shared" ca="1" si="72"/>
        <v>#N/A</v>
      </c>
      <c r="E397" s="3" t="e">
        <f t="shared" ca="1" si="73"/>
        <v>#N/A</v>
      </c>
      <c r="F397" s="44" t="e">
        <f t="shared" ca="1" si="74"/>
        <v>#N/A</v>
      </c>
      <c r="G397" s="7" t="e">
        <f t="shared" ca="1" si="75"/>
        <v>#N/A</v>
      </c>
      <c r="H397" s="79" t="e">
        <f t="shared" ca="1" si="76"/>
        <v>#N/A</v>
      </c>
      <c r="I397" s="18" t="e">
        <f t="shared" ca="1" si="77"/>
        <v>#N/A</v>
      </c>
      <c r="J397" s="164" t="e">
        <f t="shared" ca="1" si="78"/>
        <v>#N/A</v>
      </c>
      <c r="K397" s="2" t="e">
        <f t="shared" ca="1" si="79"/>
        <v>#N/A</v>
      </c>
      <c r="L397" s="2" t="e">
        <f t="shared" ca="1" si="80"/>
        <v>#N/A</v>
      </c>
      <c r="M397" s="19" t="e">
        <f t="shared" ca="1" si="81"/>
        <v>#N/A</v>
      </c>
      <c r="N397" s="2" t="e">
        <f t="shared" ca="1" si="82"/>
        <v>#N/A</v>
      </c>
      <c r="O397" s="20" t="e">
        <f t="shared" ca="1" si="83"/>
        <v>#N/A</v>
      </c>
      <c r="P397" s="168"/>
      <c r="Q397"/>
      <c r="U397"/>
    </row>
    <row r="398" spans="1:21" hidden="1" x14ac:dyDescent="0.25">
      <c r="A398" s="175">
        <f>VLOOKUP($B398,Data_Table[],18,FALSE)</f>
        <v>0</v>
      </c>
      <c r="B398" s="3" t="s">
        <v>133</v>
      </c>
      <c r="C398" s="3" t="str">
        <f>IF(Table_Data_Table_12[[#This Row],[Pair
Group]]&lt;&gt;0,Table_Data_Table_12[[#This Row],[Pair
Group]]+(COUNTIF($A$17:$A398,A398)*0.01),"")</f>
        <v/>
      </c>
      <c r="D398" s="78" t="e">
        <f t="shared" ca="1" si="72"/>
        <v>#N/A</v>
      </c>
      <c r="E398" s="3" t="e">
        <f t="shared" ca="1" si="73"/>
        <v>#N/A</v>
      </c>
      <c r="F398" s="44" t="e">
        <f t="shared" ca="1" si="74"/>
        <v>#N/A</v>
      </c>
      <c r="G398" s="7" t="e">
        <f t="shared" ca="1" si="75"/>
        <v>#N/A</v>
      </c>
      <c r="H398" s="79" t="e">
        <f t="shared" ca="1" si="76"/>
        <v>#N/A</v>
      </c>
      <c r="I398" s="18" t="e">
        <f t="shared" ca="1" si="77"/>
        <v>#N/A</v>
      </c>
      <c r="J398" s="164" t="e">
        <f t="shared" ca="1" si="78"/>
        <v>#N/A</v>
      </c>
      <c r="K398" s="2" t="e">
        <f t="shared" ca="1" si="79"/>
        <v>#N/A</v>
      </c>
      <c r="L398" s="2" t="e">
        <f t="shared" ca="1" si="80"/>
        <v>#N/A</v>
      </c>
      <c r="M398" s="19" t="e">
        <f t="shared" ca="1" si="81"/>
        <v>#N/A</v>
      </c>
      <c r="N398" s="2" t="e">
        <f t="shared" ca="1" si="82"/>
        <v>#N/A</v>
      </c>
      <c r="O398" s="20" t="e">
        <f t="shared" ca="1" si="83"/>
        <v>#N/A</v>
      </c>
      <c r="P398" s="168"/>
      <c r="Q398"/>
      <c r="U398"/>
    </row>
    <row r="399" spans="1:21" hidden="1" x14ac:dyDescent="0.25">
      <c r="A399" s="175">
        <f>VLOOKUP($B399,Data_Table[],18,FALSE)</f>
        <v>0</v>
      </c>
      <c r="B399" s="3" t="s">
        <v>133</v>
      </c>
      <c r="C399" s="3" t="str">
        <f>IF(Table_Data_Table_12[[#This Row],[Pair
Group]]&lt;&gt;0,Table_Data_Table_12[[#This Row],[Pair
Group]]+(COUNTIF($A$17:$A399,A399)*0.01),"")</f>
        <v/>
      </c>
      <c r="D399" s="78" t="e">
        <f t="shared" ca="1" si="72"/>
        <v>#N/A</v>
      </c>
      <c r="E399" s="3" t="e">
        <f t="shared" ca="1" si="73"/>
        <v>#N/A</v>
      </c>
      <c r="F399" s="44" t="e">
        <f t="shared" ca="1" si="74"/>
        <v>#N/A</v>
      </c>
      <c r="G399" s="7" t="e">
        <f t="shared" ca="1" si="75"/>
        <v>#N/A</v>
      </c>
      <c r="H399" s="79" t="e">
        <f t="shared" ca="1" si="76"/>
        <v>#N/A</v>
      </c>
      <c r="I399" s="18" t="e">
        <f t="shared" ca="1" si="77"/>
        <v>#N/A</v>
      </c>
      <c r="J399" s="164" t="e">
        <f t="shared" ca="1" si="78"/>
        <v>#N/A</v>
      </c>
      <c r="K399" s="2" t="e">
        <f t="shared" ca="1" si="79"/>
        <v>#N/A</v>
      </c>
      <c r="L399" s="2" t="e">
        <f t="shared" ca="1" si="80"/>
        <v>#N/A</v>
      </c>
      <c r="M399" s="19" t="e">
        <f t="shared" ca="1" si="81"/>
        <v>#N/A</v>
      </c>
      <c r="N399" s="2" t="e">
        <f t="shared" ca="1" si="82"/>
        <v>#N/A</v>
      </c>
      <c r="O399" s="20" t="e">
        <f t="shared" ca="1" si="83"/>
        <v>#N/A</v>
      </c>
      <c r="P399" s="168"/>
      <c r="Q399"/>
      <c r="U399"/>
    </row>
    <row r="400" spans="1:21" hidden="1" x14ac:dyDescent="0.25">
      <c r="A400" s="175">
        <f>VLOOKUP($B400,Data_Table[],18,FALSE)</f>
        <v>0</v>
      </c>
      <c r="B400" s="3" t="s">
        <v>133</v>
      </c>
      <c r="C400" s="3" t="str">
        <f>IF(Table_Data_Table_12[[#This Row],[Pair
Group]]&lt;&gt;0,Table_Data_Table_12[[#This Row],[Pair
Group]]+(COUNTIF($A$17:$A400,A400)*0.01),"")</f>
        <v/>
      </c>
      <c r="D400" s="78" t="e">
        <f t="shared" ca="1" si="72"/>
        <v>#N/A</v>
      </c>
      <c r="E400" s="3" t="e">
        <f t="shared" ca="1" si="73"/>
        <v>#N/A</v>
      </c>
      <c r="F400" s="44" t="e">
        <f t="shared" ca="1" si="74"/>
        <v>#N/A</v>
      </c>
      <c r="G400" s="7" t="e">
        <f t="shared" ca="1" si="75"/>
        <v>#N/A</v>
      </c>
      <c r="H400" s="79" t="e">
        <f t="shared" ca="1" si="76"/>
        <v>#N/A</v>
      </c>
      <c r="I400" s="18" t="e">
        <f t="shared" ca="1" si="77"/>
        <v>#N/A</v>
      </c>
      <c r="J400" s="164" t="e">
        <f t="shared" ca="1" si="78"/>
        <v>#N/A</v>
      </c>
      <c r="K400" s="2" t="e">
        <f t="shared" ca="1" si="79"/>
        <v>#N/A</v>
      </c>
      <c r="L400" s="2" t="e">
        <f t="shared" ca="1" si="80"/>
        <v>#N/A</v>
      </c>
      <c r="M400" s="19" t="e">
        <f t="shared" ca="1" si="81"/>
        <v>#N/A</v>
      </c>
      <c r="N400" s="2" t="e">
        <f t="shared" ca="1" si="82"/>
        <v>#N/A</v>
      </c>
      <c r="O400" s="20" t="e">
        <f t="shared" ca="1" si="83"/>
        <v>#N/A</v>
      </c>
      <c r="P400" s="168"/>
      <c r="Q400"/>
      <c r="U400"/>
    </row>
    <row r="401" spans="1:21" hidden="1" x14ac:dyDescent="0.25">
      <c r="A401" s="175">
        <f>VLOOKUP($B401,Data_Table[],18,FALSE)</f>
        <v>0</v>
      </c>
      <c r="B401" s="3" t="s">
        <v>133</v>
      </c>
      <c r="C401" s="3" t="str">
        <f>IF(Table_Data_Table_12[[#This Row],[Pair
Group]]&lt;&gt;0,Table_Data_Table_12[[#This Row],[Pair
Group]]+(COUNTIF($A$17:$A401,A401)*0.01),"")</f>
        <v/>
      </c>
      <c r="D401" s="78" t="e">
        <f t="shared" ref="D401:D464" ca="1" si="84">VLOOKUP($B401,DataTable,2,FALSE)</f>
        <v>#N/A</v>
      </c>
      <c r="E401" s="3" t="e">
        <f t="shared" ref="E401:E464" ca="1" si="85">VLOOKUP($B401,DataTable,3,FALSE)</f>
        <v>#N/A</v>
      </c>
      <c r="F401" s="44" t="e">
        <f t="shared" ref="F401:F464" ca="1" si="86">VLOOKUP($B401,DataTable,4,FALSE)</f>
        <v>#N/A</v>
      </c>
      <c r="G401" s="7" t="e">
        <f t="shared" ref="G401:G464" ca="1" si="87">VLOOKUP($B401,DataTable,5,FALSE)</f>
        <v>#N/A</v>
      </c>
      <c r="H401" s="79" t="e">
        <f t="shared" ref="H401:H464" ca="1" si="88">VLOOKUP($B401,DataTable,6,FALSE)</f>
        <v>#N/A</v>
      </c>
      <c r="I401" s="18" t="e">
        <f t="shared" ref="I401:I464" ca="1" si="89">ROUND((VLOOKUP($B401,DataTable,10,FALSE)-VLOOKUP($B401,DataTable,12,FALSE))/43560,3)</f>
        <v>#N/A</v>
      </c>
      <c r="J401" s="164" t="e">
        <f t="shared" ref="J401:J464" ca="1" si="90">VLOOKUP($B401,DataTable,11,FALSE)</f>
        <v>#N/A</v>
      </c>
      <c r="K401" s="2" t="e">
        <f t="shared" ref="K401:K464" ca="1" si="91">VLOOKUP($B401,DataTable,13,FALSE)</f>
        <v>#N/A</v>
      </c>
      <c r="L401" s="2" t="e">
        <f t="shared" ref="L401:L464" ca="1" si="92">VLOOKUP($B401,Analysis_Table,8,FALSE)</f>
        <v>#N/A</v>
      </c>
      <c r="M401" s="19" t="e">
        <f t="shared" ref="M401:M464" ca="1" si="93">VLOOKUP($B401,Analysis_Table,9,FALSE)</f>
        <v>#N/A</v>
      </c>
      <c r="N401" s="2" t="e">
        <f t="shared" ref="N401:N464" ca="1" si="94">L401/I401</f>
        <v>#N/A</v>
      </c>
      <c r="O401" s="20" t="e">
        <f t="shared" ref="O401:O464" ca="1" si="95">ROUND(L401/(VLOOKUP($B401,DataTable,10,FALSE)-VLOOKUP($B401,DataTable,12,FALSE)),2)</f>
        <v>#N/A</v>
      </c>
      <c r="P401" s="168"/>
      <c r="Q401"/>
      <c r="U401"/>
    </row>
    <row r="402" spans="1:21" hidden="1" x14ac:dyDescent="0.25">
      <c r="A402" s="175">
        <f>VLOOKUP($B402,Data_Table[],18,FALSE)</f>
        <v>0</v>
      </c>
      <c r="B402" s="3" t="s">
        <v>133</v>
      </c>
      <c r="C402" s="3" t="str">
        <f>IF(Table_Data_Table_12[[#This Row],[Pair
Group]]&lt;&gt;0,Table_Data_Table_12[[#This Row],[Pair
Group]]+(COUNTIF($A$17:$A402,A402)*0.01),"")</f>
        <v/>
      </c>
      <c r="D402" s="78" t="e">
        <f t="shared" ca="1" si="84"/>
        <v>#N/A</v>
      </c>
      <c r="E402" s="3" t="e">
        <f t="shared" ca="1" si="85"/>
        <v>#N/A</v>
      </c>
      <c r="F402" s="44" t="e">
        <f t="shared" ca="1" si="86"/>
        <v>#N/A</v>
      </c>
      <c r="G402" s="7" t="e">
        <f t="shared" ca="1" si="87"/>
        <v>#N/A</v>
      </c>
      <c r="H402" s="79" t="e">
        <f t="shared" ca="1" si="88"/>
        <v>#N/A</v>
      </c>
      <c r="I402" s="18" t="e">
        <f t="shared" ca="1" si="89"/>
        <v>#N/A</v>
      </c>
      <c r="J402" s="164" t="e">
        <f t="shared" ca="1" si="90"/>
        <v>#N/A</v>
      </c>
      <c r="K402" s="2" t="e">
        <f t="shared" ca="1" si="91"/>
        <v>#N/A</v>
      </c>
      <c r="L402" s="2" t="e">
        <f t="shared" ca="1" si="92"/>
        <v>#N/A</v>
      </c>
      <c r="M402" s="19" t="e">
        <f t="shared" ca="1" si="93"/>
        <v>#N/A</v>
      </c>
      <c r="N402" s="2" t="e">
        <f t="shared" ca="1" si="94"/>
        <v>#N/A</v>
      </c>
      <c r="O402" s="20" t="e">
        <f t="shared" ca="1" si="95"/>
        <v>#N/A</v>
      </c>
      <c r="P402" s="168"/>
      <c r="Q402"/>
      <c r="U402"/>
    </row>
    <row r="403" spans="1:21" hidden="1" x14ac:dyDescent="0.25">
      <c r="A403" s="175">
        <f>VLOOKUP($B403,Data_Table[],18,FALSE)</f>
        <v>0</v>
      </c>
      <c r="B403" s="3" t="s">
        <v>133</v>
      </c>
      <c r="C403" s="3" t="str">
        <f>IF(Table_Data_Table_12[[#This Row],[Pair
Group]]&lt;&gt;0,Table_Data_Table_12[[#This Row],[Pair
Group]]+(COUNTIF($A$17:$A403,A403)*0.01),"")</f>
        <v/>
      </c>
      <c r="D403" s="78" t="e">
        <f t="shared" ca="1" si="84"/>
        <v>#N/A</v>
      </c>
      <c r="E403" s="3" t="e">
        <f t="shared" ca="1" si="85"/>
        <v>#N/A</v>
      </c>
      <c r="F403" s="44" t="e">
        <f t="shared" ca="1" si="86"/>
        <v>#N/A</v>
      </c>
      <c r="G403" s="7" t="e">
        <f t="shared" ca="1" si="87"/>
        <v>#N/A</v>
      </c>
      <c r="H403" s="79" t="e">
        <f t="shared" ca="1" si="88"/>
        <v>#N/A</v>
      </c>
      <c r="I403" s="18" t="e">
        <f t="shared" ca="1" si="89"/>
        <v>#N/A</v>
      </c>
      <c r="J403" s="164" t="e">
        <f t="shared" ca="1" si="90"/>
        <v>#N/A</v>
      </c>
      <c r="K403" s="2" t="e">
        <f t="shared" ca="1" si="91"/>
        <v>#N/A</v>
      </c>
      <c r="L403" s="2" t="e">
        <f t="shared" ca="1" si="92"/>
        <v>#N/A</v>
      </c>
      <c r="M403" s="19" t="e">
        <f t="shared" ca="1" si="93"/>
        <v>#N/A</v>
      </c>
      <c r="N403" s="2" t="e">
        <f t="shared" ca="1" si="94"/>
        <v>#N/A</v>
      </c>
      <c r="O403" s="20" t="e">
        <f t="shared" ca="1" si="95"/>
        <v>#N/A</v>
      </c>
      <c r="P403" s="168"/>
      <c r="Q403"/>
      <c r="U403"/>
    </row>
    <row r="404" spans="1:21" hidden="1" x14ac:dyDescent="0.25">
      <c r="A404" s="175">
        <f>VLOOKUP($B404,Data_Table[],18,FALSE)</f>
        <v>0</v>
      </c>
      <c r="B404" s="3" t="s">
        <v>133</v>
      </c>
      <c r="C404" s="3" t="str">
        <f>IF(Table_Data_Table_12[[#This Row],[Pair
Group]]&lt;&gt;0,Table_Data_Table_12[[#This Row],[Pair
Group]]+(COUNTIF($A$17:$A404,A404)*0.01),"")</f>
        <v/>
      </c>
      <c r="D404" s="78" t="e">
        <f t="shared" ca="1" si="84"/>
        <v>#N/A</v>
      </c>
      <c r="E404" s="3" t="e">
        <f t="shared" ca="1" si="85"/>
        <v>#N/A</v>
      </c>
      <c r="F404" s="44" t="e">
        <f t="shared" ca="1" si="86"/>
        <v>#N/A</v>
      </c>
      <c r="G404" s="7" t="e">
        <f t="shared" ca="1" si="87"/>
        <v>#N/A</v>
      </c>
      <c r="H404" s="79" t="e">
        <f t="shared" ca="1" si="88"/>
        <v>#N/A</v>
      </c>
      <c r="I404" s="18" t="e">
        <f t="shared" ca="1" si="89"/>
        <v>#N/A</v>
      </c>
      <c r="J404" s="164" t="e">
        <f t="shared" ca="1" si="90"/>
        <v>#N/A</v>
      </c>
      <c r="K404" s="2" t="e">
        <f t="shared" ca="1" si="91"/>
        <v>#N/A</v>
      </c>
      <c r="L404" s="2" t="e">
        <f t="shared" ca="1" si="92"/>
        <v>#N/A</v>
      </c>
      <c r="M404" s="19" t="e">
        <f t="shared" ca="1" si="93"/>
        <v>#N/A</v>
      </c>
      <c r="N404" s="2" t="e">
        <f t="shared" ca="1" si="94"/>
        <v>#N/A</v>
      </c>
      <c r="O404" s="20" t="e">
        <f t="shared" ca="1" si="95"/>
        <v>#N/A</v>
      </c>
      <c r="P404" s="168"/>
      <c r="Q404"/>
      <c r="U404"/>
    </row>
    <row r="405" spans="1:21" hidden="1" x14ac:dyDescent="0.25">
      <c r="A405" s="175">
        <f>VLOOKUP($B405,Data_Table[],18,FALSE)</f>
        <v>0</v>
      </c>
      <c r="B405" s="3" t="s">
        <v>133</v>
      </c>
      <c r="C405" s="3" t="str">
        <f>IF(Table_Data_Table_12[[#This Row],[Pair
Group]]&lt;&gt;0,Table_Data_Table_12[[#This Row],[Pair
Group]]+(COUNTIF($A$17:$A405,A405)*0.01),"")</f>
        <v/>
      </c>
      <c r="D405" s="78" t="e">
        <f t="shared" ca="1" si="84"/>
        <v>#N/A</v>
      </c>
      <c r="E405" s="3" t="e">
        <f t="shared" ca="1" si="85"/>
        <v>#N/A</v>
      </c>
      <c r="F405" s="44" t="e">
        <f t="shared" ca="1" si="86"/>
        <v>#N/A</v>
      </c>
      <c r="G405" s="7" t="e">
        <f t="shared" ca="1" si="87"/>
        <v>#N/A</v>
      </c>
      <c r="H405" s="79" t="e">
        <f t="shared" ca="1" si="88"/>
        <v>#N/A</v>
      </c>
      <c r="I405" s="18" t="e">
        <f t="shared" ca="1" si="89"/>
        <v>#N/A</v>
      </c>
      <c r="J405" s="164" t="e">
        <f t="shared" ca="1" si="90"/>
        <v>#N/A</v>
      </c>
      <c r="K405" s="2" t="e">
        <f t="shared" ca="1" si="91"/>
        <v>#N/A</v>
      </c>
      <c r="L405" s="2" t="e">
        <f t="shared" ca="1" si="92"/>
        <v>#N/A</v>
      </c>
      <c r="M405" s="19" t="e">
        <f t="shared" ca="1" si="93"/>
        <v>#N/A</v>
      </c>
      <c r="N405" s="2" t="e">
        <f t="shared" ca="1" si="94"/>
        <v>#N/A</v>
      </c>
      <c r="O405" s="20" t="e">
        <f t="shared" ca="1" si="95"/>
        <v>#N/A</v>
      </c>
      <c r="P405" s="168"/>
      <c r="Q405"/>
      <c r="U405"/>
    </row>
    <row r="406" spans="1:21" hidden="1" x14ac:dyDescent="0.25">
      <c r="A406" s="175">
        <f>VLOOKUP($B406,Data_Table[],18,FALSE)</f>
        <v>0</v>
      </c>
      <c r="B406" s="3" t="s">
        <v>133</v>
      </c>
      <c r="C406" s="3" t="str">
        <f>IF(Table_Data_Table_12[[#This Row],[Pair
Group]]&lt;&gt;0,Table_Data_Table_12[[#This Row],[Pair
Group]]+(COUNTIF($A$17:$A406,A406)*0.01),"")</f>
        <v/>
      </c>
      <c r="D406" s="78" t="e">
        <f t="shared" ca="1" si="84"/>
        <v>#N/A</v>
      </c>
      <c r="E406" s="3" t="e">
        <f t="shared" ca="1" si="85"/>
        <v>#N/A</v>
      </c>
      <c r="F406" s="44" t="e">
        <f t="shared" ca="1" si="86"/>
        <v>#N/A</v>
      </c>
      <c r="G406" s="7" t="e">
        <f t="shared" ca="1" si="87"/>
        <v>#N/A</v>
      </c>
      <c r="H406" s="79" t="e">
        <f t="shared" ca="1" si="88"/>
        <v>#N/A</v>
      </c>
      <c r="I406" s="18" t="e">
        <f t="shared" ca="1" si="89"/>
        <v>#N/A</v>
      </c>
      <c r="J406" s="164" t="e">
        <f t="shared" ca="1" si="90"/>
        <v>#N/A</v>
      </c>
      <c r="K406" s="2" t="e">
        <f t="shared" ca="1" si="91"/>
        <v>#N/A</v>
      </c>
      <c r="L406" s="2" t="e">
        <f t="shared" ca="1" si="92"/>
        <v>#N/A</v>
      </c>
      <c r="M406" s="19" t="e">
        <f t="shared" ca="1" si="93"/>
        <v>#N/A</v>
      </c>
      <c r="N406" s="2" t="e">
        <f t="shared" ca="1" si="94"/>
        <v>#N/A</v>
      </c>
      <c r="O406" s="20" t="e">
        <f t="shared" ca="1" si="95"/>
        <v>#N/A</v>
      </c>
      <c r="P406" s="168"/>
      <c r="Q406"/>
      <c r="U406"/>
    </row>
    <row r="407" spans="1:21" hidden="1" x14ac:dyDescent="0.25">
      <c r="A407" s="175">
        <f>VLOOKUP($B407,Data_Table[],18,FALSE)</f>
        <v>0</v>
      </c>
      <c r="B407" s="3" t="s">
        <v>133</v>
      </c>
      <c r="C407" s="3" t="str">
        <f>IF(Table_Data_Table_12[[#This Row],[Pair
Group]]&lt;&gt;0,Table_Data_Table_12[[#This Row],[Pair
Group]]+(COUNTIF($A$17:$A407,A407)*0.01),"")</f>
        <v/>
      </c>
      <c r="D407" s="78" t="e">
        <f t="shared" ca="1" si="84"/>
        <v>#N/A</v>
      </c>
      <c r="E407" s="3" t="e">
        <f t="shared" ca="1" si="85"/>
        <v>#N/A</v>
      </c>
      <c r="F407" s="44" t="e">
        <f t="shared" ca="1" si="86"/>
        <v>#N/A</v>
      </c>
      <c r="G407" s="7" t="e">
        <f t="shared" ca="1" si="87"/>
        <v>#N/A</v>
      </c>
      <c r="H407" s="79" t="e">
        <f t="shared" ca="1" si="88"/>
        <v>#N/A</v>
      </c>
      <c r="I407" s="18" t="e">
        <f t="shared" ca="1" si="89"/>
        <v>#N/A</v>
      </c>
      <c r="J407" s="164" t="e">
        <f t="shared" ca="1" si="90"/>
        <v>#N/A</v>
      </c>
      <c r="K407" s="2" t="e">
        <f t="shared" ca="1" si="91"/>
        <v>#N/A</v>
      </c>
      <c r="L407" s="2" t="e">
        <f t="shared" ca="1" si="92"/>
        <v>#N/A</v>
      </c>
      <c r="M407" s="19" t="e">
        <f t="shared" ca="1" si="93"/>
        <v>#N/A</v>
      </c>
      <c r="N407" s="2" t="e">
        <f t="shared" ca="1" si="94"/>
        <v>#N/A</v>
      </c>
      <c r="O407" s="20" t="e">
        <f t="shared" ca="1" si="95"/>
        <v>#N/A</v>
      </c>
      <c r="P407" s="168"/>
      <c r="Q407"/>
      <c r="U407"/>
    </row>
    <row r="408" spans="1:21" hidden="1" x14ac:dyDescent="0.25">
      <c r="A408" s="175">
        <f>VLOOKUP($B408,Data_Table[],18,FALSE)</f>
        <v>0</v>
      </c>
      <c r="B408" s="3" t="s">
        <v>133</v>
      </c>
      <c r="C408" s="3" t="str">
        <f>IF(Table_Data_Table_12[[#This Row],[Pair
Group]]&lt;&gt;0,Table_Data_Table_12[[#This Row],[Pair
Group]]+(COUNTIF($A$17:$A408,A408)*0.01),"")</f>
        <v/>
      </c>
      <c r="D408" s="78" t="e">
        <f t="shared" ca="1" si="84"/>
        <v>#N/A</v>
      </c>
      <c r="E408" s="3" t="e">
        <f t="shared" ca="1" si="85"/>
        <v>#N/A</v>
      </c>
      <c r="F408" s="44" t="e">
        <f t="shared" ca="1" si="86"/>
        <v>#N/A</v>
      </c>
      <c r="G408" s="7" t="e">
        <f t="shared" ca="1" si="87"/>
        <v>#N/A</v>
      </c>
      <c r="H408" s="79" t="e">
        <f t="shared" ca="1" si="88"/>
        <v>#N/A</v>
      </c>
      <c r="I408" s="18" t="e">
        <f t="shared" ca="1" si="89"/>
        <v>#N/A</v>
      </c>
      <c r="J408" s="164" t="e">
        <f t="shared" ca="1" si="90"/>
        <v>#N/A</v>
      </c>
      <c r="K408" s="2" t="e">
        <f t="shared" ca="1" si="91"/>
        <v>#N/A</v>
      </c>
      <c r="L408" s="2" t="e">
        <f t="shared" ca="1" si="92"/>
        <v>#N/A</v>
      </c>
      <c r="M408" s="19" t="e">
        <f t="shared" ca="1" si="93"/>
        <v>#N/A</v>
      </c>
      <c r="N408" s="2" t="e">
        <f t="shared" ca="1" si="94"/>
        <v>#N/A</v>
      </c>
      <c r="O408" s="20" t="e">
        <f t="shared" ca="1" si="95"/>
        <v>#N/A</v>
      </c>
      <c r="P408" s="168"/>
      <c r="Q408"/>
      <c r="U408"/>
    </row>
    <row r="409" spans="1:21" hidden="1" x14ac:dyDescent="0.25">
      <c r="A409" s="175">
        <f>VLOOKUP($B409,Data_Table[],18,FALSE)</f>
        <v>0</v>
      </c>
      <c r="B409" s="3" t="s">
        <v>133</v>
      </c>
      <c r="C409" s="3" t="str">
        <f>IF(Table_Data_Table_12[[#This Row],[Pair
Group]]&lt;&gt;0,Table_Data_Table_12[[#This Row],[Pair
Group]]+(COUNTIF($A$17:$A409,A409)*0.01),"")</f>
        <v/>
      </c>
      <c r="D409" s="78" t="e">
        <f t="shared" ca="1" si="84"/>
        <v>#N/A</v>
      </c>
      <c r="E409" s="3" t="e">
        <f t="shared" ca="1" si="85"/>
        <v>#N/A</v>
      </c>
      <c r="F409" s="44" t="e">
        <f t="shared" ca="1" si="86"/>
        <v>#N/A</v>
      </c>
      <c r="G409" s="7" t="e">
        <f t="shared" ca="1" si="87"/>
        <v>#N/A</v>
      </c>
      <c r="H409" s="79" t="e">
        <f t="shared" ca="1" si="88"/>
        <v>#N/A</v>
      </c>
      <c r="I409" s="18" t="e">
        <f t="shared" ca="1" si="89"/>
        <v>#N/A</v>
      </c>
      <c r="J409" s="164" t="e">
        <f t="shared" ca="1" si="90"/>
        <v>#N/A</v>
      </c>
      <c r="K409" s="2" t="e">
        <f t="shared" ca="1" si="91"/>
        <v>#N/A</v>
      </c>
      <c r="L409" s="2" t="e">
        <f t="shared" ca="1" si="92"/>
        <v>#N/A</v>
      </c>
      <c r="M409" s="19" t="e">
        <f t="shared" ca="1" si="93"/>
        <v>#N/A</v>
      </c>
      <c r="N409" s="2" t="e">
        <f t="shared" ca="1" si="94"/>
        <v>#N/A</v>
      </c>
      <c r="O409" s="20" t="e">
        <f t="shared" ca="1" si="95"/>
        <v>#N/A</v>
      </c>
      <c r="P409" s="168"/>
      <c r="Q409"/>
      <c r="U409"/>
    </row>
    <row r="410" spans="1:21" hidden="1" x14ac:dyDescent="0.25">
      <c r="A410" s="175">
        <f>VLOOKUP($B410,Data_Table[],18,FALSE)</f>
        <v>0</v>
      </c>
      <c r="B410" s="3" t="s">
        <v>133</v>
      </c>
      <c r="C410" s="3" t="str">
        <f>IF(Table_Data_Table_12[[#This Row],[Pair
Group]]&lt;&gt;0,Table_Data_Table_12[[#This Row],[Pair
Group]]+(COUNTIF($A$17:$A410,A410)*0.01),"")</f>
        <v/>
      </c>
      <c r="D410" s="78" t="e">
        <f t="shared" ca="1" si="84"/>
        <v>#N/A</v>
      </c>
      <c r="E410" s="3" t="e">
        <f t="shared" ca="1" si="85"/>
        <v>#N/A</v>
      </c>
      <c r="F410" s="44" t="e">
        <f t="shared" ca="1" si="86"/>
        <v>#N/A</v>
      </c>
      <c r="G410" s="7" t="e">
        <f t="shared" ca="1" si="87"/>
        <v>#N/A</v>
      </c>
      <c r="H410" s="79" t="e">
        <f t="shared" ca="1" si="88"/>
        <v>#N/A</v>
      </c>
      <c r="I410" s="18" t="e">
        <f t="shared" ca="1" si="89"/>
        <v>#N/A</v>
      </c>
      <c r="J410" s="164" t="e">
        <f t="shared" ca="1" si="90"/>
        <v>#N/A</v>
      </c>
      <c r="K410" s="2" t="e">
        <f t="shared" ca="1" si="91"/>
        <v>#N/A</v>
      </c>
      <c r="L410" s="2" t="e">
        <f t="shared" ca="1" si="92"/>
        <v>#N/A</v>
      </c>
      <c r="M410" s="19" t="e">
        <f t="shared" ca="1" si="93"/>
        <v>#N/A</v>
      </c>
      <c r="N410" s="2" t="e">
        <f t="shared" ca="1" si="94"/>
        <v>#N/A</v>
      </c>
      <c r="O410" s="20" t="e">
        <f t="shared" ca="1" si="95"/>
        <v>#N/A</v>
      </c>
      <c r="P410" s="168"/>
      <c r="Q410"/>
      <c r="U410"/>
    </row>
    <row r="411" spans="1:21" hidden="1" x14ac:dyDescent="0.25">
      <c r="A411" s="175">
        <f>VLOOKUP($B411,Data_Table[],18,FALSE)</f>
        <v>0</v>
      </c>
      <c r="B411" s="3" t="s">
        <v>133</v>
      </c>
      <c r="C411" s="3" t="str">
        <f>IF(Table_Data_Table_12[[#This Row],[Pair
Group]]&lt;&gt;0,Table_Data_Table_12[[#This Row],[Pair
Group]]+(COUNTIF($A$17:$A411,A411)*0.01),"")</f>
        <v/>
      </c>
      <c r="D411" s="78" t="e">
        <f t="shared" ca="1" si="84"/>
        <v>#N/A</v>
      </c>
      <c r="E411" s="3" t="e">
        <f t="shared" ca="1" si="85"/>
        <v>#N/A</v>
      </c>
      <c r="F411" s="44" t="e">
        <f t="shared" ca="1" si="86"/>
        <v>#N/A</v>
      </c>
      <c r="G411" s="7" t="e">
        <f t="shared" ca="1" si="87"/>
        <v>#N/A</v>
      </c>
      <c r="H411" s="79" t="e">
        <f t="shared" ca="1" si="88"/>
        <v>#N/A</v>
      </c>
      <c r="I411" s="18" t="e">
        <f t="shared" ca="1" si="89"/>
        <v>#N/A</v>
      </c>
      <c r="J411" s="164" t="e">
        <f t="shared" ca="1" si="90"/>
        <v>#N/A</v>
      </c>
      <c r="K411" s="2" t="e">
        <f t="shared" ca="1" si="91"/>
        <v>#N/A</v>
      </c>
      <c r="L411" s="2" t="e">
        <f t="shared" ca="1" si="92"/>
        <v>#N/A</v>
      </c>
      <c r="M411" s="19" t="e">
        <f t="shared" ca="1" si="93"/>
        <v>#N/A</v>
      </c>
      <c r="N411" s="2" t="e">
        <f t="shared" ca="1" si="94"/>
        <v>#N/A</v>
      </c>
      <c r="O411" s="20" t="e">
        <f t="shared" ca="1" si="95"/>
        <v>#N/A</v>
      </c>
      <c r="P411" s="168"/>
      <c r="Q411"/>
      <c r="U411"/>
    </row>
    <row r="412" spans="1:21" hidden="1" x14ac:dyDescent="0.25">
      <c r="A412" s="175">
        <f>VLOOKUP($B412,Data_Table[],18,FALSE)</f>
        <v>0</v>
      </c>
      <c r="B412" s="3" t="s">
        <v>133</v>
      </c>
      <c r="C412" s="3" t="str">
        <f>IF(Table_Data_Table_12[[#This Row],[Pair
Group]]&lt;&gt;0,Table_Data_Table_12[[#This Row],[Pair
Group]]+(COUNTIF($A$17:$A412,A412)*0.01),"")</f>
        <v/>
      </c>
      <c r="D412" s="78" t="e">
        <f t="shared" ca="1" si="84"/>
        <v>#N/A</v>
      </c>
      <c r="E412" s="3" t="e">
        <f t="shared" ca="1" si="85"/>
        <v>#N/A</v>
      </c>
      <c r="F412" s="44" t="e">
        <f t="shared" ca="1" si="86"/>
        <v>#N/A</v>
      </c>
      <c r="G412" s="7" t="e">
        <f t="shared" ca="1" si="87"/>
        <v>#N/A</v>
      </c>
      <c r="H412" s="79" t="e">
        <f t="shared" ca="1" si="88"/>
        <v>#N/A</v>
      </c>
      <c r="I412" s="18" t="e">
        <f t="shared" ca="1" si="89"/>
        <v>#N/A</v>
      </c>
      <c r="J412" s="164" t="e">
        <f t="shared" ca="1" si="90"/>
        <v>#N/A</v>
      </c>
      <c r="K412" s="2" t="e">
        <f t="shared" ca="1" si="91"/>
        <v>#N/A</v>
      </c>
      <c r="L412" s="2" t="e">
        <f t="shared" ca="1" si="92"/>
        <v>#N/A</v>
      </c>
      <c r="M412" s="19" t="e">
        <f t="shared" ca="1" si="93"/>
        <v>#N/A</v>
      </c>
      <c r="N412" s="2" t="e">
        <f t="shared" ca="1" si="94"/>
        <v>#N/A</v>
      </c>
      <c r="O412" s="20" t="e">
        <f t="shared" ca="1" si="95"/>
        <v>#N/A</v>
      </c>
      <c r="P412" s="168"/>
      <c r="Q412"/>
      <c r="U412"/>
    </row>
    <row r="413" spans="1:21" hidden="1" x14ac:dyDescent="0.25">
      <c r="A413" s="175">
        <f>VLOOKUP($B413,Data_Table[],18,FALSE)</f>
        <v>0</v>
      </c>
      <c r="B413" s="3" t="s">
        <v>133</v>
      </c>
      <c r="C413" s="3" t="str">
        <f>IF(Table_Data_Table_12[[#This Row],[Pair
Group]]&lt;&gt;0,Table_Data_Table_12[[#This Row],[Pair
Group]]+(COUNTIF($A$17:$A413,A413)*0.01),"")</f>
        <v/>
      </c>
      <c r="D413" s="78" t="e">
        <f t="shared" ca="1" si="84"/>
        <v>#N/A</v>
      </c>
      <c r="E413" s="3" t="e">
        <f t="shared" ca="1" si="85"/>
        <v>#N/A</v>
      </c>
      <c r="F413" s="44" t="e">
        <f t="shared" ca="1" si="86"/>
        <v>#N/A</v>
      </c>
      <c r="G413" s="7" t="e">
        <f t="shared" ca="1" si="87"/>
        <v>#N/A</v>
      </c>
      <c r="H413" s="79" t="e">
        <f t="shared" ca="1" si="88"/>
        <v>#N/A</v>
      </c>
      <c r="I413" s="18" t="e">
        <f t="shared" ca="1" si="89"/>
        <v>#N/A</v>
      </c>
      <c r="J413" s="164" t="e">
        <f t="shared" ca="1" si="90"/>
        <v>#N/A</v>
      </c>
      <c r="K413" s="2" t="e">
        <f t="shared" ca="1" si="91"/>
        <v>#N/A</v>
      </c>
      <c r="L413" s="2" t="e">
        <f t="shared" ca="1" si="92"/>
        <v>#N/A</v>
      </c>
      <c r="M413" s="19" t="e">
        <f t="shared" ca="1" si="93"/>
        <v>#N/A</v>
      </c>
      <c r="N413" s="2" t="e">
        <f t="shared" ca="1" si="94"/>
        <v>#N/A</v>
      </c>
      <c r="O413" s="20" t="e">
        <f t="shared" ca="1" si="95"/>
        <v>#N/A</v>
      </c>
      <c r="P413" s="168"/>
      <c r="Q413"/>
      <c r="U413"/>
    </row>
    <row r="414" spans="1:21" hidden="1" x14ac:dyDescent="0.25">
      <c r="A414" s="175">
        <f>VLOOKUP($B414,Data_Table[],18,FALSE)</f>
        <v>0</v>
      </c>
      <c r="B414" s="3" t="s">
        <v>133</v>
      </c>
      <c r="C414" s="3" t="str">
        <f>IF(Table_Data_Table_12[[#This Row],[Pair
Group]]&lt;&gt;0,Table_Data_Table_12[[#This Row],[Pair
Group]]+(COUNTIF($A$17:$A414,A414)*0.01),"")</f>
        <v/>
      </c>
      <c r="D414" s="78" t="e">
        <f t="shared" ca="1" si="84"/>
        <v>#N/A</v>
      </c>
      <c r="E414" s="3" t="e">
        <f t="shared" ca="1" si="85"/>
        <v>#N/A</v>
      </c>
      <c r="F414" s="44" t="e">
        <f t="shared" ca="1" si="86"/>
        <v>#N/A</v>
      </c>
      <c r="G414" s="7" t="e">
        <f t="shared" ca="1" si="87"/>
        <v>#N/A</v>
      </c>
      <c r="H414" s="79" t="e">
        <f t="shared" ca="1" si="88"/>
        <v>#N/A</v>
      </c>
      <c r="I414" s="18" t="e">
        <f t="shared" ca="1" si="89"/>
        <v>#N/A</v>
      </c>
      <c r="J414" s="164" t="e">
        <f t="shared" ca="1" si="90"/>
        <v>#N/A</v>
      </c>
      <c r="K414" s="2" t="e">
        <f t="shared" ca="1" si="91"/>
        <v>#N/A</v>
      </c>
      <c r="L414" s="2" t="e">
        <f t="shared" ca="1" si="92"/>
        <v>#N/A</v>
      </c>
      <c r="M414" s="19" t="e">
        <f t="shared" ca="1" si="93"/>
        <v>#N/A</v>
      </c>
      <c r="N414" s="2" t="e">
        <f t="shared" ca="1" si="94"/>
        <v>#N/A</v>
      </c>
      <c r="O414" s="20" t="e">
        <f t="shared" ca="1" si="95"/>
        <v>#N/A</v>
      </c>
      <c r="P414" s="168"/>
      <c r="Q414"/>
      <c r="U414"/>
    </row>
    <row r="415" spans="1:21" hidden="1" x14ac:dyDescent="0.25">
      <c r="A415" s="175">
        <f>VLOOKUP($B415,Data_Table[],18,FALSE)</f>
        <v>0</v>
      </c>
      <c r="B415" s="3" t="s">
        <v>133</v>
      </c>
      <c r="C415" s="3" t="str">
        <f>IF(Table_Data_Table_12[[#This Row],[Pair
Group]]&lt;&gt;0,Table_Data_Table_12[[#This Row],[Pair
Group]]+(COUNTIF($A$17:$A415,A415)*0.01),"")</f>
        <v/>
      </c>
      <c r="D415" s="78" t="e">
        <f t="shared" ca="1" si="84"/>
        <v>#N/A</v>
      </c>
      <c r="E415" s="3" t="e">
        <f t="shared" ca="1" si="85"/>
        <v>#N/A</v>
      </c>
      <c r="F415" s="44" t="e">
        <f t="shared" ca="1" si="86"/>
        <v>#N/A</v>
      </c>
      <c r="G415" s="7" t="e">
        <f t="shared" ca="1" si="87"/>
        <v>#N/A</v>
      </c>
      <c r="H415" s="79" t="e">
        <f t="shared" ca="1" si="88"/>
        <v>#N/A</v>
      </c>
      <c r="I415" s="18" t="e">
        <f t="shared" ca="1" si="89"/>
        <v>#N/A</v>
      </c>
      <c r="J415" s="164" t="e">
        <f t="shared" ca="1" si="90"/>
        <v>#N/A</v>
      </c>
      <c r="K415" s="2" t="e">
        <f t="shared" ca="1" si="91"/>
        <v>#N/A</v>
      </c>
      <c r="L415" s="2" t="e">
        <f t="shared" ca="1" si="92"/>
        <v>#N/A</v>
      </c>
      <c r="M415" s="19" t="e">
        <f t="shared" ca="1" si="93"/>
        <v>#N/A</v>
      </c>
      <c r="N415" s="2" t="e">
        <f t="shared" ca="1" si="94"/>
        <v>#N/A</v>
      </c>
      <c r="O415" s="20" t="e">
        <f t="shared" ca="1" si="95"/>
        <v>#N/A</v>
      </c>
      <c r="P415" s="168"/>
      <c r="Q415"/>
      <c r="U415"/>
    </row>
    <row r="416" spans="1:21" hidden="1" x14ac:dyDescent="0.25">
      <c r="A416" s="175">
        <f>VLOOKUP($B416,Data_Table[],18,FALSE)</f>
        <v>0</v>
      </c>
      <c r="B416" s="3" t="s">
        <v>133</v>
      </c>
      <c r="C416" s="3" t="str">
        <f>IF(Table_Data_Table_12[[#This Row],[Pair
Group]]&lt;&gt;0,Table_Data_Table_12[[#This Row],[Pair
Group]]+(COUNTIF($A$17:$A416,A416)*0.01),"")</f>
        <v/>
      </c>
      <c r="D416" s="78" t="e">
        <f t="shared" ca="1" si="84"/>
        <v>#N/A</v>
      </c>
      <c r="E416" s="3" t="e">
        <f t="shared" ca="1" si="85"/>
        <v>#N/A</v>
      </c>
      <c r="F416" s="44" t="e">
        <f t="shared" ca="1" si="86"/>
        <v>#N/A</v>
      </c>
      <c r="G416" s="7" t="e">
        <f t="shared" ca="1" si="87"/>
        <v>#N/A</v>
      </c>
      <c r="H416" s="79" t="e">
        <f t="shared" ca="1" si="88"/>
        <v>#N/A</v>
      </c>
      <c r="I416" s="18" t="e">
        <f t="shared" ca="1" si="89"/>
        <v>#N/A</v>
      </c>
      <c r="J416" s="164" t="e">
        <f t="shared" ca="1" si="90"/>
        <v>#N/A</v>
      </c>
      <c r="K416" s="2" t="e">
        <f t="shared" ca="1" si="91"/>
        <v>#N/A</v>
      </c>
      <c r="L416" s="2" t="e">
        <f t="shared" ca="1" si="92"/>
        <v>#N/A</v>
      </c>
      <c r="M416" s="19" t="e">
        <f t="shared" ca="1" si="93"/>
        <v>#N/A</v>
      </c>
      <c r="N416" s="2" t="e">
        <f t="shared" ca="1" si="94"/>
        <v>#N/A</v>
      </c>
      <c r="O416" s="20" t="e">
        <f t="shared" ca="1" si="95"/>
        <v>#N/A</v>
      </c>
      <c r="P416" s="168"/>
      <c r="Q416"/>
      <c r="U416"/>
    </row>
    <row r="417" spans="1:21" hidden="1" x14ac:dyDescent="0.25">
      <c r="A417" s="175">
        <f>VLOOKUP($B417,Data_Table[],18,FALSE)</f>
        <v>0</v>
      </c>
      <c r="B417" s="3" t="s">
        <v>133</v>
      </c>
      <c r="C417" s="3" t="str">
        <f>IF(Table_Data_Table_12[[#This Row],[Pair
Group]]&lt;&gt;0,Table_Data_Table_12[[#This Row],[Pair
Group]]+(COUNTIF($A$17:$A417,A417)*0.01),"")</f>
        <v/>
      </c>
      <c r="D417" s="78" t="e">
        <f t="shared" ca="1" si="84"/>
        <v>#N/A</v>
      </c>
      <c r="E417" s="3" t="e">
        <f t="shared" ca="1" si="85"/>
        <v>#N/A</v>
      </c>
      <c r="F417" s="44" t="e">
        <f t="shared" ca="1" si="86"/>
        <v>#N/A</v>
      </c>
      <c r="G417" s="7" t="e">
        <f t="shared" ca="1" si="87"/>
        <v>#N/A</v>
      </c>
      <c r="H417" s="79" t="e">
        <f t="shared" ca="1" si="88"/>
        <v>#N/A</v>
      </c>
      <c r="I417" s="18" t="e">
        <f t="shared" ca="1" si="89"/>
        <v>#N/A</v>
      </c>
      <c r="J417" s="164" t="e">
        <f t="shared" ca="1" si="90"/>
        <v>#N/A</v>
      </c>
      <c r="K417" s="2" t="e">
        <f t="shared" ca="1" si="91"/>
        <v>#N/A</v>
      </c>
      <c r="L417" s="2" t="e">
        <f t="shared" ca="1" si="92"/>
        <v>#N/A</v>
      </c>
      <c r="M417" s="19" t="e">
        <f t="shared" ca="1" si="93"/>
        <v>#N/A</v>
      </c>
      <c r="N417" s="2" t="e">
        <f t="shared" ca="1" si="94"/>
        <v>#N/A</v>
      </c>
      <c r="O417" s="20" t="e">
        <f t="shared" ca="1" si="95"/>
        <v>#N/A</v>
      </c>
      <c r="P417" s="168"/>
      <c r="Q417"/>
      <c r="U417"/>
    </row>
    <row r="418" spans="1:21" hidden="1" x14ac:dyDescent="0.25">
      <c r="A418" s="175">
        <f>VLOOKUP($B418,Data_Table[],18,FALSE)</f>
        <v>0</v>
      </c>
      <c r="B418" s="3" t="s">
        <v>133</v>
      </c>
      <c r="C418" s="3" t="str">
        <f>IF(Table_Data_Table_12[[#This Row],[Pair
Group]]&lt;&gt;0,Table_Data_Table_12[[#This Row],[Pair
Group]]+(COUNTIF($A$17:$A418,A418)*0.01),"")</f>
        <v/>
      </c>
      <c r="D418" s="78" t="e">
        <f t="shared" ca="1" si="84"/>
        <v>#N/A</v>
      </c>
      <c r="E418" s="3" t="e">
        <f t="shared" ca="1" si="85"/>
        <v>#N/A</v>
      </c>
      <c r="F418" s="44" t="e">
        <f t="shared" ca="1" si="86"/>
        <v>#N/A</v>
      </c>
      <c r="G418" s="7" t="e">
        <f t="shared" ca="1" si="87"/>
        <v>#N/A</v>
      </c>
      <c r="H418" s="79" t="e">
        <f t="shared" ca="1" si="88"/>
        <v>#N/A</v>
      </c>
      <c r="I418" s="18" t="e">
        <f t="shared" ca="1" si="89"/>
        <v>#N/A</v>
      </c>
      <c r="J418" s="164" t="e">
        <f t="shared" ca="1" si="90"/>
        <v>#N/A</v>
      </c>
      <c r="K418" s="2" t="e">
        <f t="shared" ca="1" si="91"/>
        <v>#N/A</v>
      </c>
      <c r="L418" s="2" t="e">
        <f t="shared" ca="1" si="92"/>
        <v>#N/A</v>
      </c>
      <c r="M418" s="19" t="e">
        <f t="shared" ca="1" si="93"/>
        <v>#N/A</v>
      </c>
      <c r="N418" s="2" t="e">
        <f t="shared" ca="1" si="94"/>
        <v>#N/A</v>
      </c>
      <c r="O418" s="20" t="e">
        <f t="shared" ca="1" si="95"/>
        <v>#N/A</v>
      </c>
      <c r="P418" s="168"/>
      <c r="Q418"/>
      <c r="U418"/>
    </row>
    <row r="419" spans="1:21" hidden="1" x14ac:dyDescent="0.25">
      <c r="A419" s="175">
        <f>VLOOKUP($B419,Data_Table[],18,FALSE)</f>
        <v>0</v>
      </c>
      <c r="B419" s="3" t="s">
        <v>133</v>
      </c>
      <c r="C419" s="3" t="str">
        <f>IF(Table_Data_Table_12[[#This Row],[Pair
Group]]&lt;&gt;0,Table_Data_Table_12[[#This Row],[Pair
Group]]+(COUNTIF($A$17:$A419,A419)*0.01),"")</f>
        <v/>
      </c>
      <c r="D419" s="78" t="e">
        <f t="shared" ca="1" si="84"/>
        <v>#N/A</v>
      </c>
      <c r="E419" s="3" t="e">
        <f t="shared" ca="1" si="85"/>
        <v>#N/A</v>
      </c>
      <c r="F419" s="44" t="e">
        <f t="shared" ca="1" si="86"/>
        <v>#N/A</v>
      </c>
      <c r="G419" s="7" t="e">
        <f t="shared" ca="1" si="87"/>
        <v>#N/A</v>
      </c>
      <c r="H419" s="79" t="e">
        <f t="shared" ca="1" si="88"/>
        <v>#N/A</v>
      </c>
      <c r="I419" s="18" t="e">
        <f t="shared" ca="1" si="89"/>
        <v>#N/A</v>
      </c>
      <c r="J419" s="164" t="e">
        <f t="shared" ca="1" si="90"/>
        <v>#N/A</v>
      </c>
      <c r="K419" s="2" t="e">
        <f t="shared" ca="1" si="91"/>
        <v>#N/A</v>
      </c>
      <c r="L419" s="2" t="e">
        <f t="shared" ca="1" si="92"/>
        <v>#N/A</v>
      </c>
      <c r="M419" s="19" t="e">
        <f t="shared" ca="1" si="93"/>
        <v>#N/A</v>
      </c>
      <c r="N419" s="2" t="e">
        <f t="shared" ca="1" si="94"/>
        <v>#N/A</v>
      </c>
      <c r="O419" s="20" t="e">
        <f t="shared" ca="1" si="95"/>
        <v>#N/A</v>
      </c>
      <c r="P419" s="168"/>
      <c r="Q419"/>
      <c r="U419"/>
    </row>
    <row r="420" spans="1:21" hidden="1" x14ac:dyDescent="0.25">
      <c r="A420" s="175">
        <f>VLOOKUP($B420,Data_Table[],18,FALSE)</f>
        <v>0</v>
      </c>
      <c r="B420" s="3" t="s">
        <v>133</v>
      </c>
      <c r="C420" s="3" t="str">
        <f>IF(Table_Data_Table_12[[#This Row],[Pair
Group]]&lt;&gt;0,Table_Data_Table_12[[#This Row],[Pair
Group]]+(COUNTIF($A$17:$A420,A420)*0.01),"")</f>
        <v/>
      </c>
      <c r="D420" s="78" t="e">
        <f t="shared" ca="1" si="84"/>
        <v>#N/A</v>
      </c>
      <c r="E420" s="3" t="e">
        <f t="shared" ca="1" si="85"/>
        <v>#N/A</v>
      </c>
      <c r="F420" s="44" t="e">
        <f t="shared" ca="1" si="86"/>
        <v>#N/A</v>
      </c>
      <c r="G420" s="7" t="e">
        <f t="shared" ca="1" si="87"/>
        <v>#N/A</v>
      </c>
      <c r="H420" s="79" t="e">
        <f t="shared" ca="1" si="88"/>
        <v>#N/A</v>
      </c>
      <c r="I420" s="18" t="e">
        <f t="shared" ca="1" si="89"/>
        <v>#N/A</v>
      </c>
      <c r="J420" s="164" t="e">
        <f t="shared" ca="1" si="90"/>
        <v>#N/A</v>
      </c>
      <c r="K420" s="2" t="e">
        <f t="shared" ca="1" si="91"/>
        <v>#N/A</v>
      </c>
      <c r="L420" s="2" t="e">
        <f t="shared" ca="1" si="92"/>
        <v>#N/A</v>
      </c>
      <c r="M420" s="19" t="e">
        <f t="shared" ca="1" si="93"/>
        <v>#N/A</v>
      </c>
      <c r="N420" s="2" t="e">
        <f t="shared" ca="1" si="94"/>
        <v>#N/A</v>
      </c>
      <c r="O420" s="20" t="e">
        <f t="shared" ca="1" si="95"/>
        <v>#N/A</v>
      </c>
      <c r="P420" s="168"/>
      <c r="Q420"/>
      <c r="U420"/>
    </row>
    <row r="421" spans="1:21" hidden="1" x14ac:dyDescent="0.25">
      <c r="A421" s="175">
        <f>VLOOKUP($B421,Data_Table[],18,FALSE)</f>
        <v>0</v>
      </c>
      <c r="B421" s="3" t="s">
        <v>133</v>
      </c>
      <c r="C421" s="3" t="str">
        <f>IF(Table_Data_Table_12[[#This Row],[Pair
Group]]&lt;&gt;0,Table_Data_Table_12[[#This Row],[Pair
Group]]+(COUNTIF($A$17:$A421,A421)*0.01),"")</f>
        <v/>
      </c>
      <c r="D421" s="78" t="e">
        <f t="shared" ca="1" si="84"/>
        <v>#N/A</v>
      </c>
      <c r="E421" s="3" t="e">
        <f t="shared" ca="1" si="85"/>
        <v>#N/A</v>
      </c>
      <c r="F421" s="44" t="e">
        <f t="shared" ca="1" si="86"/>
        <v>#N/A</v>
      </c>
      <c r="G421" s="7" t="e">
        <f t="shared" ca="1" si="87"/>
        <v>#N/A</v>
      </c>
      <c r="H421" s="79" t="e">
        <f t="shared" ca="1" si="88"/>
        <v>#N/A</v>
      </c>
      <c r="I421" s="18" t="e">
        <f t="shared" ca="1" si="89"/>
        <v>#N/A</v>
      </c>
      <c r="J421" s="164" t="e">
        <f t="shared" ca="1" si="90"/>
        <v>#N/A</v>
      </c>
      <c r="K421" s="2" t="e">
        <f t="shared" ca="1" si="91"/>
        <v>#N/A</v>
      </c>
      <c r="L421" s="2" t="e">
        <f t="shared" ca="1" si="92"/>
        <v>#N/A</v>
      </c>
      <c r="M421" s="19" t="e">
        <f t="shared" ca="1" si="93"/>
        <v>#N/A</v>
      </c>
      <c r="N421" s="2" t="e">
        <f t="shared" ca="1" si="94"/>
        <v>#N/A</v>
      </c>
      <c r="O421" s="20" t="e">
        <f t="shared" ca="1" si="95"/>
        <v>#N/A</v>
      </c>
      <c r="P421" s="168"/>
      <c r="Q421"/>
      <c r="U421"/>
    </row>
    <row r="422" spans="1:21" hidden="1" x14ac:dyDescent="0.25">
      <c r="A422" s="175">
        <f>VLOOKUP($B422,Data_Table[],18,FALSE)</f>
        <v>0</v>
      </c>
      <c r="B422" s="3" t="s">
        <v>133</v>
      </c>
      <c r="C422" s="3" t="str">
        <f>IF(Table_Data_Table_12[[#This Row],[Pair
Group]]&lt;&gt;0,Table_Data_Table_12[[#This Row],[Pair
Group]]+(COUNTIF($A$17:$A422,A422)*0.01),"")</f>
        <v/>
      </c>
      <c r="D422" s="78" t="e">
        <f t="shared" ca="1" si="84"/>
        <v>#N/A</v>
      </c>
      <c r="E422" s="3" t="e">
        <f t="shared" ca="1" si="85"/>
        <v>#N/A</v>
      </c>
      <c r="F422" s="44" t="e">
        <f t="shared" ca="1" si="86"/>
        <v>#N/A</v>
      </c>
      <c r="G422" s="7" t="e">
        <f t="shared" ca="1" si="87"/>
        <v>#N/A</v>
      </c>
      <c r="H422" s="79" t="e">
        <f t="shared" ca="1" si="88"/>
        <v>#N/A</v>
      </c>
      <c r="I422" s="18" t="e">
        <f t="shared" ca="1" si="89"/>
        <v>#N/A</v>
      </c>
      <c r="J422" s="164" t="e">
        <f t="shared" ca="1" si="90"/>
        <v>#N/A</v>
      </c>
      <c r="K422" s="2" t="e">
        <f t="shared" ca="1" si="91"/>
        <v>#N/A</v>
      </c>
      <c r="L422" s="2" t="e">
        <f t="shared" ca="1" si="92"/>
        <v>#N/A</v>
      </c>
      <c r="M422" s="19" t="e">
        <f t="shared" ca="1" si="93"/>
        <v>#N/A</v>
      </c>
      <c r="N422" s="2" t="e">
        <f t="shared" ca="1" si="94"/>
        <v>#N/A</v>
      </c>
      <c r="O422" s="20" t="e">
        <f t="shared" ca="1" si="95"/>
        <v>#N/A</v>
      </c>
      <c r="P422" s="168"/>
      <c r="Q422"/>
      <c r="U422"/>
    </row>
    <row r="423" spans="1:21" hidden="1" x14ac:dyDescent="0.25">
      <c r="A423" s="175">
        <f>VLOOKUP($B423,Data_Table[],18,FALSE)</f>
        <v>0</v>
      </c>
      <c r="B423" s="3" t="s">
        <v>133</v>
      </c>
      <c r="C423" s="3" t="str">
        <f>IF(Table_Data_Table_12[[#This Row],[Pair
Group]]&lt;&gt;0,Table_Data_Table_12[[#This Row],[Pair
Group]]+(COUNTIF($A$17:$A423,A423)*0.01),"")</f>
        <v/>
      </c>
      <c r="D423" s="78" t="e">
        <f t="shared" ca="1" si="84"/>
        <v>#N/A</v>
      </c>
      <c r="E423" s="3" t="e">
        <f t="shared" ca="1" si="85"/>
        <v>#N/A</v>
      </c>
      <c r="F423" s="44" t="e">
        <f t="shared" ca="1" si="86"/>
        <v>#N/A</v>
      </c>
      <c r="G423" s="7" t="e">
        <f t="shared" ca="1" si="87"/>
        <v>#N/A</v>
      </c>
      <c r="H423" s="79" t="e">
        <f t="shared" ca="1" si="88"/>
        <v>#N/A</v>
      </c>
      <c r="I423" s="18" t="e">
        <f t="shared" ca="1" si="89"/>
        <v>#N/A</v>
      </c>
      <c r="J423" s="164" t="e">
        <f t="shared" ca="1" si="90"/>
        <v>#N/A</v>
      </c>
      <c r="K423" s="2" t="e">
        <f t="shared" ca="1" si="91"/>
        <v>#N/A</v>
      </c>
      <c r="L423" s="2" t="e">
        <f t="shared" ca="1" si="92"/>
        <v>#N/A</v>
      </c>
      <c r="M423" s="19" t="e">
        <f t="shared" ca="1" si="93"/>
        <v>#N/A</v>
      </c>
      <c r="N423" s="2" t="e">
        <f t="shared" ca="1" si="94"/>
        <v>#N/A</v>
      </c>
      <c r="O423" s="20" t="e">
        <f t="shared" ca="1" si="95"/>
        <v>#N/A</v>
      </c>
      <c r="P423" s="168"/>
      <c r="Q423"/>
      <c r="U423"/>
    </row>
    <row r="424" spans="1:21" hidden="1" x14ac:dyDescent="0.25">
      <c r="A424" s="175">
        <f>VLOOKUP($B424,Data_Table[],18,FALSE)</f>
        <v>0</v>
      </c>
      <c r="B424" s="3" t="s">
        <v>133</v>
      </c>
      <c r="C424" s="3" t="str">
        <f>IF(Table_Data_Table_12[[#This Row],[Pair
Group]]&lt;&gt;0,Table_Data_Table_12[[#This Row],[Pair
Group]]+(COUNTIF($A$17:$A424,A424)*0.01),"")</f>
        <v/>
      </c>
      <c r="D424" s="78" t="e">
        <f t="shared" ca="1" si="84"/>
        <v>#N/A</v>
      </c>
      <c r="E424" s="3" t="e">
        <f t="shared" ca="1" si="85"/>
        <v>#N/A</v>
      </c>
      <c r="F424" s="44" t="e">
        <f t="shared" ca="1" si="86"/>
        <v>#N/A</v>
      </c>
      <c r="G424" s="7" t="e">
        <f t="shared" ca="1" si="87"/>
        <v>#N/A</v>
      </c>
      <c r="H424" s="79" t="e">
        <f t="shared" ca="1" si="88"/>
        <v>#N/A</v>
      </c>
      <c r="I424" s="18" t="e">
        <f t="shared" ca="1" si="89"/>
        <v>#N/A</v>
      </c>
      <c r="J424" s="164" t="e">
        <f t="shared" ca="1" si="90"/>
        <v>#N/A</v>
      </c>
      <c r="K424" s="2" t="e">
        <f t="shared" ca="1" si="91"/>
        <v>#N/A</v>
      </c>
      <c r="L424" s="2" t="e">
        <f t="shared" ca="1" si="92"/>
        <v>#N/A</v>
      </c>
      <c r="M424" s="19" t="e">
        <f t="shared" ca="1" si="93"/>
        <v>#N/A</v>
      </c>
      <c r="N424" s="2" t="e">
        <f t="shared" ca="1" si="94"/>
        <v>#N/A</v>
      </c>
      <c r="O424" s="20" t="e">
        <f t="shared" ca="1" si="95"/>
        <v>#N/A</v>
      </c>
      <c r="P424" s="168"/>
      <c r="Q424"/>
      <c r="U424"/>
    </row>
    <row r="425" spans="1:21" hidden="1" x14ac:dyDescent="0.25">
      <c r="A425" s="175">
        <f>VLOOKUP($B425,Data_Table[],18,FALSE)</f>
        <v>0</v>
      </c>
      <c r="B425" s="3" t="s">
        <v>133</v>
      </c>
      <c r="C425" s="3" t="str">
        <f>IF(Table_Data_Table_12[[#This Row],[Pair
Group]]&lt;&gt;0,Table_Data_Table_12[[#This Row],[Pair
Group]]+(COUNTIF($A$17:$A425,A425)*0.01),"")</f>
        <v/>
      </c>
      <c r="D425" s="78" t="e">
        <f t="shared" ca="1" si="84"/>
        <v>#N/A</v>
      </c>
      <c r="E425" s="3" t="e">
        <f t="shared" ca="1" si="85"/>
        <v>#N/A</v>
      </c>
      <c r="F425" s="44" t="e">
        <f t="shared" ca="1" si="86"/>
        <v>#N/A</v>
      </c>
      <c r="G425" s="7" t="e">
        <f t="shared" ca="1" si="87"/>
        <v>#N/A</v>
      </c>
      <c r="H425" s="79" t="e">
        <f t="shared" ca="1" si="88"/>
        <v>#N/A</v>
      </c>
      <c r="I425" s="18" t="e">
        <f t="shared" ca="1" si="89"/>
        <v>#N/A</v>
      </c>
      <c r="J425" s="164" t="e">
        <f t="shared" ca="1" si="90"/>
        <v>#N/A</v>
      </c>
      <c r="K425" s="2" t="e">
        <f t="shared" ca="1" si="91"/>
        <v>#N/A</v>
      </c>
      <c r="L425" s="2" t="e">
        <f t="shared" ca="1" si="92"/>
        <v>#N/A</v>
      </c>
      <c r="M425" s="19" t="e">
        <f t="shared" ca="1" si="93"/>
        <v>#N/A</v>
      </c>
      <c r="N425" s="2" t="e">
        <f t="shared" ca="1" si="94"/>
        <v>#N/A</v>
      </c>
      <c r="O425" s="20" t="e">
        <f t="shared" ca="1" si="95"/>
        <v>#N/A</v>
      </c>
      <c r="P425" s="168"/>
      <c r="Q425"/>
      <c r="U425"/>
    </row>
    <row r="426" spans="1:21" hidden="1" x14ac:dyDescent="0.25">
      <c r="A426" s="175">
        <f>VLOOKUP($B426,Data_Table[],18,FALSE)</f>
        <v>0</v>
      </c>
      <c r="B426" s="3" t="s">
        <v>133</v>
      </c>
      <c r="C426" s="3" t="str">
        <f>IF(Table_Data_Table_12[[#This Row],[Pair
Group]]&lt;&gt;0,Table_Data_Table_12[[#This Row],[Pair
Group]]+(COUNTIF($A$17:$A426,A426)*0.01),"")</f>
        <v/>
      </c>
      <c r="D426" s="78" t="e">
        <f t="shared" ca="1" si="84"/>
        <v>#N/A</v>
      </c>
      <c r="E426" s="3" t="e">
        <f t="shared" ca="1" si="85"/>
        <v>#N/A</v>
      </c>
      <c r="F426" s="44" t="e">
        <f t="shared" ca="1" si="86"/>
        <v>#N/A</v>
      </c>
      <c r="G426" s="7" t="e">
        <f t="shared" ca="1" si="87"/>
        <v>#N/A</v>
      </c>
      <c r="H426" s="79" t="e">
        <f t="shared" ca="1" si="88"/>
        <v>#N/A</v>
      </c>
      <c r="I426" s="18" t="e">
        <f t="shared" ca="1" si="89"/>
        <v>#N/A</v>
      </c>
      <c r="J426" s="164" t="e">
        <f t="shared" ca="1" si="90"/>
        <v>#N/A</v>
      </c>
      <c r="K426" s="2" t="e">
        <f t="shared" ca="1" si="91"/>
        <v>#N/A</v>
      </c>
      <c r="L426" s="2" t="e">
        <f t="shared" ca="1" si="92"/>
        <v>#N/A</v>
      </c>
      <c r="M426" s="19" t="e">
        <f t="shared" ca="1" si="93"/>
        <v>#N/A</v>
      </c>
      <c r="N426" s="2" t="e">
        <f t="shared" ca="1" si="94"/>
        <v>#N/A</v>
      </c>
      <c r="O426" s="20" t="e">
        <f t="shared" ca="1" si="95"/>
        <v>#N/A</v>
      </c>
      <c r="P426" s="168"/>
      <c r="Q426"/>
      <c r="U426"/>
    </row>
    <row r="427" spans="1:21" hidden="1" x14ac:dyDescent="0.25">
      <c r="A427" s="175">
        <f>VLOOKUP($B427,Data_Table[],18,FALSE)</f>
        <v>0</v>
      </c>
      <c r="B427" s="3" t="s">
        <v>133</v>
      </c>
      <c r="C427" s="3" t="str">
        <f>IF(Table_Data_Table_12[[#This Row],[Pair
Group]]&lt;&gt;0,Table_Data_Table_12[[#This Row],[Pair
Group]]+(COUNTIF($A$17:$A427,A427)*0.01),"")</f>
        <v/>
      </c>
      <c r="D427" s="78" t="e">
        <f t="shared" ca="1" si="84"/>
        <v>#N/A</v>
      </c>
      <c r="E427" s="3" t="e">
        <f t="shared" ca="1" si="85"/>
        <v>#N/A</v>
      </c>
      <c r="F427" s="44" t="e">
        <f t="shared" ca="1" si="86"/>
        <v>#N/A</v>
      </c>
      <c r="G427" s="7" t="e">
        <f t="shared" ca="1" si="87"/>
        <v>#N/A</v>
      </c>
      <c r="H427" s="79" t="e">
        <f t="shared" ca="1" si="88"/>
        <v>#N/A</v>
      </c>
      <c r="I427" s="18" t="e">
        <f t="shared" ca="1" si="89"/>
        <v>#N/A</v>
      </c>
      <c r="J427" s="164" t="e">
        <f t="shared" ca="1" si="90"/>
        <v>#N/A</v>
      </c>
      <c r="K427" s="2" t="e">
        <f t="shared" ca="1" si="91"/>
        <v>#N/A</v>
      </c>
      <c r="L427" s="2" t="e">
        <f t="shared" ca="1" si="92"/>
        <v>#N/A</v>
      </c>
      <c r="M427" s="19" t="e">
        <f t="shared" ca="1" si="93"/>
        <v>#N/A</v>
      </c>
      <c r="N427" s="2" t="e">
        <f t="shared" ca="1" si="94"/>
        <v>#N/A</v>
      </c>
      <c r="O427" s="20" t="e">
        <f t="shared" ca="1" si="95"/>
        <v>#N/A</v>
      </c>
      <c r="P427" s="168"/>
      <c r="Q427"/>
      <c r="U427"/>
    </row>
    <row r="428" spans="1:21" hidden="1" x14ac:dyDescent="0.25">
      <c r="A428" s="175">
        <f>VLOOKUP($B428,Data_Table[],18,FALSE)</f>
        <v>0</v>
      </c>
      <c r="B428" s="3" t="s">
        <v>133</v>
      </c>
      <c r="C428" s="3" t="str">
        <f>IF(Table_Data_Table_12[[#This Row],[Pair
Group]]&lt;&gt;0,Table_Data_Table_12[[#This Row],[Pair
Group]]+(COUNTIF($A$17:$A428,A428)*0.01),"")</f>
        <v/>
      </c>
      <c r="D428" s="78" t="e">
        <f t="shared" ca="1" si="84"/>
        <v>#N/A</v>
      </c>
      <c r="E428" s="3" t="e">
        <f t="shared" ca="1" si="85"/>
        <v>#N/A</v>
      </c>
      <c r="F428" s="44" t="e">
        <f t="shared" ca="1" si="86"/>
        <v>#N/A</v>
      </c>
      <c r="G428" s="7" t="e">
        <f t="shared" ca="1" si="87"/>
        <v>#N/A</v>
      </c>
      <c r="H428" s="79" t="e">
        <f t="shared" ca="1" si="88"/>
        <v>#N/A</v>
      </c>
      <c r="I428" s="18" t="e">
        <f t="shared" ca="1" si="89"/>
        <v>#N/A</v>
      </c>
      <c r="J428" s="164" t="e">
        <f t="shared" ca="1" si="90"/>
        <v>#N/A</v>
      </c>
      <c r="K428" s="2" t="e">
        <f t="shared" ca="1" si="91"/>
        <v>#N/A</v>
      </c>
      <c r="L428" s="2" t="e">
        <f t="shared" ca="1" si="92"/>
        <v>#N/A</v>
      </c>
      <c r="M428" s="19" t="e">
        <f t="shared" ca="1" si="93"/>
        <v>#N/A</v>
      </c>
      <c r="N428" s="2" t="e">
        <f t="shared" ca="1" si="94"/>
        <v>#N/A</v>
      </c>
      <c r="O428" s="20" t="e">
        <f t="shared" ca="1" si="95"/>
        <v>#N/A</v>
      </c>
      <c r="P428" s="168"/>
      <c r="Q428"/>
      <c r="U428"/>
    </row>
    <row r="429" spans="1:21" hidden="1" x14ac:dyDescent="0.25">
      <c r="A429" s="175">
        <f>VLOOKUP($B429,Data_Table[],18,FALSE)</f>
        <v>0</v>
      </c>
      <c r="B429" s="3" t="s">
        <v>133</v>
      </c>
      <c r="C429" s="3" t="str">
        <f>IF(Table_Data_Table_12[[#This Row],[Pair
Group]]&lt;&gt;0,Table_Data_Table_12[[#This Row],[Pair
Group]]+(COUNTIF($A$17:$A429,A429)*0.01),"")</f>
        <v/>
      </c>
      <c r="D429" s="78" t="e">
        <f t="shared" ca="1" si="84"/>
        <v>#N/A</v>
      </c>
      <c r="E429" s="3" t="e">
        <f t="shared" ca="1" si="85"/>
        <v>#N/A</v>
      </c>
      <c r="F429" s="44" t="e">
        <f t="shared" ca="1" si="86"/>
        <v>#N/A</v>
      </c>
      <c r="G429" s="7" t="e">
        <f t="shared" ca="1" si="87"/>
        <v>#N/A</v>
      </c>
      <c r="H429" s="79" t="e">
        <f t="shared" ca="1" si="88"/>
        <v>#N/A</v>
      </c>
      <c r="I429" s="18" t="e">
        <f t="shared" ca="1" si="89"/>
        <v>#N/A</v>
      </c>
      <c r="J429" s="164" t="e">
        <f t="shared" ca="1" si="90"/>
        <v>#N/A</v>
      </c>
      <c r="K429" s="2" t="e">
        <f t="shared" ca="1" si="91"/>
        <v>#N/A</v>
      </c>
      <c r="L429" s="2" t="e">
        <f t="shared" ca="1" si="92"/>
        <v>#N/A</v>
      </c>
      <c r="M429" s="19" t="e">
        <f t="shared" ca="1" si="93"/>
        <v>#N/A</v>
      </c>
      <c r="N429" s="2" t="e">
        <f t="shared" ca="1" si="94"/>
        <v>#N/A</v>
      </c>
      <c r="O429" s="20" t="e">
        <f t="shared" ca="1" si="95"/>
        <v>#N/A</v>
      </c>
      <c r="P429" s="168"/>
      <c r="Q429"/>
      <c r="U429"/>
    </row>
    <row r="430" spans="1:21" hidden="1" x14ac:dyDescent="0.25">
      <c r="A430" s="175">
        <f>VLOOKUP($B430,Data_Table[],18,FALSE)</f>
        <v>0</v>
      </c>
      <c r="B430" s="3" t="s">
        <v>133</v>
      </c>
      <c r="C430" s="3" t="str">
        <f>IF(Table_Data_Table_12[[#This Row],[Pair
Group]]&lt;&gt;0,Table_Data_Table_12[[#This Row],[Pair
Group]]+(COUNTIF($A$17:$A430,A430)*0.01),"")</f>
        <v/>
      </c>
      <c r="D430" s="78" t="e">
        <f t="shared" ca="1" si="84"/>
        <v>#N/A</v>
      </c>
      <c r="E430" s="3" t="e">
        <f t="shared" ca="1" si="85"/>
        <v>#N/A</v>
      </c>
      <c r="F430" s="44" t="e">
        <f t="shared" ca="1" si="86"/>
        <v>#N/A</v>
      </c>
      <c r="G430" s="7" t="e">
        <f t="shared" ca="1" si="87"/>
        <v>#N/A</v>
      </c>
      <c r="H430" s="79" t="e">
        <f t="shared" ca="1" si="88"/>
        <v>#N/A</v>
      </c>
      <c r="I430" s="18" t="e">
        <f t="shared" ca="1" si="89"/>
        <v>#N/A</v>
      </c>
      <c r="J430" s="164" t="e">
        <f t="shared" ca="1" si="90"/>
        <v>#N/A</v>
      </c>
      <c r="K430" s="2" t="e">
        <f t="shared" ca="1" si="91"/>
        <v>#N/A</v>
      </c>
      <c r="L430" s="2" t="e">
        <f t="shared" ca="1" si="92"/>
        <v>#N/A</v>
      </c>
      <c r="M430" s="19" t="e">
        <f t="shared" ca="1" si="93"/>
        <v>#N/A</v>
      </c>
      <c r="N430" s="2" t="e">
        <f t="shared" ca="1" si="94"/>
        <v>#N/A</v>
      </c>
      <c r="O430" s="20" t="e">
        <f t="shared" ca="1" si="95"/>
        <v>#N/A</v>
      </c>
      <c r="P430" s="168"/>
      <c r="Q430"/>
      <c r="U430"/>
    </row>
    <row r="431" spans="1:21" hidden="1" x14ac:dyDescent="0.25">
      <c r="A431" s="175">
        <f>VLOOKUP($B431,Data_Table[],18,FALSE)</f>
        <v>0</v>
      </c>
      <c r="B431" s="3" t="s">
        <v>133</v>
      </c>
      <c r="C431" s="3" t="str">
        <f>IF(Table_Data_Table_12[[#This Row],[Pair
Group]]&lt;&gt;0,Table_Data_Table_12[[#This Row],[Pair
Group]]+(COUNTIF($A$17:$A431,A431)*0.01),"")</f>
        <v/>
      </c>
      <c r="D431" s="78" t="e">
        <f t="shared" ca="1" si="84"/>
        <v>#N/A</v>
      </c>
      <c r="E431" s="3" t="e">
        <f t="shared" ca="1" si="85"/>
        <v>#N/A</v>
      </c>
      <c r="F431" s="44" t="e">
        <f t="shared" ca="1" si="86"/>
        <v>#N/A</v>
      </c>
      <c r="G431" s="7" t="e">
        <f t="shared" ca="1" si="87"/>
        <v>#N/A</v>
      </c>
      <c r="H431" s="79" t="e">
        <f t="shared" ca="1" si="88"/>
        <v>#N/A</v>
      </c>
      <c r="I431" s="18" t="e">
        <f t="shared" ca="1" si="89"/>
        <v>#N/A</v>
      </c>
      <c r="J431" s="164" t="e">
        <f t="shared" ca="1" si="90"/>
        <v>#N/A</v>
      </c>
      <c r="K431" s="2" t="e">
        <f t="shared" ca="1" si="91"/>
        <v>#N/A</v>
      </c>
      <c r="L431" s="2" t="e">
        <f t="shared" ca="1" si="92"/>
        <v>#N/A</v>
      </c>
      <c r="M431" s="19" t="e">
        <f t="shared" ca="1" si="93"/>
        <v>#N/A</v>
      </c>
      <c r="N431" s="2" t="e">
        <f t="shared" ca="1" si="94"/>
        <v>#N/A</v>
      </c>
      <c r="O431" s="20" t="e">
        <f t="shared" ca="1" si="95"/>
        <v>#N/A</v>
      </c>
      <c r="P431" s="168"/>
      <c r="Q431"/>
      <c r="U431"/>
    </row>
    <row r="432" spans="1:21" hidden="1" x14ac:dyDescent="0.25">
      <c r="A432" s="175">
        <f>VLOOKUP($B432,Data_Table[],18,FALSE)</f>
        <v>0</v>
      </c>
      <c r="B432" s="3" t="s">
        <v>133</v>
      </c>
      <c r="C432" s="3" t="str">
        <f>IF(Table_Data_Table_12[[#This Row],[Pair
Group]]&lt;&gt;0,Table_Data_Table_12[[#This Row],[Pair
Group]]+(COUNTIF($A$17:$A432,A432)*0.01),"")</f>
        <v/>
      </c>
      <c r="D432" s="78" t="e">
        <f t="shared" ca="1" si="84"/>
        <v>#N/A</v>
      </c>
      <c r="E432" s="3" t="e">
        <f t="shared" ca="1" si="85"/>
        <v>#N/A</v>
      </c>
      <c r="F432" s="44" t="e">
        <f t="shared" ca="1" si="86"/>
        <v>#N/A</v>
      </c>
      <c r="G432" s="7" t="e">
        <f t="shared" ca="1" si="87"/>
        <v>#N/A</v>
      </c>
      <c r="H432" s="79" t="e">
        <f t="shared" ca="1" si="88"/>
        <v>#N/A</v>
      </c>
      <c r="I432" s="18" t="e">
        <f t="shared" ca="1" si="89"/>
        <v>#N/A</v>
      </c>
      <c r="J432" s="164" t="e">
        <f t="shared" ca="1" si="90"/>
        <v>#N/A</v>
      </c>
      <c r="K432" s="2" t="e">
        <f t="shared" ca="1" si="91"/>
        <v>#N/A</v>
      </c>
      <c r="L432" s="2" t="e">
        <f t="shared" ca="1" si="92"/>
        <v>#N/A</v>
      </c>
      <c r="M432" s="19" t="e">
        <f t="shared" ca="1" si="93"/>
        <v>#N/A</v>
      </c>
      <c r="N432" s="2" t="e">
        <f t="shared" ca="1" si="94"/>
        <v>#N/A</v>
      </c>
      <c r="O432" s="20" t="e">
        <f t="shared" ca="1" si="95"/>
        <v>#N/A</v>
      </c>
      <c r="P432" s="168"/>
      <c r="Q432"/>
      <c r="U432"/>
    </row>
    <row r="433" spans="1:21" hidden="1" x14ac:dyDescent="0.25">
      <c r="A433" s="175">
        <f>VLOOKUP($B433,Data_Table[],18,FALSE)</f>
        <v>0</v>
      </c>
      <c r="B433" s="3" t="s">
        <v>133</v>
      </c>
      <c r="C433" s="3" t="str">
        <f>IF(Table_Data_Table_12[[#This Row],[Pair
Group]]&lt;&gt;0,Table_Data_Table_12[[#This Row],[Pair
Group]]+(COUNTIF($A$17:$A433,A433)*0.01),"")</f>
        <v/>
      </c>
      <c r="D433" s="78" t="e">
        <f t="shared" ca="1" si="84"/>
        <v>#N/A</v>
      </c>
      <c r="E433" s="3" t="e">
        <f t="shared" ca="1" si="85"/>
        <v>#N/A</v>
      </c>
      <c r="F433" s="44" t="e">
        <f t="shared" ca="1" si="86"/>
        <v>#N/A</v>
      </c>
      <c r="G433" s="7" t="e">
        <f t="shared" ca="1" si="87"/>
        <v>#N/A</v>
      </c>
      <c r="H433" s="79" t="e">
        <f t="shared" ca="1" si="88"/>
        <v>#N/A</v>
      </c>
      <c r="I433" s="18" t="e">
        <f t="shared" ca="1" si="89"/>
        <v>#N/A</v>
      </c>
      <c r="J433" s="164" t="e">
        <f t="shared" ca="1" si="90"/>
        <v>#N/A</v>
      </c>
      <c r="K433" s="2" t="e">
        <f t="shared" ca="1" si="91"/>
        <v>#N/A</v>
      </c>
      <c r="L433" s="2" t="e">
        <f t="shared" ca="1" si="92"/>
        <v>#N/A</v>
      </c>
      <c r="M433" s="19" t="e">
        <f t="shared" ca="1" si="93"/>
        <v>#N/A</v>
      </c>
      <c r="N433" s="2" t="e">
        <f t="shared" ca="1" si="94"/>
        <v>#N/A</v>
      </c>
      <c r="O433" s="20" t="e">
        <f t="shared" ca="1" si="95"/>
        <v>#N/A</v>
      </c>
      <c r="P433" s="168"/>
      <c r="Q433"/>
      <c r="U433"/>
    </row>
    <row r="434" spans="1:21" hidden="1" x14ac:dyDescent="0.25">
      <c r="A434" s="175">
        <f>VLOOKUP($B434,Data_Table[],18,FALSE)</f>
        <v>0</v>
      </c>
      <c r="B434" s="3" t="s">
        <v>133</v>
      </c>
      <c r="C434" s="3" t="str">
        <f>IF(Table_Data_Table_12[[#This Row],[Pair
Group]]&lt;&gt;0,Table_Data_Table_12[[#This Row],[Pair
Group]]+(COUNTIF($A$17:$A434,A434)*0.01),"")</f>
        <v/>
      </c>
      <c r="D434" s="78" t="e">
        <f t="shared" ca="1" si="84"/>
        <v>#N/A</v>
      </c>
      <c r="E434" s="3" t="e">
        <f t="shared" ca="1" si="85"/>
        <v>#N/A</v>
      </c>
      <c r="F434" s="44" t="e">
        <f t="shared" ca="1" si="86"/>
        <v>#N/A</v>
      </c>
      <c r="G434" s="7" t="e">
        <f t="shared" ca="1" si="87"/>
        <v>#N/A</v>
      </c>
      <c r="H434" s="79" t="e">
        <f t="shared" ca="1" si="88"/>
        <v>#N/A</v>
      </c>
      <c r="I434" s="18" t="e">
        <f t="shared" ca="1" si="89"/>
        <v>#N/A</v>
      </c>
      <c r="J434" s="164" t="e">
        <f t="shared" ca="1" si="90"/>
        <v>#N/A</v>
      </c>
      <c r="K434" s="2" t="e">
        <f t="shared" ca="1" si="91"/>
        <v>#N/A</v>
      </c>
      <c r="L434" s="2" t="e">
        <f t="shared" ca="1" si="92"/>
        <v>#N/A</v>
      </c>
      <c r="M434" s="19" t="e">
        <f t="shared" ca="1" si="93"/>
        <v>#N/A</v>
      </c>
      <c r="N434" s="2" t="e">
        <f t="shared" ca="1" si="94"/>
        <v>#N/A</v>
      </c>
      <c r="O434" s="20" t="e">
        <f t="shared" ca="1" si="95"/>
        <v>#N/A</v>
      </c>
      <c r="P434" s="168"/>
      <c r="Q434"/>
      <c r="U434"/>
    </row>
    <row r="435" spans="1:21" hidden="1" x14ac:dyDescent="0.25">
      <c r="A435" s="175">
        <f>VLOOKUP($B435,Data_Table[],18,FALSE)</f>
        <v>0</v>
      </c>
      <c r="B435" s="3" t="s">
        <v>133</v>
      </c>
      <c r="C435" s="3" t="str">
        <f>IF(Table_Data_Table_12[[#This Row],[Pair
Group]]&lt;&gt;0,Table_Data_Table_12[[#This Row],[Pair
Group]]+(COUNTIF($A$17:$A435,A435)*0.01),"")</f>
        <v/>
      </c>
      <c r="D435" s="78" t="e">
        <f t="shared" ca="1" si="84"/>
        <v>#N/A</v>
      </c>
      <c r="E435" s="3" t="e">
        <f t="shared" ca="1" si="85"/>
        <v>#N/A</v>
      </c>
      <c r="F435" s="44" t="e">
        <f t="shared" ca="1" si="86"/>
        <v>#N/A</v>
      </c>
      <c r="G435" s="7" t="e">
        <f t="shared" ca="1" si="87"/>
        <v>#N/A</v>
      </c>
      <c r="H435" s="79" t="e">
        <f t="shared" ca="1" si="88"/>
        <v>#N/A</v>
      </c>
      <c r="I435" s="18" t="e">
        <f t="shared" ca="1" si="89"/>
        <v>#N/A</v>
      </c>
      <c r="J435" s="164" t="e">
        <f t="shared" ca="1" si="90"/>
        <v>#N/A</v>
      </c>
      <c r="K435" s="2" t="e">
        <f t="shared" ca="1" si="91"/>
        <v>#N/A</v>
      </c>
      <c r="L435" s="2" t="e">
        <f t="shared" ca="1" si="92"/>
        <v>#N/A</v>
      </c>
      <c r="M435" s="19" t="e">
        <f t="shared" ca="1" si="93"/>
        <v>#N/A</v>
      </c>
      <c r="N435" s="2" t="e">
        <f t="shared" ca="1" si="94"/>
        <v>#N/A</v>
      </c>
      <c r="O435" s="20" t="e">
        <f t="shared" ca="1" si="95"/>
        <v>#N/A</v>
      </c>
      <c r="P435" s="168"/>
      <c r="Q435"/>
      <c r="U435"/>
    </row>
    <row r="436" spans="1:21" hidden="1" x14ac:dyDescent="0.25">
      <c r="A436" s="175">
        <f>VLOOKUP($B436,Data_Table[],18,FALSE)</f>
        <v>0</v>
      </c>
      <c r="B436" s="3" t="s">
        <v>133</v>
      </c>
      <c r="C436" s="3" t="str">
        <f>IF(Table_Data_Table_12[[#This Row],[Pair
Group]]&lt;&gt;0,Table_Data_Table_12[[#This Row],[Pair
Group]]+(COUNTIF($A$17:$A436,A436)*0.01),"")</f>
        <v/>
      </c>
      <c r="D436" s="78" t="e">
        <f t="shared" ca="1" si="84"/>
        <v>#N/A</v>
      </c>
      <c r="E436" s="3" t="e">
        <f t="shared" ca="1" si="85"/>
        <v>#N/A</v>
      </c>
      <c r="F436" s="44" t="e">
        <f t="shared" ca="1" si="86"/>
        <v>#N/A</v>
      </c>
      <c r="G436" s="7" t="e">
        <f t="shared" ca="1" si="87"/>
        <v>#N/A</v>
      </c>
      <c r="H436" s="79" t="e">
        <f t="shared" ca="1" si="88"/>
        <v>#N/A</v>
      </c>
      <c r="I436" s="18" t="e">
        <f t="shared" ca="1" si="89"/>
        <v>#N/A</v>
      </c>
      <c r="J436" s="164" t="e">
        <f t="shared" ca="1" si="90"/>
        <v>#N/A</v>
      </c>
      <c r="K436" s="2" t="e">
        <f t="shared" ca="1" si="91"/>
        <v>#N/A</v>
      </c>
      <c r="L436" s="2" t="e">
        <f t="shared" ca="1" si="92"/>
        <v>#N/A</v>
      </c>
      <c r="M436" s="19" t="e">
        <f t="shared" ca="1" si="93"/>
        <v>#N/A</v>
      </c>
      <c r="N436" s="2" t="e">
        <f t="shared" ca="1" si="94"/>
        <v>#N/A</v>
      </c>
      <c r="O436" s="20" t="e">
        <f t="shared" ca="1" si="95"/>
        <v>#N/A</v>
      </c>
      <c r="P436" s="168"/>
      <c r="Q436"/>
      <c r="U436"/>
    </row>
    <row r="437" spans="1:21" hidden="1" x14ac:dyDescent="0.25">
      <c r="A437" s="175">
        <f>VLOOKUP($B437,Data_Table[],18,FALSE)</f>
        <v>0</v>
      </c>
      <c r="B437" s="3" t="s">
        <v>133</v>
      </c>
      <c r="C437" s="3" t="str">
        <f>IF(Table_Data_Table_12[[#This Row],[Pair
Group]]&lt;&gt;0,Table_Data_Table_12[[#This Row],[Pair
Group]]+(COUNTIF($A$17:$A437,A437)*0.01),"")</f>
        <v/>
      </c>
      <c r="D437" s="78" t="e">
        <f t="shared" ca="1" si="84"/>
        <v>#N/A</v>
      </c>
      <c r="E437" s="3" t="e">
        <f t="shared" ca="1" si="85"/>
        <v>#N/A</v>
      </c>
      <c r="F437" s="44" t="e">
        <f t="shared" ca="1" si="86"/>
        <v>#N/A</v>
      </c>
      <c r="G437" s="7" t="e">
        <f t="shared" ca="1" si="87"/>
        <v>#N/A</v>
      </c>
      <c r="H437" s="79" t="e">
        <f t="shared" ca="1" si="88"/>
        <v>#N/A</v>
      </c>
      <c r="I437" s="18" t="e">
        <f t="shared" ca="1" si="89"/>
        <v>#N/A</v>
      </c>
      <c r="J437" s="164" t="e">
        <f t="shared" ca="1" si="90"/>
        <v>#N/A</v>
      </c>
      <c r="K437" s="2" t="e">
        <f t="shared" ca="1" si="91"/>
        <v>#N/A</v>
      </c>
      <c r="L437" s="2" t="e">
        <f t="shared" ca="1" si="92"/>
        <v>#N/A</v>
      </c>
      <c r="M437" s="19" t="e">
        <f t="shared" ca="1" si="93"/>
        <v>#N/A</v>
      </c>
      <c r="N437" s="2" t="e">
        <f t="shared" ca="1" si="94"/>
        <v>#N/A</v>
      </c>
      <c r="O437" s="20" t="e">
        <f t="shared" ca="1" si="95"/>
        <v>#N/A</v>
      </c>
      <c r="P437" s="168"/>
      <c r="Q437"/>
      <c r="U437"/>
    </row>
    <row r="438" spans="1:21" hidden="1" x14ac:dyDescent="0.25">
      <c r="A438" s="175">
        <f>VLOOKUP($B438,Data_Table[],18,FALSE)</f>
        <v>0</v>
      </c>
      <c r="B438" s="3" t="s">
        <v>133</v>
      </c>
      <c r="C438" s="3" t="str">
        <f>IF(Table_Data_Table_12[[#This Row],[Pair
Group]]&lt;&gt;0,Table_Data_Table_12[[#This Row],[Pair
Group]]+(COUNTIF($A$17:$A438,A438)*0.01),"")</f>
        <v/>
      </c>
      <c r="D438" s="78" t="e">
        <f t="shared" ca="1" si="84"/>
        <v>#N/A</v>
      </c>
      <c r="E438" s="3" t="e">
        <f t="shared" ca="1" si="85"/>
        <v>#N/A</v>
      </c>
      <c r="F438" s="44" t="e">
        <f t="shared" ca="1" si="86"/>
        <v>#N/A</v>
      </c>
      <c r="G438" s="7" t="e">
        <f t="shared" ca="1" si="87"/>
        <v>#N/A</v>
      </c>
      <c r="H438" s="79" t="e">
        <f t="shared" ca="1" si="88"/>
        <v>#N/A</v>
      </c>
      <c r="I438" s="18" t="e">
        <f t="shared" ca="1" si="89"/>
        <v>#N/A</v>
      </c>
      <c r="J438" s="164" t="e">
        <f t="shared" ca="1" si="90"/>
        <v>#N/A</v>
      </c>
      <c r="K438" s="2" t="e">
        <f t="shared" ca="1" si="91"/>
        <v>#N/A</v>
      </c>
      <c r="L438" s="2" t="e">
        <f t="shared" ca="1" si="92"/>
        <v>#N/A</v>
      </c>
      <c r="M438" s="19" t="e">
        <f t="shared" ca="1" si="93"/>
        <v>#N/A</v>
      </c>
      <c r="N438" s="2" t="e">
        <f t="shared" ca="1" si="94"/>
        <v>#N/A</v>
      </c>
      <c r="O438" s="20" t="e">
        <f t="shared" ca="1" si="95"/>
        <v>#N/A</v>
      </c>
      <c r="P438" s="168"/>
      <c r="Q438"/>
      <c r="U438"/>
    </row>
    <row r="439" spans="1:21" hidden="1" x14ac:dyDescent="0.25">
      <c r="A439" s="175">
        <f>VLOOKUP($B439,Data_Table[],18,FALSE)</f>
        <v>0</v>
      </c>
      <c r="B439" s="3" t="s">
        <v>133</v>
      </c>
      <c r="C439" s="3" t="str">
        <f>IF(Table_Data_Table_12[[#This Row],[Pair
Group]]&lt;&gt;0,Table_Data_Table_12[[#This Row],[Pair
Group]]+(COUNTIF($A$17:$A439,A439)*0.01),"")</f>
        <v/>
      </c>
      <c r="D439" s="78" t="e">
        <f t="shared" ca="1" si="84"/>
        <v>#N/A</v>
      </c>
      <c r="E439" s="3" t="e">
        <f t="shared" ca="1" si="85"/>
        <v>#N/A</v>
      </c>
      <c r="F439" s="44" t="e">
        <f t="shared" ca="1" si="86"/>
        <v>#N/A</v>
      </c>
      <c r="G439" s="7" t="e">
        <f t="shared" ca="1" si="87"/>
        <v>#N/A</v>
      </c>
      <c r="H439" s="79" t="e">
        <f t="shared" ca="1" si="88"/>
        <v>#N/A</v>
      </c>
      <c r="I439" s="18" t="e">
        <f t="shared" ca="1" si="89"/>
        <v>#N/A</v>
      </c>
      <c r="J439" s="164" t="e">
        <f t="shared" ca="1" si="90"/>
        <v>#N/A</v>
      </c>
      <c r="K439" s="2" t="e">
        <f t="shared" ca="1" si="91"/>
        <v>#N/A</v>
      </c>
      <c r="L439" s="2" t="e">
        <f t="shared" ca="1" si="92"/>
        <v>#N/A</v>
      </c>
      <c r="M439" s="19" t="e">
        <f t="shared" ca="1" si="93"/>
        <v>#N/A</v>
      </c>
      <c r="N439" s="2" t="e">
        <f t="shared" ca="1" si="94"/>
        <v>#N/A</v>
      </c>
      <c r="O439" s="20" t="e">
        <f t="shared" ca="1" si="95"/>
        <v>#N/A</v>
      </c>
      <c r="P439" s="168"/>
      <c r="Q439"/>
      <c r="U439"/>
    </row>
    <row r="440" spans="1:21" hidden="1" x14ac:dyDescent="0.25">
      <c r="A440" s="175">
        <f>VLOOKUP($B440,Data_Table[],18,FALSE)</f>
        <v>0</v>
      </c>
      <c r="B440" s="3" t="s">
        <v>133</v>
      </c>
      <c r="C440" s="3" t="str">
        <f>IF(Table_Data_Table_12[[#This Row],[Pair
Group]]&lt;&gt;0,Table_Data_Table_12[[#This Row],[Pair
Group]]+(COUNTIF($A$17:$A440,A440)*0.01),"")</f>
        <v/>
      </c>
      <c r="D440" s="78" t="e">
        <f t="shared" ca="1" si="84"/>
        <v>#N/A</v>
      </c>
      <c r="E440" s="3" t="e">
        <f t="shared" ca="1" si="85"/>
        <v>#N/A</v>
      </c>
      <c r="F440" s="44" t="e">
        <f t="shared" ca="1" si="86"/>
        <v>#N/A</v>
      </c>
      <c r="G440" s="7" t="e">
        <f t="shared" ca="1" si="87"/>
        <v>#N/A</v>
      </c>
      <c r="H440" s="79" t="e">
        <f t="shared" ca="1" si="88"/>
        <v>#N/A</v>
      </c>
      <c r="I440" s="18" t="e">
        <f t="shared" ca="1" si="89"/>
        <v>#N/A</v>
      </c>
      <c r="J440" s="164" t="e">
        <f t="shared" ca="1" si="90"/>
        <v>#N/A</v>
      </c>
      <c r="K440" s="2" t="e">
        <f t="shared" ca="1" si="91"/>
        <v>#N/A</v>
      </c>
      <c r="L440" s="2" t="e">
        <f t="shared" ca="1" si="92"/>
        <v>#N/A</v>
      </c>
      <c r="M440" s="19" t="e">
        <f t="shared" ca="1" si="93"/>
        <v>#N/A</v>
      </c>
      <c r="N440" s="2" t="e">
        <f t="shared" ca="1" si="94"/>
        <v>#N/A</v>
      </c>
      <c r="O440" s="20" t="e">
        <f t="shared" ca="1" si="95"/>
        <v>#N/A</v>
      </c>
      <c r="P440" s="168"/>
      <c r="Q440"/>
      <c r="U440"/>
    </row>
    <row r="441" spans="1:21" hidden="1" x14ac:dyDescent="0.25">
      <c r="A441" s="175">
        <f>VLOOKUP($B441,Data_Table[],18,FALSE)</f>
        <v>0</v>
      </c>
      <c r="B441" s="3" t="s">
        <v>133</v>
      </c>
      <c r="C441" s="3" t="str">
        <f>IF(Table_Data_Table_12[[#This Row],[Pair
Group]]&lt;&gt;0,Table_Data_Table_12[[#This Row],[Pair
Group]]+(COUNTIF($A$17:$A441,A441)*0.01),"")</f>
        <v/>
      </c>
      <c r="D441" s="78" t="e">
        <f t="shared" ca="1" si="84"/>
        <v>#N/A</v>
      </c>
      <c r="E441" s="3" t="e">
        <f t="shared" ca="1" si="85"/>
        <v>#N/A</v>
      </c>
      <c r="F441" s="44" t="e">
        <f t="shared" ca="1" si="86"/>
        <v>#N/A</v>
      </c>
      <c r="G441" s="7" t="e">
        <f t="shared" ca="1" si="87"/>
        <v>#N/A</v>
      </c>
      <c r="H441" s="79" t="e">
        <f t="shared" ca="1" si="88"/>
        <v>#N/A</v>
      </c>
      <c r="I441" s="18" t="e">
        <f t="shared" ca="1" si="89"/>
        <v>#N/A</v>
      </c>
      <c r="J441" s="164" t="e">
        <f t="shared" ca="1" si="90"/>
        <v>#N/A</v>
      </c>
      <c r="K441" s="2" t="e">
        <f t="shared" ca="1" si="91"/>
        <v>#N/A</v>
      </c>
      <c r="L441" s="2" t="e">
        <f t="shared" ca="1" si="92"/>
        <v>#N/A</v>
      </c>
      <c r="M441" s="19" t="e">
        <f t="shared" ca="1" si="93"/>
        <v>#N/A</v>
      </c>
      <c r="N441" s="2" t="e">
        <f t="shared" ca="1" si="94"/>
        <v>#N/A</v>
      </c>
      <c r="O441" s="20" t="e">
        <f t="shared" ca="1" si="95"/>
        <v>#N/A</v>
      </c>
      <c r="P441" s="168"/>
      <c r="Q441"/>
      <c r="U441"/>
    </row>
    <row r="442" spans="1:21" hidden="1" x14ac:dyDescent="0.25">
      <c r="A442" s="175">
        <f>VLOOKUP($B442,Data_Table[],18,FALSE)</f>
        <v>0</v>
      </c>
      <c r="B442" s="3" t="s">
        <v>133</v>
      </c>
      <c r="C442" s="3" t="str">
        <f>IF(Table_Data_Table_12[[#This Row],[Pair
Group]]&lt;&gt;0,Table_Data_Table_12[[#This Row],[Pair
Group]]+(COUNTIF($A$17:$A442,A442)*0.01),"")</f>
        <v/>
      </c>
      <c r="D442" s="78" t="e">
        <f t="shared" ca="1" si="84"/>
        <v>#N/A</v>
      </c>
      <c r="E442" s="3" t="e">
        <f t="shared" ca="1" si="85"/>
        <v>#N/A</v>
      </c>
      <c r="F442" s="44" t="e">
        <f t="shared" ca="1" si="86"/>
        <v>#N/A</v>
      </c>
      <c r="G442" s="7" t="e">
        <f t="shared" ca="1" si="87"/>
        <v>#N/A</v>
      </c>
      <c r="H442" s="79" t="e">
        <f t="shared" ca="1" si="88"/>
        <v>#N/A</v>
      </c>
      <c r="I442" s="18" t="e">
        <f t="shared" ca="1" si="89"/>
        <v>#N/A</v>
      </c>
      <c r="J442" s="164" t="e">
        <f t="shared" ca="1" si="90"/>
        <v>#N/A</v>
      </c>
      <c r="K442" s="2" t="e">
        <f t="shared" ca="1" si="91"/>
        <v>#N/A</v>
      </c>
      <c r="L442" s="2" t="e">
        <f t="shared" ca="1" si="92"/>
        <v>#N/A</v>
      </c>
      <c r="M442" s="19" t="e">
        <f t="shared" ca="1" si="93"/>
        <v>#N/A</v>
      </c>
      <c r="N442" s="2" t="e">
        <f t="shared" ca="1" si="94"/>
        <v>#N/A</v>
      </c>
      <c r="O442" s="20" t="e">
        <f t="shared" ca="1" si="95"/>
        <v>#N/A</v>
      </c>
      <c r="P442" s="168"/>
      <c r="Q442"/>
      <c r="U442"/>
    </row>
    <row r="443" spans="1:21" hidden="1" x14ac:dyDescent="0.25">
      <c r="A443" s="175">
        <f>VLOOKUP($B443,Data_Table[],18,FALSE)</f>
        <v>0</v>
      </c>
      <c r="B443" s="3" t="s">
        <v>133</v>
      </c>
      <c r="C443" s="3" t="str">
        <f>IF(Table_Data_Table_12[[#This Row],[Pair
Group]]&lt;&gt;0,Table_Data_Table_12[[#This Row],[Pair
Group]]+(COUNTIF($A$17:$A443,A443)*0.01),"")</f>
        <v/>
      </c>
      <c r="D443" s="78" t="e">
        <f t="shared" ca="1" si="84"/>
        <v>#N/A</v>
      </c>
      <c r="E443" s="3" t="e">
        <f t="shared" ca="1" si="85"/>
        <v>#N/A</v>
      </c>
      <c r="F443" s="44" t="e">
        <f t="shared" ca="1" si="86"/>
        <v>#N/A</v>
      </c>
      <c r="G443" s="7" t="e">
        <f t="shared" ca="1" si="87"/>
        <v>#N/A</v>
      </c>
      <c r="H443" s="79" t="e">
        <f t="shared" ca="1" si="88"/>
        <v>#N/A</v>
      </c>
      <c r="I443" s="18" t="e">
        <f t="shared" ca="1" si="89"/>
        <v>#N/A</v>
      </c>
      <c r="J443" s="164" t="e">
        <f t="shared" ca="1" si="90"/>
        <v>#N/A</v>
      </c>
      <c r="K443" s="2" t="e">
        <f t="shared" ca="1" si="91"/>
        <v>#N/A</v>
      </c>
      <c r="L443" s="2" t="e">
        <f t="shared" ca="1" si="92"/>
        <v>#N/A</v>
      </c>
      <c r="M443" s="19" t="e">
        <f t="shared" ca="1" si="93"/>
        <v>#N/A</v>
      </c>
      <c r="N443" s="2" t="e">
        <f t="shared" ca="1" si="94"/>
        <v>#N/A</v>
      </c>
      <c r="O443" s="20" t="e">
        <f t="shared" ca="1" si="95"/>
        <v>#N/A</v>
      </c>
      <c r="P443" s="168"/>
      <c r="Q443"/>
      <c r="U443"/>
    </row>
    <row r="444" spans="1:21" hidden="1" x14ac:dyDescent="0.25">
      <c r="A444" s="175">
        <f>VLOOKUP($B444,Data_Table[],18,FALSE)</f>
        <v>0</v>
      </c>
      <c r="B444" s="3" t="s">
        <v>133</v>
      </c>
      <c r="C444" s="3" t="str">
        <f>IF(Table_Data_Table_12[[#This Row],[Pair
Group]]&lt;&gt;0,Table_Data_Table_12[[#This Row],[Pair
Group]]+(COUNTIF($A$17:$A444,A444)*0.01),"")</f>
        <v/>
      </c>
      <c r="D444" s="78" t="e">
        <f t="shared" ca="1" si="84"/>
        <v>#N/A</v>
      </c>
      <c r="E444" s="3" t="e">
        <f t="shared" ca="1" si="85"/>
        <v>#N/A</v>
      </c>
      <c r="F444" s="44" t="e">
        <f t="shared" ca="1" si="86"/>
        <v>#N/A</v>
      </c>
      <c r="G444" s="7" t="e">
        <f t="shared" ca="1" si="87"/>
        <v>#N/A</v>
      </c>
      <c r="H444" s="79" t="e">
        <f t="shared" ca="1" si="88"/>
        <v>#N/A</v>
      </c>
      <c r="I444" s="18" t="e">
        <f t="shared" ca="1" si="89"/>
        <v>#N/A</v>
      </c>
      <c r="J444" s="164" t="e">
        <f t="shared" ca="1" si="90"/>
        <v>#N/A</v>
      </c>
      <c r="K444" s="2" t="e">
        <f t="shared" ca="1" si="91"/>
        <v>#N/A</v>
      </c>
      <c r="L444" s="2" t="e">
        <f t="shared" ca="1" si="92"/>
        <v>#N/A</v>
      </c>
      <c r="M444" s="19" t="e">
        <f t="shared" ca="1" si="93"/>
        <v>#N/A</v>
      </c>
      <c r="N444" s="2" t="e">
        <f t="shared" ca="1" si="94"/>
        <v>#N/A</v>
      </c>
      <c r="O444" s="20" t="e">
        <f t="shared" ca="1" si="95"/>
        <v>#N/A</v>
      </c>
      <c r="P444" s="168"/>
      <c r="Q444"/>
      <c r="U444"/>
    </row>
    <row r="445" spans="1:21" hidden="1" x14ac:dyDescent="0.25">
      <c r="A445" s="175">
        <f>VLOOKUP($B445,Data_Table[],18,FALSE)</f>
        <v>0</v>
      </c>
      <c r="B445" s="3" t="s">
        <v>133</v>
      </c>
      <c r="C445" s="3" t="str">
        <f>IF(Table_Data_Table_12[[#This Row],[Pair
Group]]&lt;&gt;0,Table_Data_Table_12[[#This Row],[Pair
Group]]+(COUNTIF($A$17:$A445,A445)*0.01),"")</f>
        <v/>
      </c>
      <c r="D445" s="78" t="e">
        <f t="shared" ca="1" si="84"/>
        <v>#N/A</v>
      </c>
      <c r="E445" s="3" t="e">
        <f t="shared" ca="1" si="85"/>
        <v>#N/A</v>
      </c>
      <c r="F445" s="44" t="e">
        <f t="shared" ca="1" si="86"/>
        <v>#N/A</v>
      </c>
      <c r="G445" s="7" t="e">
        <f t="shared" ca="1" si="87"/>
        <v>#N/A</v>
      </c>
      <c r="H445" s="79" t="e">
        <f t="shared" ca="1" si="88"/>
        <v>#N/A</v>
      </c>
      <c r="I445" s="18" t="e">
        <f t="shared" ca="1" si="89"/>
        <v>#N/A</v>
      </c>
      <c r="J445" s="164" t="e">
        <f t="shared" ca="1" si="90"/>
        <v>#N/A</v>
      </c>
      <c r="K445" s="2" t="e">
        <f t="shared" ca="1" si="91"/>
        <v>#N/A</v>
      </c>
      <c r="L445" s="2" t="e">
        <f t="shared" ca="1" si="92"/>
        <v>#N/A</v>
      </c>
      <c r="M445" s="19" t="e">
        <f t="shared" ca="1" si="93"/>
        <v>#N/A</v>
      </c>
      <c r="N445" s="2" t="e">
        <f t="shared" ca="1" si="94"/>
        <v>#N/A</v>
      </c>
      <c r="O445" s="20" t="e">
        <f t="shared" ca="1" si="95"/>
        <v>#N/A</v>
      </c>
      <c r="P445" s="168"/>
      <c r="Q445"/>
      <c r="U445"/>
    </row>
    <row r="446" spans="1:21" hidden="1" x14ac:dyDescent="0.25">
      <c r="A446" s="175">
        <f>VLOOKUP($B446,Data_Table[],18,FALSE)</f>
        <v>0</v>
      </c>
      <c r="B446" s="3" t="s">
        <v>133</v>
      </c>
      <c r="C446" s="3" t="str">
        <f>IF(Table_Data_Table_12[[#This Row],[Pair
Group]]&lt;&gt;0,Table_Data_Table_12[[#This Row],[Pair
Group]]+(COUNTIF($A$17:$A446,A446)*0.01),"")</f>
        <v/>
      </c>
      <c r="D446" s="78" t="e">
        <f t="shared" ca="1" si="84"/>
        <v>#N/A</v>
      </c>
      <c r="E446" s="3" t="e">
        <f t="shared" ca="1" si="85"/>
        <v>#N/A</v>
      </c>
      <c r="F446" s="44" t="e">
        <f t="shared" ca="1" si="86"/>
        <v>#N/A</v>
      </c>
      <c r="G446" s="7" t="e">
        <f t="shared" ca="1" si="87"/>
        <v>#N/A</v>
      </c>
      <c r="H446" s="79" t="e">
        <f t="shared" ca="1" si="88"/>
        <v>#N/A</v>
      </c>
      <c r="I446" s="18" t="e">
        <f t="shared" ca="1" si="89"/>
        <v>#N/A</v>
      </c>
      <c r="J446" s="164" t="e">
        <f t="shared" ca="1" si="90"/>
        <v>#N/A</v>
      </c>
      <c r="K446" s="2" t="e">
        <f t="shared" ca="1" si="91"/>
        <v>#N/A</v>
      </c>
      <c r="L446" s="2" t="e">
        <f t="shared" ca="1" si="92"/>
        <v>#N/A</v>
      </c>
      <c r="M446" s="19" t="e">
        <f t="shared" ca="1" si="93"/>
        <v>#N/A</v>
      </c>
      <c r="N446" s="2" t="e">
        <f t="shared" ca="1" si="94"/>
        <v>#N/A</v>
      </c>
      <c r="O446" s="20" t="e">
        <f t="shared" ca="1" si="95"/>
        <v>#N/A</v>
      </c>
      <c r="P446" s="168"/>
      <c r="Q446"/>
      <c r="U446"/>
    </row>
    <row r="447" spans="1:21" hidden="1" x14ac:dyDescent="0.25">
      <c r="A447" s="175">
        <f>VLOOKUP($B447,Data_Table[],18,FALSE)</f>
        <v>0</v>
      </c>
      <c r="B447" s="3" t="s">
        <v>133</v>
      </c>
      <c r="C447" s="3" t="str">
        <f>IF(Table_Data_Table_12[[#This Row],[Pair
Group]]&lt;&gt;0,Table_Data_Table_12[[#This Row],[Pair
Group]]+(COUNTIF($A$17:$A447,A447)*0.01),"")</f>
        <v/>
      </c>
      <c r="D447" s="78" t="e">
        <f t="shared" ca="1" si="84"/>
        <v>#N/A</v>
      </c>
      <c r="E447" s="3" t="e">
        <f t="shared" ca="1" si="85"/>
        <v>#N/A</v>
      </c>
      <c r="F447" s="44" t="e">
        <f t="shared" ca="1" si="86"/>
        <v>#N/A</v>
      </c>
      <c r="G447" s="7" t="e">
        <f t="shared" ca="1" si="87"/>
        <v>#N/A</v>
      </c>
      <c r="H447" s="79" t="e">
        <f t="shared" ca="1" si="88"/>
        <v>#N/A</v>
      </c>
      <c r="I447" s="18" t="e">
        <f t="shared" ca="1" si="89"/>
        <v>#N/A</v>
      </c>
      <c r="J447" s="164" t="e">
        <f t="shared" ca="1" si="90"/>
        <v>#N/A</v>
      </c>
      <c r="K447" s="2" t="e">
        <f t="shared" ca="1" si="91"/>
        <v>#N/A</v>
      </c>
      <c r="L447" s="2" t="e">
        <f t="shared" ca="1" si="92"/>
        <v>#N/A</v>
      </c>
      <c r="M447" s="19" t="e">
        <f t="shared" ca="1" si="93"/>
        <v>#N/A</v>
      </c>
      <c r="N447" s="2" t="e">
        <f t="shared" ca="1" si="94"/>
        <v>#N/A</v>
      </c>
      <c r="O447" s="20" t="e">
        <f t="shared" ca="1" si="95"/>
        <v>#N/A</v>
      </c>
      <c r="P447" s="168"/>
      <c r="Q447"/>
      <c r="U447"/>
    </row>
    <row r="448" spans="1:21" hidden="1" x14ac:dyDescent="0.25">
      <c r="A448" s="175">
        <f>VLOOKUP($B448,Data_Table[],18,FALSE)</f>
        <v>0</v>
      </c>
      <c r="B448" s="3" t="s">
        <v>133</v>
      </c>
      <c r="C448" s="3" t="str">
        <f>IF(Table_Data_Table_12[[#This Row],[Pair
Group]]&lt;&gt;0,Table_Data_Table_12[[#This Row],[Pair
Group]]+(COUNTIF($A$17:$A448,A448)*0.01),"")</f>
        <v/>
      </c>
      <c r="D448" s="78" t="e">
        <f t="shared" ca="1" si="84"/>
        <v>#N/A</v>
      </c>
      <c r="E448" s="3" t="e">
        <f t="shared" ca="1" si="85"/>
        <v>#N/A</v>
      </c>
      <c r="F448" s="44" t="e">
        <f t="shared" ca="1" si="86"/>
        <v>#N/A</v>
      </c>
      <c r="G448" s="7" t="e">
        <f t="shared" ca="1" si="87"/>
        <v>#N/A</v>
      </c>
      <c r="H448" s="79" t="e">
        <f t="shared" ca="1" si="88"/>
        <v>#N/A</v>
      </c>
      <c r="I448" s="18" t="e">
        <f t="shared" ca="1" si="89"/>
        <v>#N/A</v>
      </c>
      <c r="J448" s="164" t="e">
        <f t="shared" ca="1" si="90"/>
        <v>#N/A</v>
      </c>
      <c r="K448" s="2" t="e">
        <f t="shared" ca="1" si="91"/>
        <v>#N/A</v>
      </c>
      <c r="L448" s="2" t="e">
        <f t="shared" ca="1" si="92"/>
        <v>#N/A</v>
      </c>
      <c r="M448" s="19" t="e">
        <f t="shared" ca="1" si="93"/>
        <v>#N/A</v>
      </c>
      <c r="N448" s="2" t="e">
        <f t="shared" ca="1" si="94"/>
        <v>#N/A</v>
      </c>
      <c r="O448" s="20" t="e">
        <f t="shared" ca="1" si="95"/>
        <v>#N/A</v>
      </c>
      <c r="P448" s="168"/>
      <c r="Q448"/>
      <c r="U448"/>
    </row>
    <row r="449" spans="1:21" hidden="1" x14ac:dyDescent="0.25">
      <c r="A449" s="175">
        <f>VLOOKUP($B449,Data_Table[],18,FALSE)</f>
        <v>0</v>
      </c>
      <c r="B449" s="3" t="s">
        <v>133</v>
      </c>
      <c r="C449" s="3" t="str">
        <f>IF(Table_Data_Table_12[[#This Row],[Pair
Group]]&lt;&gt;0,Table_Data_Table_12[[#This Row],[Pair
Group]]+(COUNTIF($A$17:$A449,A449)*0.01),"")</f>
        <v/>
      </c>
      <c r="D449" s="78" t="e">
        <f t="shared" ca="1" si="84"/>
        <v>#N/A</v>
      </c>
      <c r="E449" s="3" t="e">
        <f t="shared" ca="1" si="85"/>
        <v>#N/A</v>
      </c>
      <c r="F449" s="44" t="e">
        <f t="shared" ca="1" si="86"/>
        <v>#N/A</v>
      </c>
      <c r="G449" s="7" t="e">
        <f t="shared" ca="1" si="87"/>
        <v>#N/A</v>
      </c>
      <c r="H449" s="79" t="e">
        <f t="shared" ca="1" si="88"/>
        <v>#N/A</v>
      </c>
      <c r="I449" s="18" t="e">
        <f t="shared" ca="1" si="89"/>
        <v>#N/A</v>
      </c>
      <c r="J449" s="164" t="e">
        <f t="shared" ca="1" si="90"/>
        <v>#N/A</v>
      </c>
      <c r="K449" s="2" t="e">
        <f t="shared" ca="1" si="91"/>
        <v>#N/A</v>
      </c>
      <c r="L449" s="2" t="e">
        <f t="shared" ca="1" si="92"/>
        <v>#N/A</v>
      </c>
      <c r="M449" s="19" t="e">
        <f t="shared" ca="1" si="93"/>
        <v>#N/A</v>
      </c>
      <c r="N449" s="2" t="e">
        <f t="shared" ca="1" si="94"/>
        <v>#N/A</v>
      </c>
      <c r="O449" s="20" t="e">
        <f t="shared" ca="1" si="95"/>
        <v>#N/A</v>
      </c>
      <c r="P449" s="168"/>
      <c r="Q449"/>
      <c r="U449"/>
    </row>
    <row r="450" spans="1:21" hidden="1" x14ac:dyDescent="0.25">
      <c r="A450" s="175">
        <f>VLOOKUP($B450,Data_Table[],18,FALSE)</f>
        <v>0</v>
      </c>
      <c r="B450" s="3" t="s">
        <v>133</v>
      </c>
      <c r="C450" s="3" t="str">
        <f>IF(Table_Data_Table_12[[#This Row],[Pair
Group]]&lt;&gt;0,Table_Data_Table_12[[#This Row],[Pair
Group]]+(COUNTIF($A$17:$A450,A450)*0.01),"")</f>
        <v/>
      </c>
      <c r="D450" s="78" t="e">
        <f t="shared" ca="1" si="84"/>
        <v>#N/A</v>
      </c>
      <c r="E450" s="3" t="e">
        <f t="shared" ca="1" si="85"/>
        <v>#N/A</v>
      </c>
      <c r="F450" s="44" t="e">
        <f t="shared" ca="1" si="86"/>
        <v>#N/A</v>
      </c>
      <c r="G450" s="7" t="e">
        <f t="shared" ca="1" si="87"/>
        <v>#N/A</v>
      </c>
      <c r="H450" s="79" t="e">
        <f t="shared" ca="1" si="88"/>
        <v>#N/A</v>
      </c>
      <c r="I450" s="18" t="e">
        <f t="shared" ca="1" si="89"/>
        <v>#N/A</v>
      </c>
      <c r="J450" s="164" t="e">
        <f t="shared" ca="1" si="90"/>
        <v>#N/A</v>
      </c>
      <c r="K450" s="2" t="e">
        <f t="shared" ca="1" si="91"/>
        <v>#N/A</v>
      </c>
      <c r="L450" s="2" t="e">
        <f t="shared" ca="1" si="92"/>
        <v>#N/A</v>
      </c>
      <c r="M450" s="19" t="e">
        <f t="shared" ca="1" si="93"/>
        <v>#N/A</v>
      </c>
      <c r="N450" s="2" t="e">
        <f t="shared" ca="1" si="94"/>
        <v>#N/A</v>
      </c>
      <c r="O450" s="20" t="e">
        <f t="shared" ca="1" si="95"/>
        <v>#N/A</v>
      </c>
      <c r="P450" s="168"/>
      <c r="Q450"/>
      <c r="U450"/>
    </row>
    <row r="451" spans="1:21" hidden="1" x14ac:dyDescent="0.25">
      <c r="A451" s="175">
        <f>VLOOKUP($B451,Data_Table[],18,FALSE)</f>
        <v>0</v>
      </c>
      <c r="B451" s="3" t="s">
        <v>133</v>
      </c>
      <c r="C451" s="3" t="str">
        <f>IF(Table_Data_Table_12[[#This Row],[Pair
Group]]&lt;&gt;0,Table_Data_Table_12[[#This Row],[Pair
Group]]+(COUNTIF($A$17:$A451,A451)*0.01),"")</f>
        <v/>
      </c>
      <c r="D451" s="78" t="e">
        <f t="shared" ca="1" si="84"/>
        <v>#N/A</v>
      </c>
      <c r="E451" s="3" t="e">
        <f t="shared" ca="1" si="85"/>
        <v>#N/A</v>
      </c>
      <c r="F451" s="44" t="e">
        <f t="shared" ca="1" si="86"/>
        <v>#N/A</v>
      </c>
      <c r="G451" s="7" t="e">
        <f t="shared" ca="1" si="87"/>
        <v>#N/A</v>
      </c>
      <c r="H451" s="79" t="e">
        <f t="shared" ca="1" si="88"/>
        <v>#N/A</v>
      </c>
      <c r="I451" s="18" t="e">
        <f t="shared" ca="1" si="89"/>
        <v>#N/A</v>
      </c>
      <c r="J451" s="164" t="e">
        <f t="shared" ca="1" si="90"/>
        <v>#N/A</v>
      </c>
      <c r="K451" s="2" t="e">
        <f t="shared" ca="1" si="91"/>
        <v>#N/A</v>
      </c>
      <c r="L451" s="2" t="e">
        <f t="shared" ca="1" si="92"/>
        <v>#N/A</v>
      </c>
      <c r="M451" s="19" t="e">
        <f t="shared" ca="1" si="93"/>
        <v>#N/A</v>
      </c>
      <c r="N451" s="2" t="e">
        <f t="shared" ca="1" si="94"/>
        <v>#N/A</v>
      </c>
      <c r="O451" s="20" t="e">
        <f t="shared" ca="1" si="95"/>
        <v>#N/A</v>
      </c>
      <c r="P451" s="168"/>
      <c r="Q451"/>
      <c r="U451"/>
    </row>
    <row r="452" spans="1:21" hidden="1" x14ac:dyDescent="0.25">
      <c r="A452" s="175">
        <f>VLOOKUP($B452,Data_Table[],18,FALSE)</f>
        <v>0</v>
      </c>
      <c r="B452" s="3" t="s">
        <v>133</v>
      </c>
      <c r="C452" s="3" t="str">
        <f>IF(Table_Data_Table_12[[#This Row],[Pair
Group]]&lt;&gt;0,Table_Data_Table_12[[#This Row],[Pair
Group]]+(COUNTIF($A$17:$A452,A452)*0.01),"")</f>
        <v/>
      </c>
      <c r="D452" s="78" t="e">
        <f t="shared" ca="1" si="84"/>
        <v>#N/A</v>
      </c>
      <c r="E452" s="3" t="e">
        <f t="shared" ca="1" si="85"/>
        <v>#N/A</v>
      </c>
      <c r="F452" s="44" t="e">
        <f t="shared" ca="1" si="86"/>
        <v>#N/A</v>
      </c>
      <c r="G452" s="7" t="e">
        <f t="shared" ca="1" si="87"/>
        <v>#N/A</v>
      </c>
      <c r="H452" s="79" t="e">
        <f t="shared" ca="1" si="88"/>
        <v>#N/A</v>
      </c>
      <c r="I452" s="18" t="e">
        <f t="shared" ca="1" si="89"/>
        <v>#N/A</v>
      </c>
      <c r="J452" s="164" t="e">
        <f t="shared" ca="1" si="90"/>
        <v>#N/A</v>
      </c>
      <c r="K452" s="2" t="e">
        <f t="shared" ca="1" si="91"/>
        <v>#N/A</v>
      </c>
      <c r="L452" s="2" t="e">
        <f t="shared" ca="1" si="92"/>
        <v>#N/A</v>
      </c>
      <c r="M452" s="19" t="e">
        <f t="shared" ca="1" si="93"/>
        <v>#N/A</v>
      </c>
      <c r="N452" s="2" t="e">
        <f t="shared" ca="1" si="94"/>
        <v>#N/A</v>
      </c>
      <c r="O452" s="20" t="e">
        <f t="shared" ca="1" si="95"/>
        <v>#N/A</v>
      </c>
      <c r="P452" s="168"/>
      <c r="Q452"/>
      <c r="U452"/>
    </row>
    <row r="453" spans="1:21" hidden="1" x14ac:dyDescent="0.25">
      <c r="A453" s="175">
        <f>VLOOKUP($B453,Data_Table[],18,FALSE)</f>
        <v>0</v>
      </c>
      <c r="B453" s="3" t="s">
        <v>133</v>
      </c>
      <c r="C453" s="3" t="str">
        <f>IF(Table_Data_Table_12[[#This Row],[Pair
Group]]&lt;&gt;0,Table_Data_Table_12[[#This Row],[Pair
Group]]+(COUNTIF($A$17:$A453,A453)*0.01),"")</f>
        <v/>
      </c>
      <c r="D453" s="78" t="e">
        <f t="shared" ca="1" si="84"/>
        <v>#N/A</v>
      </c>
      <c r="E453" s="3" t="e">
        <f t="shared" ca="1" si="85"/>
        <v>#N/A</v>
      </c>
      <c r="F453" s="44" t="e">
        <f t="shared" ca="1" si="86"/>
        <v>#N/A</v>
      </c>
      <c r="G453" s="7" t="e">
        <f t="shared" ca="1" si="87"/>
        <v>#N/A</v>
      </c>
      <c r="H453" s="79" t="e">
        <f t="shared" ca="1" si="88"/>
        <v>#N/A</v>
      </c>
      <c r="I453" s="18" t="e">
        <f t="shared" ca="1" si="89"/>
        <v>#N/A</v>
      </c>
      <c r="J453" s="164" t="e">
        <f t="shared" ca="1" si="90"/>
        <v>#N/A</v>
      </c>
      <c r="K453" s="2" t="e">
        <f t="shared" ca="1" si="91"/>
        <v>#N/A</v>
      </c>
      <c r="L453" s="2" t="e">
        <f t="shared" ca="1" si="92"/>
        <v>#N/A</v>
      </c>
      <c r="M453" s="19" t="e">
        <f t="shared" ca="1" si="93"/>
        <v>#N/A</v>
      </c>
      <c r="N453" s="2" t="e">
        <f t="shared" ca="1" si="94"/>
        <v>#N/A</v>
      </c>
      <c r="O453" s="20" t="e">
        <f t="shared" ca="1" si="95"/>
        <v>#N/A</v>
      </c>
      <c r="P453" s="168"/>
      <c r="Q453"/>
      <c r="U453"/>
    </row>
    <row r="454" spans="1:21" hidden="1" x14ac:dyDescent="0.25">
      <c r="A454" s="175">
        <f>VLOOKUP($B454,Data_Table[],18,FALSE)</f>
        <v>0</v>
      </c>
      <c r="B454" s="3" t="s">
        <v>133</v>
      </c>
      <c r="C454" s="3" t="str">
        <f>IF(Table_Data_Table_12[[#This Row],[Pair
Group]]&lt;&gt;0,Table_Data_Table_12[[#This Row],[Pair
Group]]+(COUNTIF($A$17:$A454,A454)*0.01),"")</f>
        <v/>
      </c>
      <c r="D454" s="78" t="e">
        <f t="shared" ca="1" si="84"/>
        <v>#N/A</v>
      </c>
      <c r="E454" s="3" t="e">
        <f t="shared" ca="1" si="85"/>
        <v>#N/A</v>
      </c>
      <c r="F454" s="44" t="e">
        <f t="shared" ca="1" si="86"/>
        <v>#N/A</v>
      </c>
      <c r="G454" s="7" t="e">
        <f t="shared" ca="1" si="87"/>
        <v>#N/A</v>
      </c>
      <c r="H454" s="79" t="e">
        <f t="shared" ca="1" si="88"/>
        <v>#N/A</v>
      </c>
      <c r="I454" s="18" t="e">
        <f t="shared" ca="1" si="89"/>
        <v>#N/A</v>
      </c>
      <c r="J454" s="164" t="e">
        <f t="shared" ca="1" si="90"/>
        <v>#N/A</v>
      </c>
      <c r="K454" s="2" t="e">
        <f t="shared" ca="1" si="91"/>
        <v>#N/A</v>
      </c>
      <c r="L454" s="2" t="e">
        <f t="shared" ca="1" si="92"/>
        <v>#N/A</v>
      </c>
      <c r="M454" s="19" t="e">
        <f t="shared" ca="1" si="93"/>
        <v>#N/A</v>
      </c>
      <c r="N454" s="2" t="e">
        <f t="shared" ca="1" si="94"/>
        <v>#N/A</v>
      </c>
      <c r="O454" s="20" t="e">
        <f t="shared" ca="1" si="95"/>
        <v>#N/A</v>
      </c>
      <c r="P454" s="168"/>
      <c r="Q454"/>
      <c r="U454"/>
    </row>
    <row r="455" spans="1:21" hidden="1" x14ac:dyDescent="0.25">
      <c r="A455" s="175">
        <f>VLOOKUP($B455,Data_Table[],18,FALSE)</f>
        <v>0</v>
      </c>
      <c r="B455" s="3" t="s">
        <v>133</v>
      </c>
      <c r="C455" s="3" t="str">
        <f>IF(Table_Data_Table_12[[#This Row],[Pair
Group]]&lt;&gt;0,Table_Data_Table_12[[#This Row],[Pair
Group]]+(COUNTIF($A$17:$A455,A455)*0.01),"")</f>
        <v/>
      </c>
      <c r="D455" s="78" t="e">
        <f t="shared" ca="1" si="84"/>
        <v>#N/A</v>
      </c>
      <c r="E455" s="3" t="e">
        <f t="shared" ca="1" si="85"/>
        <v>#N/A</v>
      </c>
      <c r="F455" s="44" t="e">
        <f t="shared" ca="1" si="86"/>
        <v>#N/A</v>
      </c>
      <c r="G455" s="7" t="e">
        <f t="shared" ca="1" si="87"/>
        <v>#N/A</v>
      </c>
      <c r="H455" s="79" t="e">
        <f t="shared" ca="1" si="88"/>
        <v>#N/A</v>
      </c>
      <c r="I455" s="18" t="e">
        <f t="shared" ca="1" si="89"/>
        <v>#N/A</v>
      </c>
      <c r="J455" s="164" t="e">
        <f t="shared" ca="1" si="90"/>
        <v>#N/A</v>
      </c>
      <c r="K455" s="2" t="e">
        <f t="shared" ca="1" si="91"/>
        <v>#N/A</v>
      </c>
      <c r="L455" s="2" t="e">
        <f t="shared" ca="1" si="92"/>
        <v>#N/A</v>
      </c>
      <c r="M455" s="19" t="e">
        <f t="shared" ca="1" si="93"/>
        <v>#N/A</v>
      </c>
      <c r="N455" s="2" t="e">
        <f t="shared" ca="1" si="94"/>
        <v>#N/A</v>
      </c>
      <c r="O455" s="20" t="e">
        <f t="shared" ca="1" si="95"/>
        <v>#N/A</v>
      </c>
      <c r="P455" s="168"/>
      <c r="Q455"/>
      <c r="U455"/>
    </row>
    <row r="456" spans="1:21" hidden="1" x14ac:dyDescent="0.25">
      <c r="A456" s="175">
        <f>VLOOKUP($B456,Data_Table[],18,FALSE)</f>
        <v>0</v>
      </c>
      <c r="B456" s="3" t="s">
        <v>133</v>
      </c>
      <c r="C456" s="3" t="str">
        <f>IF(Table_Data_Table_12[[#This Row],[Pair
Group]]&lt;&gt;0,Table_Data_Table_12[[#This Row],[Pair
Group]]+(COUNTIF($A$17:$A456,A456)*0.01),"")</f>
        <v/>
      </c>
      <c r="D456" s="78" t="e">
        <f t="shared" ca="1" si="84"/>
        <v>#N/A</v>
      </c>
      <c r="E456" s="3" t="e">
        <f t="shared" ca="1" si="85"/>
        <v>#N/A</v>
      </c>
      <c r="F456" s="44" t="e">
        <f t="shared" ca="1" si="86"/>
        <v>#N/A</v>
      </c>
      <c r="G456" s="7" t="e">
        <f t="shared" ca="1" si="87"/>
        <v>#N/A</v>
      </c>
      <c r="H456" s="79" t="e">
        <f t="shared" ca="1" si="88"/>
        <v>#N/A</v>
      </c>
      <c r="I456" s="18" t="e">
        <f t="shared" ca="1" si="89"/>
        <v>#N/A</v>
      </c>
      <c r="J456" s="164" t="e">
        <f t="shared" ca="1" si="90"/>
        <v>#N/A</v>
      </c>
      <c r="K456" s="2" t="e">
        <f t="shared" ca="1" si="91"/>
        <v>#N/A</v>
      </c>
      <c r="L456" s="2" t="e">
        <f t="shared" ca="1" si="92"/>
        <v>#N/A</v>
      </c>
      <c r="M456" s="19" t="e">
        <f t="shared" ca="1" si="93"/>
        <v>#N/A</v>
      </c>
      <c r="N456" s="2" t="e">
        <f t="shared" ca="1" si="94"/>
        <v>#N/A</v>
      </c>
      <c r="O456" s="20" t="e">
        <f t="shared" ca="1" si="95"/>
        <v>#N/A</v>
      </c>
      <c r="P456" s="168"/>
      <c r="Q456"/>
      <c r="U456"/>
    </row>
    <row r="457" spans="1:21" hidden="1" x14ac:dyDescent="0.25">
      <c r="A457" s="175">
        <f>VLOOKUP($B457,Data_Table[],18,FALSE)</f>
        <v>0</v>
      </c>
      <c r="B457" s="3" t="s">
        <v>133</v>
      </c>
      <c r="C457" s="3" t="str">
        <f>IF(Table_Data_Table_12[[#This Row],[Pair
Group]]&lt;&gt;0,Table_Data_Table_12[[#This Row],[Pair
Group]]+(COUNTIF($A$17:$A457,A457)*0.01),"")</f>
        <v/>
      </c>
      <c r="D457" s="78" t="e">
        <f t="shared" ca="1" si="84"/>
        <v>#N/A</v>
      </c>
      <c r="E457" s="3" t="e">
        <f t="shared" ca="1" si="85"/>
        <v>#N/A</v>
      </c>
      <c r="F457" s="44" t="e">
        <f t="shared" ca="1" si="86"/>
        <v>#N/A</v>
      </c>
      <c r="G457" s="7" t="e">
        <f t="shared" ca="1" si="87"/>
        <v>#N/A</v>
      </c>
      <c r="H457" s="79" t="e">
        <f t="shared" ca="1" si="88"/>
        <v>#N/A</v>
      </c>
      <c r="I457" s="18" t="e">
        <f t="shared" ca="1" si="89"/>
        <v>#N/A</v>
      </c>
      <c r="J457" s="164" t="e">
        <f t="shared" ca="1" si="90"/>
        <v>#N/A</v>
      </c>
      <c r="K457" s="2" t="e">
        <f t="shared" ca="1" si="91"/>
        <v>#N/A</v>
      </c>
      <c r="L457" s="2" t="e">
        <f t="shared" ca="1" si="92"/>
        <v>#N/A</v>
      </c>
      <c r="M457" s="19" t="e">
        <f t="shared" ca="1" si="93"/>
        <v>#N/A</v>
      </c>
      <c r="N457" s="2" t="e">
        <f t="shared" ca="1" si="94"/>
        <v>#N/A</v>
      </c>
      <c r="O457" s="20" t="e">
        <f t="shared" ca="1" si="95"/>
        <v>#N/A</v>
      </c>
      <c r="P457" s="168"/>
      <c r="Q457"/>
      <c r="U457"/>
    </row>
    <row r="458" spans="1:21" hidden="1" x14ac:dyDescent="0.25">
      <c r="A458" s="175">
        <f>VLOOKUP($B458,Data_Table[],18,FALSE)</f>
        <v>0</v>
      </c>
      <c r="B458" s="3" t="s">
        <v>133</v>
      </c>
      <c r="C458" s="3" t="str">
        <f>IF(Table_Data_Table_12[[#This Row],[Pair
Group]]&lt;&gt;0,Table_Data_Table_12[[#This Row],[Pair
Group]]+(COUNTIF($A$17:$A458,A458)*0.01),"")</f>
        <v/>
      </c>
      <c r="D458" s="78" t="e">
        <f t="shared" ca="1" si="84"/>
        <v>#N/A</v>
      </c>
      <c r="E458" s="3" t="e">
        <f t="shared" ca="1" si="85"/>
        <v>#N/A</v>
      </c>
      <c r="F458" s="44" t="e">
        <f t="shared" ca="1" si="86"/>
        <v>#N/A</v>
      </c>
      <c r="G458" s="7" t="e">
        <f t="shared" ca="1" si="87"/>
        <v>#N/A</v>
      </c>
      <c r="H458" s="79" t="e">
        <f t="shared" ca="1" si="88"/>
        <v>#N/A</v>
      </c>
      <c r="I458" s="18" t="e">
        <f t="shared" ca="1" si="89"/>
        <v>#N/A</v>
      </c>
      <c r="J458" s="164" t="e">
        <f t="shared" ca="1" si="90"/>
        <v>#N/A</v>
      </c>
      <c r="K458" s="2" t="e">
        <f t="shared" ca="1" si="91"/>
        <v>#N/A</v>
      </c>
      <c r="L458" s="2" t="e">
        <f t="shared" ca="1" si="92"/>
        <v>#N/A</v>
      </c>
      <c r="M458" s="19" t="e">
        <f t="shared" ca="1" si="93"/>
        <v>#N/A</v>
      </c>
      <c r="N458" s="2" t="e">
        <f t="shared" ca="1" si="94"/>
        <v>#N/A</v>
      </c>
      <c r="O458" s="20" t="e">
        <f t="shared" ca="1" si="95"/>
        <v>#N/A</v>
      </c>
      <c r="P458" s="168"/>
      <c r="Q458"/>
      <c r="U458"/>
    </row>
    <row r="459" spans="1:21" hidden="1" x14ac:dyDescent="0.25">
      <c r="A459" s="175">
        <f>VLOOKUP($B459,Data_Table[],18,FALSE)</f>
        <v>0</v>
      </c>
      <c r="B459" s="3" t="s">
        <v>133</v>
      </c>
      <c r="C459" s="3" t="str">
        <f>IF(Table_Data_Table_12[[#This Row],[Pair
Group]]&lt;&gt;0,Table_Data_Table_12[[#This Row],[Pair
Group]]+(COUNTIF($A$17:$A459,A459)*0.01),"")</f>
        <v/>
      </c>
      <c r="D459" s="78" t="e">
        <f t="shared" ca="1" si="84"/>
        <v>#N/A</v>
      </c>
      <c r="E459" s="3" t="e">
        <f t="shared" ca="1" si="85"/>
        <v>#N/A</v>
      </c>
      <c r="F459" s="44" t="e">
        <f t="shared" ca="1" si="86"/>
        <v>#N/A</v>
      </c>
      <c r="G459" s="7" t="e">
        <f t="shared" ca="1" si="87"/>
        <v>#N/A</v>
      </c>
      <c r="H459" s="79" t="e">
        <f t="shared" ca="1" si="88"/>
        <v>#N/A</v>
      </c>
      <c r="I459" s="18" t="e">
        <f t="shared" ca="1" si="89"/>
        <v>#N/A</v>
      </c>
      <c r="J459" s="164" t="e">
        <f t="shared" ca="1" si="90"/>
        <v>#N/A</v>
      </c>
      <c r="K459" s="2" t="e">
        <f t="shared" ca="1" si="91"/>
        <v>#N/A</v>
      </c>
      <c r="L459" s="2" t="e">
        <f t="shared" ca="1" si="92"/>
        <v>#N/A</v>
      </c>
      <c r="M459" s="19" t="e">
        <f t="shared" ca="1" si="93"/>
        <v>#N/A</v>
      </c>
      <c r="N459" s="2" t="e">
        <f t="shared" ca="1" si="94"/>
        <v>#N/A</v>
      </c>
      <c r="O459" s="20" t="e">
        <f t="shared" ca="1" si="95"/>
        <v>#N/A</v>
      </c>
      <c r="P459" s="168"/>
      <c r="Q459"/>
      <c r="U459"/>
    </row>
    <row r="460" spans="1:21" hidden="1" x14ac:dyDescent="0.25">
      <c r="A460" s="175">
        <f>VLOOKUP($B460,Data_Table[],18,FALSE)</f>
        <v>0</v>
      </c>
      <c r="B460" s="3" t="s">
        <v>133</v>
      </c>
      <c r="C460" s="3" t="str">
        <f>IF(Table_Data_Table_12[[#This Row],[Pair
Group]]&lt;&gt;0,Table_Data_Table_12[[#This Row],[Pair
Group]]+(COUNTIF($A$17:$A460,A460)*0.01),"")</f>
        <v/>
      </c>
      <c r="D460" s="78" t="e">
        <f t="shared" ca="1" si="84"/>
        <v>#N/A</v>
      </c>
      <c r="E460" s="3" t="e">
        <f t="shared" ca="1" si="85"/>
        <v>#N/A</v>
      </c>
      <c r="F460" s="44" t="e">
        <f t="shared" ca="1" si="86"/>
        <v>#N/A</v>
      </c>
      <c r="G460" s="7" t="e">
        <f t="shared" ca="1" si="87"/>
        <v>#N/A</v>
      </c>
      <c r="H460" s="79" t="e">
        <f t="shared" ca="1" si="88"/>
        <v>#N/A</v>
      </c>
      <c r="I460" s="18" t="e">
        <f t="shared" ca="1" si="89"/>
        <v>#N/A</v>
      </c>
      <c r="J460" s="164" t="e">
        <f t="shared" ca="1" si="90"/>
        <v>#N/A</v>
      </c>
      <c r="K460" s="2" t="e">
        <f t="shared" ca="1" si="91"/>
        <v>#N/A</v>
      </c>
      <c r="L460" s="2" t="e">
        <f t="shared" ca="1" si="92"/>
        <v>#N/A</v>
      </c>
      <c r="M460" s="19" t="e">
        <f t="shared" ca="1" si="93"/>
        <v>#N/A</v>
      </c>
      <c r="N460" s="2" t="e">
        <f t="shared" ca="1" si="94"/>
        <v>#N/A</v>
      </c>
      <c r="O460" s="20" t="e">
        <f t="shared" ca="1" si="95"/>
        <v>#N/A</v>
      </c>
      <c r="P460" s="168"/>
      <c r="Q460"/>
      <c r="U460"/>
    </row>
    <row r="461" spans="1:21" hidden="1" x14ac:dyDescent="0.25">
      <c r="A461" s="175">
        <f>VLOOKUP($B461,Data_Table[],18,FALSE)</f>
        <v>0</v>
      </c>
      <c r="B461" s="3" t="s">
        <v>133</v>
      </c>
      <c r="C461" s="3" t="str">
        <f>IF(Table_Data_Table_12[[#This Row],[Pair
Group]]&lt;&gt;0,Table_Data_Table_12[[#This Row],[Pair
Group]]+(COUNTIF($A$17:$A461,A461)*0.01),"")</f>
        <v/>
      </c>
      <c r="D461" s="78" t="e">
        <f t="shared" ca="1" si="84"/>
        <v>#N/A</v>
      </c>
      <c r="E461" s="3" t="e">
        <f t="shared" ca="1" si="85"/>
        <v>#N/A</v>
      </c>
      <c r="F461" s="44" t="e">
        <f t="shared" ca="1" si="86"/>
        <v>#N/A</v>
      </c>
      <c r="G461" s="7" t="e">
        <f t="shared" ca="1" si="87"/>
        <v>#N/A</v>
      </c>
      <c r="H461" s="79" t="e">
        <f t="shared" ca="1" si="88"/>
        <v>#N/A</v>
      </c>
      <c r="I461" s="18" t="e">
        <f t="shared" ca="1" si="89"/>
        <v>#N/A</v>
      </c>
      <c r="J461" s="164" t="e">
        <f t="shared" ca="1" si="90"/>
        <v>#N/A</v>
      </c>
      <c r="K461" s="2" t="e">
        <f t="shared" ca="1" si="91"/>
        <v>#N/A</v>
      </c>
      <c r="L461" s="2" t="e">
        <f t="shared" ca="1" si="92"/>
        <v>#N/A</v>
      </c>
      <c r="M461" s="19" t="e">
        <f t="shared" ca="1" si="93"/>
        <v>#N/A</v>
      </c>
      <c r="N461" s="2" t="e">
        <f t="shared" ca="1" si="94"/>
        <v>#N/A</v>
      </c>
      <c r="O461" s="20" t="e">
        <f t="shared" ca="1" si="95"/>
        <v>#N/A</v>
      </c>
      <c r="P461" s="168"/>
      <c r="Q461"/>
      <c r="U461"/>
    </row>
    <row r="462" spans="1:21" hidden="1" x14ac:dyDescent="0.25">
      <c r="A462" s="175">
        <f>VLOOKUP($B462,Data_Table[],18,FALSE)</f>
        <v>0</v>
      </c>
      <c r="B462" s="3" t="s">
        <v>133</v>
      </c>
      <c r="C462" s="3" t="str">
        <f>IF(Table_Data_Table_12[[#This Row],[Pair
Group]]&lt;&gt;0,Table_Data_Table_12[[#This Row],[Pair
Group]]+(COUNTIF($A$17:$A462,A462)*0.01),"")</f>
        <v/>
      </c>
      <c r="D462" s="78" t="e">
        <f t="shared" ca="1" si="84"/>
        <v>#N/A</v>
      </c>
      <c r="E462" s="3" t="e">
        <f t="shared" ca="1" si="85"/>
        <v>#N/A</v>
      </c>
      <c r="F462" s="44" t="e">
        <f t="shared" ca="1" si="86"/>
        <v>#N/A</v>
      </c>
      <c r="G462" s="7" t="e">
        <f t="shared" ca="1" si="87"/>
        <v>#N/A</v>
      </c>
      <c r="H462" s="79" t="e">
        <f t="shared" ca="1" si="88"/>
        <v>#N/A</v>
      </c>
      <c r="I462" s="18" t="e">
        <f t="shared" ca="1" si="89"/>
        <v>#N/A</v>
      </c>
      <c r="J462" s="164" t="e">
        <f t="shared" ca="1" si="90"/>
        <v>#N/A</v>
      </c>
      <c r="K462" s="2" t="e">
        <f t="shared" ca="1" si="91"/>
        <v>#N/A</v>
      </c>
      <c r="L462" s="2" t="e">
        <f t="shared" ca="1" si="92"/>
        <v>#N/A</v>
      </c>
      <c r="M462" s="19" t="e">
        <f t="shared" ca="1" si="93"/>
        <v>#N/A</v>
      </c>
      <c r="N462" s="2" t="e">
        <f t="shared" ca="1" si="94"/>
        <v>#N/A</v>
      </c>
      <c r="O462" s="20" t="e">
        <f t="shared" ca="1" si="95"/>
        <v>#N/A</v>
      </c>
      <c r="P462" s="168"/>
      <c r="Q462"/>
      <c r="U462"/>
    </row>
    <row r="463" spans="1:21" hidden="1" x14ac:dyDescent="0.25">
      <c r="A463" s="175">
        <f>VLOOKUP($B463,Data_Table[],18,FALSE)</f>
        <v>0</v>
      </c>
      <c r="B463" s="3" t="s">
        <v>133</v>
      </c>
      <c r="C463" s="3" t="str">
        <f>IF(Table_Data_Table_12[[#This Row],[Pair
Group]]&lt;&gt;0,Table_Data_Table_12[[#This Row],[Pair
Group]]+(COUNTIF($A$17:$A463,A463)*0.01),"")</f>
        <v/>
      </c>
      <c r="D463" s="78" t="e">
        <f t="shared" ca="1" si="84"/>
        <v>#N/A</v>
      </c>
      <c r="E463" s="3" t="e">
        <f t="shared" ca="1" si="85"/>
        <v>#N/A</v>
      </c>
      <c r="F463" s="44" t="e">
        <f t="shared" ca="1" si="86"/>
        <v>#N/A</v>
      </c>
      <c r="G463" s="7" t="e">
        <f t="shared" ca="1" si="87"/>
        <v>#N/A</v>
      </c>
      <c r="H463" s="79" t="e">
        <f t="shared" ca="1" si="88"/>
        <v>#N/A</v>
      </c>
      <c r="I463" s="18" t="e">
        <f t="shared" ca="1" si="89"/>
        <v>#N/A</v>
      </c>
      <c r="J463" s="164" t="e">
        <f t="shared" ca="1" si="90"/>
        <v>#N/A</v>
      </c>
      <c r="K463" s="2" t="e">
        <f t="shared" ca="1" si="91"/>
        <v>#N/A</v>
      </c>
      <c r="L463" s="2" t="e">
        <f t="shared" ca="1" si="92"/>
        <v>#N/A</v>
      </c>
      <c r="M463" s="19" t="e">
        <f t="shared" ca="1" si="93"/>
        <v>#N/A</v>
      </c>
      <c r="N463" s="2" t="e">
        <f t="shared" ca="1" si="94"/>
        <v>#N/A</v>
      </c>
      <c r="O463" s="20" t="e">
        <f t="shared" ca="1" si="95"/>
        <v>#N/A</v>
      </c>
      <c r="P463" s="168"/>
      <c r="Q463"/>
      <c r="U463"/>
    </row>
    <row r="464" spans="1:21" hidden="1" x14ac:dyDescent="0.25">
      <c r="A464" s="175">
        <f>VLOOKUP($B464,Data_Table[],18,FALSE)</f>
        <v>0</v>
      </c>
      <c r="B464" s="3" t="s">
        <v>133</v>
      </c>
      <c r="C464" s="3" t="str">
        <f>IF(Table_Data_Table_12[[#This Row],[Pair
Group]]&lt;&gt;0,Table_Data_Table_12[[#This Row],[Pair
Group]]+(COUNTIF($A$17:$A464,A464)*0.01),"")</f>
        <v/>
      </c>
      <c r="D464" s="78" t="e">
        <f t="shared" ca="1" si="84"/>
        <v>#N/A</v>
      </c>
      <c r="E464" s="3" t="e">
        <f t="shared" ca="1" si="85"/>
        <v>#N/A</v>
      </c>
      <c r="F464" s="44" t="e">
        <f t="shared" ca="1" si="86"/>
        <v>#N/A</v>
      </c>
      <c r="G464" s="7" t="e">
        <f t="shared" ca="1" si="87"/>
        <v>#N/A</v>
      </c>
      <c r="H464" s="79" t="e">
        <f t="shared" ca="1" si="88"/>
        <v>#N/A</v>
      </c>
      <c r="I464" s="18" t="e">
        <f t="shared" ca="1" si="89"/>
        <v>#N/A</v>
      </c>
      <c r="J464" s="164" t="e">
        <f t="shared" ca="1" si="90"/>
        <v>#N/A</v>
      </c>
      <c r="K464" s="2" t="e">
        <f t="shared" ca="1" si="91"/>
        <v>#N/A</v>
      </c>
      <c r="L464" s="2" t="e">
        <f t="shared" ca="1" si="92"/>
        <v>#N/A</v>
      </c>
      <c r="M464" s="19" t="e">
        <f t="shared" ca="1" si="93"/>
        <v>#N/A</v>
      </c>
      <c r="N464" s="2" t="e">
        <f t="shared" ca="1" si="94"/>
        <v>#N/A</v>
      </c>
      <c r="O464" s="20" t="e">
        <f t="shared" ca="1" si="95"/>
        <v>#N/A</v>
      </c>
      <c r="P464" s="168"/>
      <c r="Q464"/>
      <c r="U464"/>
    </row>
    <row r="465" spans="1:21" hidden="1" x14ac:dyDescent="0.25">
      <c r="A465" s="175">
        <f>VLOOKUP($B465,Data_Table[],18,FALSE)</f>
        <v>0</v>
      </c>
      <c r="B465" s="3" t="s">
        <v>133</v>
      </c>
      <c r="C465" s="3" t="str">
        <f>IF(Table_Data_Table_12[[#This Row],[Pair
Group]]&lt;&gt;0,Table_Data_Table_12[[#This Row],[Pair
Group]]+(COUNTIF($A$17:$A465,A465)*0.01),"")</f>
        <v/>
      </c>
      <c r="D465" s="78" t="e">
        <f t="shared" ref="D465:D516" ca="1" si="96">VLOOKUP($B465,DataTable,2,FALSE)</f>
        <v>#N/A</v>
      </c>
      <c r="E465" s="3" t="e">
        <f t="shared" ref="E465:E516" ca="1" si="97">VLOOKUP($B465,DataTable,3,FALSE)</f>
        <v>#N/A</v>
      </c>
      <c r="F465" s="44" t="e">
        <f t="shared" ref="F465:F516" ca="1" si="98">VLOOKUP($B465,DataTable,4,FALSE)</f>
        <v>#N/A</v>
      </c>
      <c r="G465" s="7" t="e">
        <f t="shared" ref="G465:G516" ca="1" si="99">VLOOKUP($B465,DataTable,5,FALSE)</f>
        <v>#N/A</v>
      </c>
      <c r="H465" s="79" t="e">
        <f t="shared" ref="H465:H516" ca="1" si="100">VLOOKUP($B465,DataTable,6,FALSE)</f>
        <v>#N/A</v>
      </c>
      <c r="I465" s="18" t="e">
        <f t="shared" ref="I465:I516" ca="1" si="101">ROUND((VLOOKUP($B465,DataTable,10,FALSE)-VLOOKUP($B465,DataTable,12,FALSE))/43560,3)</f>
        <v>#N/A</v>
      </c>
      <c r="J465" s="164" t="e">
        <f t="shared" ref="J465:J516" ca="1" si="102">VLOOKUP($B465,DataTable,11,FALSE)</f>
        <v>#N/A</v>
      </c>
      <c r="K465" s="2" t="e">
        <f t="shared" ref="K465:K516" ca="1" si="103">VLOOKUP($B465,DataTable,13,FALSE)</f>
        <v>#N/A</v>
      </c>
      <c r="L465" s="2" t="e">
        <f t="shared" ref="L465:L516" ca="1" si="104">VLOOKUP($B465,Analysis_Table,8,FALSE)</f>
        <v>#N/A</v>
      </c>
      <c r="M465" s="19" t="e">
        <f t="shared" ref="M465:M516" ca="1" si="105">VLOOKUP($B465,Analysis_Table,9,FALSE)</f>
        <v>#N/A</v>
      </c>
      <c r="N465" s="2" t="e">
        <f t="shared" ref="N465:N516" ca="1" si="106">L465/I465</f>
        <v>#N/A</v>
      </c>
      <c r="O465" s="20" t="e">
        <f t="shared" ref="O465:O516" ca="1" si="107">ROUND(L465/(VLOOKUP($B465,DataTable,10,FALSE)-VLOOKUP($B465,DataTable,12,FALSE)),2)</f>
        <v>#N/A</v>
      </c>
      <c r="P465" s="168"/>
      <c r="Q465"/>
      <c r="U465"/>
    </row>
    <row r="466" spans="1:21" hidden="1" x14ac:dyDescent="0.25">
      <c r="A466" s="175">
        <f>VLOOKUP($B466,Data_Table[],18,FALSE)</f>
        <v>0</v>
      </c>
      <c r="B466" s="3" t="s">
        <v>133</v>
      </c>
      <c r="C466" s="3" t="str">
        <f>IF(Table_Data_Table_12[[#This Row],[Pair
Group]]&lt;&gt;0,Table_Data_Table_12[[#This Row],[Pair
Group]]+(COUNTIF($A$17:$A466,A466)*0.01),"")</f>
        <v/>
      </c>
      <c r="D466" s="78" t="e">
        <f t="shared" ca="1" si="96"/>
        <v>#N/A</v>
      </c>
      <c r="E466" s="3" t="e">
        <f t="shared" ca="1" si="97"/>
        <v>#N/A</v>
      </c>
      <c r="F466" s="44" t="e">
        <f t="shared" ca="1" si="98"/>
        <v>#N/A</v>
      </c>
      <c r="G466" s="7" t="e">
        <f t="shared" ca="1" si="99"/>
        <v>#N/A</v>
      </c>
      <c r="H466" s="79" t="e">
        <f t="shared" ca="1" si="100"/>
        <v>#N/A</v>
      </c>
      <c r="I466" s="18" t="e">
        <f t="shared" ca="1" si="101"/>
        <v>#N/A</v>
      </c>
      <c r="J466" s="164" t="e">
        <f t="shared" ca="1" si="102"/>
        <v>#N/A</v>
      </c>
      <c r="K466" s="2" t="e">
        <f t="shared" ca="1" si="103"/>
        <v>#N/A</v>
      </c>
      <c r="L466" s="2" t="e">
        <f t="shared" ca="1" si="104"/>
        <v>#N/A</v>
      </c>
      <c r="M466" s="19" t="e">
        <f t="shared" ca="1" si="105"/>
        <v>#N/A</v>
      </c>
      <c r="N466" s="2" t="e">
        <f t="shared" ca="1" si="106"/>
        <v>#N/A</v>
      </c>
      <c r="O466" s="20" t="e">
        <f t="shared" ca="1" si="107"/>
        <v>#N/A</v>
      </c>
      <c r="P466" s="168"/>
      <c r="Q466"/>
      <c r="U466"/>
    </row>
    <row r="467" spans="1:21" hidden="1" x14ac:dyDescent="0.25">
      <c r="A467" s="175">
        <f>VLOOKUP($B467,Data_Table[],18,FALSE)</f>
        <v>0</v>
      </c>
      <c r="B467" s="3" t="s">
        <v>133</v>
      </c>
      <c r="C467" s="3" t="str">
        <f>IF(Table_Data_Table_12[[#This Row],[Pair
Group]]&lt;&gt;0,Table_Data_Table_12[[#This Row],[Pair
Group]]+(COUNTIF($A$17:$A467,A467)*0.01),"")</f>
        <v/>
      </c>
      <c r="D467" s="78" t="e">
        <f t="shared" ca="1" si="96"/>
        <v>#N/A</v>
      </c>
      <c r="E467" s="3" t="e">
        <f t="shared" ca="1" si="97"/>
        <v>#N/A</v>
      </c>
      <c r="F467" s="44" t="e">
        <f t="shared" ca="1" si="98"/>
        <v>#N/A</v>
      </c>
      <c r="G467" s="7" t="e">
        <f t="shared" ca="1" si="99"/>
        <v>#N/A</v>
      </c>
      <c r="H467" s="79" t="e">
        <f t="shared" ca="1" si="100"/>
        <v>#N/A</v>
      </c>
      <c r="I467" s="18" t="e">
        <f t="shared" ca="1" si="101"/>
        <v>#N/A</v>
      </c>
      <c r="J467" s="164" t="e">
        <f t="shared" ca="1" si="102"/>
        <v>#N/A</v>
      </c>
      <c r="K467" s="2" t="e">
        <f t="shared" ca="1" si="103"/>
        <v>#N/A</v>
      </c>
      <c r="L467" s="2" t="e">
        <f t="shared" ca="1" si="104"/>
        <v>#N/A</v>
      </c>
      <c r="M467" s="19" t="e">
        <f t="shared" ca="1" si="105"/>
        <v>#N/A</v>
      </c>
      <c r="N467" s="2" t="e">
        <f t="shared" ca="1" si="106"/>
        <v>#N/A</v>
      </c>
      <c r="O467" s="20" t="e">
        <f t="shared" ca="1" si="107"/>
        <v>#N/A</v>
      </c>
      <c r="P467" s="168"/>
      <c r="Q467"/>
      <c r="U467"/>
    </row>
    <row r="468" spans="1:21" hidden="1" x14ac:dyDescent="0.25">
      <c r="A468" s="175">
        <f>VLOOKUP($B468,Data_Table[],18,FALSE)</f>
        <v>0</v>
      </c>
      <c r="B468" s="3" t="s">
        <v>133</v>
      </c>
      <c r="C468" s="3" t="str">
        <f>IF(Table_Data_Table_12[[#This Row],[Pair
Group]]&lt;&gt;0,Table_Data_Table_12[[#This Row],[Pair
Group]]+(COUNTIF($A$17:$A468,A468)*0.01),"")</f>
        <v/>
      </c>
      <c r="D468" s="78" t="e">
        <f t="shared" ca="1" si="96"/>
        <v>#N/A</v>
      </c>
      <c r="E468" s="3" t="e">
        <f t="shared" ca="1" si="97"/>
        <v>#N/A</v>
      </c>
      <c r="F468" s="44" t="e">
        <f t="shared" ca="1" si="98"/>
        <v>#N/A</v>
      </c>
      <c r="G468" s="7" t="e">
        <f t="shared" ca="1" si="99"/>
        <v>#N/A</v>
      </c>
      <c r="H468" s="79" t="e">
        <f t="shared" ca="1" si="100"/>
        <v>#N/A</v>
      </c>
      <c r="I468" s="18" t="e">
        <f t="shared" ca="1" si="101"/>
        <v>#N/A</v>
      </c>
      <c r="J468" s="164" t="e">
        <f t="shared" ca="1" si="102"/>
        <v>#N/A</v>
      </c>
      <c r="K468" s="2" t="e">
        <f t="shared" ca="1" si="103"/>
        <v>#N/A</v>
      </c>
      <c r="L468" s="2" t="e">
        <f t="shared" ca="1" si="104"/>
        <v>#N/A</v>
      </c>
      <c r="M468" s="19" t="e">
        <f t="shared" ca="1" si="105"/>
        <v>#N/A</v>
      </c>
      <c r="N468" s="2" t="e">
        <f t="shared" ca="1" si="106"/>
        <v>#N/A</v>
      </c>
      <c r="O468" s="20" t="e">
        <f t="shared" ca="1" si="107"/>
        <v>#N/A</v>
      </c>
      <c r="P468" s="168"/>
      <c r="Q468"/>
      <c r="U468"/>
    </row>
    <row r="469" spans="1:21" hidden="1" x14ac:dyDescent="0.25">
      <c r="A469" s="175">
        <f>VLOOKUP($B469,Data_Table[],18,FALSE)</f>
        <v>0</v>
      </c>
      <c r="B469" s="3" t="s">
        <v>133</v>
      </c>
      <c r="C469" s="3" t="str">
        <f>IF(Table_Data_Table_12[[#This Row],[Pair
Group]]&lt;&gt;0,Table_Data_Table_12[[#This Row],[Pair
Group]]+(COUNTIF($A$17:$A469,A469)*0.01),"")</f>
        <v/>
      </c>
      <c r="D469" s="78" t="e">
        <f t="shared" ca="1" si="96"/>
        <v>#N/A</v>
      </c>
      <c r="E469" s="3" t="e">
        <f t="shared" ca="1" si="97"/>
        <v>#N/A</v>
      </c>
      <c r="F469" s="44" t="e">
        <f t="shared" ca="1" si="98"/>
        <v>#N/A</v>
      </c>
      <c r="G469" s="7" t="e">
        <f t="shared" ca="1" si="99"/>
        <v>#N/A</v>
      </c>
      <c r="H469" s="79" t="e">
        <f t="shared" ca="1" si="100"/>
        <v>#N/A</v>
      </c>
      <c r="I469" s="18" t="e">
        <f t="shared" ca="1" si="101"/>
        <v>#N/A</v>
      </c>
      <c r="J469" s="164" t="e">
        <f t="shared" ca="1" si="102"/>
        <v>#N/A</v>
      </c>
      <c r="K469" s="2" t="e">
        <f t="shared" ca="1" si="103"/>
        <v>#N/A</v>
      </c>
      <c r="L469" s="2" t="e">
        <f t="shared" ca="1" si="104"/>
        <v>#N/A</v>
      </c>
      <c r="M469" s="19" t="e">
        <f t="shared" ca="1" si="105"/>
        <v>#N/A</v>
      </c>
      <c r="N469" s="2" t="e">
        <f t="shared" ca="1" si="106"/>
        <v>#N/A</v>
      </c>
      <c r="O469" s="20" t="e">
        <f t="shared" ca="1" si="107"/>
        <v>#N/A</v>
      </c>
      <c r="P469" s="168"/>
      <c r="Q469"/>
      <c r="U469"/>
    </row>
    <row r="470" spans="1:21" hidden="1" x14ac:dyDescent="0.25">
      <c r="A470" s="175">
        <f>VLOOKUP($B470,Data_Table[],18,FALSE)</f>
        <v>0</v>
      </c>
      <c r="B470" s="3" t="s">
        <v>133</v>
      </c>
      <c r="C470" s="3" t="str">
        <f>IF(Table_Data_Table_12[[#This Row],[Pair
Group]]&lt;&gt;0,Table_Data_Table_12[[#This Row],[Pair
Group]]+(COUNTIF($A$17:$A470,A470)*0.01),"")</f>
        <v/>
      </c>
      <c r="D470" s="78" t="e">
        <f t="shared" ca="1" si="96"/>
        <v>#N/A</v>
      </c>
      <c r="E470" s="3" t="e">
        <f t="shared" ca="1" si="97"/>
        <v>#N/A</v>
      </c>
      <c r="F470" s="44" t="e">
        <f t="shared" ca="1" si="98"/>
        <v>#N/A</v>
      </c>
      <c r="G470" s="7" t="e">
        <f t="shared" ca="1" si="99"/>
        <v>#N/A</v>
      </c>
      <c r="H470" s="79" t="e">
        <f t="shared" ca="1" si="100"/>
        <v>#N/A</v>
      </c>
      <c r="I470" s="18" t="e">
        <f t="shared" ca="1" si="101"/>
        <v>#N/A</v>
      </c>
      <c r="J470" s="164" t="e">
        <f t="shared" ca="1" si="102"/>
        <v>#N/A</v>
      </c>
      <c r="K470" s="2" t="e">
        <f t="shared" ca="1" si="103"/>
        <v>#N/A</v>
      </c>
      <c r="L470" s="2" t="e">
        <f t="shared" ca="1" si="104"/>
        <v>#N/A</v>
      </c>
      <c r="M470" s="19" t="e">
        <f t="shared" ca="1" si="105"/>
        <v>#N/A</v>
      </c>
      <c r="N470" s="2" t="e">
        <f t="shared" ca="1" si="106"/>
        <v>#N/A</v>
      </c>
      <c r="O470" s="20" t="e">
        <f t="shared" ca="1" si="107"/>
        <v>#N/A</v>
      </c>
      <c r="P470" s="168"/>
      <c r="Q470"/>
      <c r="U470"/>
    </row>
    <row r="471" spans="1:21" hidden="1" x14ac:dyDescent="0.25">
      <c r="A471" s="175">
        <f>VLOOKUP($B471,Data_Table[],18,FALSE)</f>
        <v>0</v>
      </c>
      <c r="B471" s="3" t="s">
        <v>133</v>
      </c>
      <c r="C471" s="3" t="str">
        <f>IF(Table_Data_Table_12[[#This Row],[Pair
Group]]&lt;&gt;0,Table_Data_Table_12[[#This Row],[Pair
Group]]+(COUNTIF($A$17:$A471,A471)*0.01),"")</f>
        <v/>
      </c>
      <c r="D471" s="78" t="e">
        <f t="shared" ca="1" si="96"/>
        <v>#N/A</v>
      </c>
      <c r="E471" s="3" t="e">
        <f t="shared" ca="1" si="97"/>
        <v>#N/A</v>
      </c>
      <c r="F471" s="44" t="e">
        <f t="shared" ca="1" si="98"/>
        <v>#N/A</v>
      </c>
      <c r="G471" s="7" t="e">
        <f t="shared" ca="1" si="99"/>
        <v>#N/A</v>
      </c>
      <c r="H471" s="79" t="e">
        <f t="shared" ca="1" si="100"/>
        <v>#N/A</v>
      </c>
      <c r="I471" s="18" t="e">
        <f t="shared" ca="1" si="101"/>
        <v>#N/A</v>
      </c>
      <c r="J471" s="164" t="e">
        <f t="shared" ca="1" si="102"/>
        <v>#N/A</v>
      </c>
      <c r="K471" s="2" t="e">
        <f t="shared" ca="1" si="103"/>
        <v>#N/A</v>
      </c>
      <c r="L471" s="2" t="e">
        <f t="shared" ca="1" si="104"/>
        <v>#N/A</v>
      </c>
      <c r="M471" s="19" t="e">
        <f t="shared" ca="1" si="105"/>
        <v>#N/A</v>
      </c>
      <c r="N471" s="2" t="e">
        <f t="shared" ca="1" si="106"/>
        <v>#N/A</v>
      </c>
      <c r="O471" s="20" t="e">
        <f t="shared" ca="1" si="107"/>
        <v>#N/A</v>
      </c>
      <c r="P471" s="168"/>
      <c r="Q471"/>
      <c r="U471"/>
    </row>
    <row r="472" spans="1:21" hidden="1" x14ac:dyDescent="0.25">
      <c r="A472" s="175">
        <f>VLOOKUP($B472,Data_Table[],18,FALSE)</f>
        <v>0</v>
      </c>
      <c r="B472" s="3" t="s">
        <v>133</v>
      </c>
      <c r="C472" s="3" t="str">
        <f>IF(Table_Data_Table_12[[#This Row],[Pair
Group]]&lt;&gt;0,Table_Data_Table_12[[#This Row],[Pair
Group]]+(COUNTIF($A$17:$A472,A472)*0.01),"")</f>
        <v/>
      </c>
      <c r="D472" s="78" t="e">
        <f t="shared" ca="1" si="96"/>
        <v>#N/A</v>
      </c>
      <c r="E472" s="3" t="e">
        <f t="shared" ca="1" si="97"/>
        <v>#N/A</v>
      </c>
      <c r="F472" s="44" t="e">
        <f t="shared" ca="1" si="98"/>
        <v>#N/A</v>
      </c>
      <c r="G472" s="7" t="e">
        <f t="shared" ca="1" si="99"/>
        <v>#N/A</v>
      </c>
      <c r="H472" s="79" t="e">
        <f t="shared" ca="1" si="100"/>
        <v>#N/A</v>
      </c>
      <c r="I472" s="18" t="e">
        <f t="shared" ca="1" si="101"/>
        <v>#N/A</v>
      </c>
      <c r="J472" s="164" t="e">
        <f t="shared" ca="1" si="102"/>
        <v>#N/A</v>
      </c>
      <c r="K472" s="2" t="e">
        <f t="shared" ca="1" si="103"/>
        <v>#N/A</v>
      </c>
      <c r="L472" s="2" t="e">
        <f t="shared" ca="1" si="104"/>
        <v>#N/A</v>
      </c>
      <c r="M472" s="19" t="e">
        <f t="shared" ca="1" si="105"/>
        <v>#N/A</v>
      </c>
      <c r="N472" s="2" t="e">
        <f t="shared" ca="1" si="106"/>
        <v>#N/A</v>
      </c>
      <c r="O472" s="20" t="e">
        <f t="shared" ca="1" si="107"/>
        <v>#N/A</v>
      </c>
      <c r="P472" s="168"/>
      <c r="Q472"/>
      <c r="U472"/>
    </row>
    <row r="473" spans="1:21" hidden="1" x14ac:dyDescent="0.25">
      <c r="A473" s="175">
        <f>VLOOKUP($B473,Data_Table[],18,FALSE)</f>
        <v>0</v>
      </c>
      <c r="B473" s="3" t="s">
        <v>133</v>
      </c>
      <c r="C473" s="3" t="str">
        <f>IF(Table_Data_Table_12[[#This Row],[Pair
Group]]&lt;&gt;0,Table_Data_Table_12[[#This Row],[Pair
Group]]+(COUNTIF($A$17:$A473,A473)*0.01),"")</f>
        <v/>
      </c>
      <c r="D473" s="78" t="e">
        <f t="shared" ca="1" si="96"/>
        <v>#N/A</v>
      </c>
      <c r="E473" s="3" t="e">
        <f t="shared" ca="1" si="97"/>
        <v>#N/A</v>
      </c>
      <c r="F473" s="44" t="e">
        <f t="shared" ca="1" si="98"/>
        <v>#N/A</v>
      </c>
      <c r="G473" s="7" t="e">
        <f t="shared" ca="1" si="99"/>
        <v>#N/A</v>
      </c>
      <c r="H473" s="79" t="e">
        <f t="shared" ca="1" si="100"/>
        <v>#N/A</v>
      </c>
      <c r="I473" s="18" t="e">
        <f t="shared" ca="1" si="101"/>
        <v>#N/A</v>
      </c>
      <c r="J473" s="164" t="e">
        <f t="shared" ca="1" si="102"/>
        <v>#N/A</v>
      </c>
      <c r="K473" s="2" t="e">
        <f t="shared" ca="1" si="103"/>
        <v>#N/A</v>
      </c>
      <c r="L473" s="2" t="e">
        <f t="shared" ca="1" si="104"/>
        <v>#N/A</v>
      </c>
      <c r="M473" s="19" t="e">
        <f t="shared" ca="1" si="105"/>
        <v>#N/A</v>
      </c>
      <c r="N473" s="2" t="e">
        <f t="shared" ca="1" si="106"/>
        <v>#N/A</v>
      </c>
      <c r="O473" s="20" t="e">
        <f t="shared" ca="1" si="107"/>
        <v>#N/A</v>
      </c>
      <c r="P473" s="168"/>
      <c r="Q473"/>
      <c r="U473"/>
    </row>
    <row r="474" spans="1:21" hidden="1" x14ac:dyDescent="0.25">
      <c r="A474" s="175">
        <f>VLOOKUP($B474,Data_Table[],18,FALSE)</f>
        <v>0</v>
      </c>
      <c r="B474" s="3" t="s">
        <v>133</v>
      </c>
      <c r="C474" s="3" t="str">
        <f>IF(Table_Data_Table_12[[#This Row],[Pair
Group]]&lt;&gt;0,Table_Data_Table_12[[#This Row],[Pair
Group]]+(COUNTIF($A$17:$A474,A474)*0.01),"")</f>
        <v/>
      </c>
      <c r="D474" s="78" t="e">
        <f t="shared" ca="1" si="96"/>
        <v>#N/A</v>
      </c>
      <c r="E474" s="3" t="e">
        <f t="shared" ca="1" si="97"/>
        <v>#N/A</v>
      </c>
      <c r="F474" s="44" t="e">
        <f t="shared" ca="1" si="98"/>
        <v>#N/A</v>
      </c>
      <c r="G474" s="7" t="e">
        <f t="shared" ca="1" si="99"/>
        <v>#N/A</v>
      </c>
      <c r="H474" s="79" t="e">
        <f t="shared" ca="1" si="100"/>
        <v>#N/A</v>
      </c>
      <c r="I474" s="18" t="e">
        <f t="shared" ca="1" si="101"/>
        <v>#N/A</v>
      </c>
      <c r="J474" s="164" t="e">
        <f t="shared" ca="1" si="102"/>
        <v>#N/A</v>
      </c>
      <c r="K474" s="2" t="e">
        <f t="shared" ca="1" si="103"/>
        <v>#N/A</v>
      </c>
      <c r="L474" s="2" t="e">
        <f t="shared" ca="1" si="104"/>
        <v>#N/A</v>
      </c>
      <c r="M474" s="19" t="e">
        <f t="shared" ca="1" si="105"/>
        <v>#N/A</v>
      </c>
      <c r="N474" s="2" t="e">
        <f t="shared" ca="1" si="106"/>
        <v>#N/A</v>
      </c>
      <c r="O474" s="20" t="e">
        <f t="shared" ca="1" si="107"/>
        <v>#N/A</v>
      </c>
      <c r="P474" s="168"/>
      <c r="Q474"/>
      <c r="U474"/>
    </row>
    <row r="475" spans="1:21" hidden="1" x14ac:dyDescent="0.25">
      <c r="A475" s="175">
        <f>VLOOKUP($B475,Data_Table[],18,FALSE)</f>
        <v>0</v>
      </c>
      <c r="B475" s="3" t="s">
        <v>133</v>
      </c>
      <c r="C475" s="3" t="str">
        <f>IF(Table_Data_Table_12[[#This Row],[Pair
Group]]&lt;&gt;0,Table_Data_Table_12[[#This Row],[Pair
Group]]+(COUNTIF($A$17:$A475,A475)*0.01),"")</f>
        <v/>
      </c>
      <c r="D475" s="78" t="e">
        <f t="shared" ca="1" si="96"/>
        <v>#N/A</v>
      </c>
      <c r="E475" s="3" t="e">
        <f t="shared" ca="1" si="97"/>
        <v>#N/A</v>
      </c>
      <c r="F475" s="44" t="e">
        <f t="shared" ca="1" si="98"/>
        <v>#N/A</v>
      </c>
      <c r="G475" s="7" t="e">
        <f t="shared" ca="1" si="99"/>
        <v>#N/A</v>
      </c>
      <c r="H475" s="79" t="e">
        <f t="shared" ca="1" si="100"/>
        <v>#N/A</v>
      </c>
      <c r="I475" s="18" t="e">
        <f t="shared" ca="1" si="101"/>
        <v>#N/A</v>
      </c>
      <c r="J475" s="164" t="e">
        <f t="shared" ca="1" si="102"/>
        <v>#N/A</v>
      </c>
      <c r="K475" s="2" t="e">
        <f t="shared" ca="1" si="103"/>
        <v>#N/A</v>
      </c>
      <c r="L475" s="2" t="e">
        <f t="shared" ca="1" si="104"/>
        <v>#N/A</v>
      </c>
      <c r="M475" s="19" t="e">
        <f t="shared" ca="1" si="105"/>
        <v>#N/A</v>
      </c>
      <c r="N475" s="2" t="e">
        <f t="shared" ca="1" si="106"/>
        <v>#N/A</v>
      </c>
      <c r="O475" s="20" t="e">
        <f t="shared" ca="1" si="107"/>
        <v>#N/A</v>
      </c>
      <c r="P475" s="168"/>
      <c r="Q475"/>
      <c r="U475"/>
    </row>
    <row r="476" spans="1:21" hidden="1" x14ac:dyDescent="0.25">
      <c r="A476" s="175">
        <f>VLOOKUP($B476,Data_Table[],18,FALSE)</f>
        <v>0</v>
      </c>
      <c r="B476" s="3" t="s">
        <v>133</v>
      </c>
      <c r="C476" s="3" t="str">
        <f>IF(Table_Data_Table_12[[#This Row],[Pair
Group]]&lt;&gt;0,Table_Data_Table_12[[#This Row],[Pair
Group]]+(COUNTIF($A$17:$A476,A476)*0.01),"")</f>
        <v/>
      </c>
      <c r="D476" s="78" t="e">
        <f t="shared" ca="1" si="96"/>
        <v>#N/A</v>
      </c>
      <c r="E476" s="3" t="e">
        <f t="shared" ca="1" si="97"/>
        <v>#N/A</v>
      </c>
      <c r="F476" s="44" t="e">
        <f t="shared" ca="1" si="98"/>
        <v>#N/A</v>
      </c>
      <c r="G476" s="7" t="e">
        <f t="shared" ca="1" si="99"/>
        <v>#N/A</v>
      </c>
      <c r="H476" s="79" t="e">
        <f t="shared" ca="1" si="100"/>
        <v>#N/A</v>
      </c>
      <c r="I476" s="18" t="e">
        <f t="shared" ca="1" si="101"/>
        <v>#N/A</v>
      </c>
      <c r="J476" s="164" t="e">
        <f t="shared" ca="1" si="102"/>
        <v>#N/A</v>
      </c>
      <c r="K476" s="2" t="e">
        <f t="shared" ca="1" si="103"/>
        <v>#N/A</v>
      </c>
      <c r="L476" s="2" t="e">
        <f t="shared" ca="1" si="104"/>
        <v>#N/A</v>
      </c>
      <c r="M476" s="19" t="e">
        <f t="shared" ca="1" si="105"/>
        <v>#N/A</v>
      </c>
      <c r="N476" s="2" t="e">
        <f t="shared" ca="1" si="106"/>
        <v>#N/A</v>
      </c>
      <c r="O476" s="20" t="e">
        <f t="shared" ca="1" si="107"/>
        <v>#N/A</v>
      </c>
      <c r="P476" s="168"/>
      <c r="Q476"/>
      <c r="U476"/>
    </row>
    <row r="477" spans="1:21" hidden="1" x14ac:dyDescent="0.25">
      <c r="A477" s="175">
        <f>VLOOKUP($B477,Data_Table[],18,FALSE)</f>
        <v>0</v>
      </c>
      <c r="B477" s="3" t="s">
        <v>133</v>
      </c>
      <c r="C477" s="3" t="str">
        <f>IF(Table_Data_Table_12[[#This Row],[Pair
Group]]&lt;&gt;0,Table_Data_Table_12[[#This Row],[Pair
Group]]+(COUNTIF($A$17:$A477,A477)*0.01),"")</f>
        <v/>
      </c>
      <c r="D477" s="78" t="e">
        <f t="shared" ca="1" si="96"/>
        <v>#N/A</v>
      </c>
      <c r="E477" s="3" t="e">
        <f t="shared" ca="1" si="97"/>
        <v>#N/A</v>
      </c>
      <c r="F477" s="44" t="e">
        <f t="shared" ca="1" si="98"/>
        <v>#N/A</v>
      </c>
      <c r="G477" s="7" t="e">
        <f t="shared" ca="1" si="99"/>
        <v>#N/A</v>
      </c>
      <c r="H477" s="79" t="e">
        <f t="shared" ca="1" si="100"/>
        <v>#N/A</v>
      </c>
      <c r="I477" s="18" t="e">
        <f t="shared" ca="1" si="101"/>
        <v>#N/A</v>
      </c>
      <c r="J477" s="164" t="e">
        <f t="shared" ca="1" si="102"/>
        <v>#N/A</v>
      </c>
      <c r="K477" s="2" t="e">
        <f t="shared" ca="1" si="103"/>
        <v>#N/A</v>
      </c>
      <c r="L477" s="2" t="e">
        <f t="shared" ca="1" si="104"/>
        <v>#N/A</v>
      </c>
      <c r="M477" s="19" t="e">
        <f t="shared" ca="1" si="105"/>
        <v>#N/A</v>
      </c>
      <c r="N477" s="2" t="e">
        <f t="shared" ca="1" si="106"/>
        <v>#N/A</v>
      </c>
      <c r="O477" s="20" t="e">
        <f t="shared" ca="1" si="107"/>
        <v>#N/A</v>
      </c>
      <c r="P477" s="168"/>
      <c r="Q477"/>
      <c r="U477"/>
    </row>
    <row r="478" spans="1:21" hidden="1" x14ac:dyDescent="0.25">
      <c r="A478" s="175">
        <f>VLOOKUP($B478,Data_Table[],18,FALSE)</f>
        <v>0</v>
      </c>
      <c r="B478" s="3" t="s">
        <v>133</v>
      </c>
      <c r="C478" s="3" t="str">
        <f>IF(Table_Data_Table_12[[#This Row],[Pair
Group]]&lt;&gt;0,Table_Data_Table_12[[#This Row],[Pair
Group]]+(COUNTIF($A$17:$A478,A478)*0.01),"")</f>
        <v/>
      </c>
      <c r="D478" s="78" t="e">
        <f t="shared" ca="1" si="96"/>
        <v>#N/A</v>
      </c>
      <c r="E478" s="3" t="e">
        <f t="shared" ca="1" si="97"/>
        <v>#N/A</v>
      </c>
      <c r="F478" s="44" t="e">
        <f t="shared" ca="1" si="98"/>
        <v>#N/A</v>
      </c>
      <c r="G478" s="7" t="e">
        <f t="shared" ca="1" si="99"/>
        <v>#N/A</v>
      </c>
      <c r="H478" s="79" t="e">
        <f t="shared" ca="1" si="100"/>
        <v>#N/A</v>
      </c>
      <c r="I478" s="18" t="e">
        <f t="shared" ca="1" si="101"/>
        <v>#N/A</v>
      </c>
      <c r="J478" s="164" t="e">
        <f t="shared" ca="1" si="102"/>
        <v>#N/A</v>
      </c>
      <c r="K478" s="2" t="e">
        <f t="shared" ca="1" si="103"/>
        <v>#N/A</v>
      </c>
      <c r="L478" s="2" t="e">
        <f t="shared" ca="1" si="104"/>
        <v>#N/A</v>
      </c>
      <c r="M478" s="19" t="e">
        <f t="shared" ca="1" si="105"/>
        <v>#N/A</v>
      </c>
      <c r="N478" s="2" t="e">
        <f t="shared" ca="1" si="106"/>
        <v>#N/A</v>
      </c>
      <c r="O478" s="20" t="e">
        <f t="shared" ca="1" si="107"/>
        <v>#N/A</v>
      </c>
      <c r="P478" s="168"/>
      <c r="Q478"/>
      <c r="U478"/>
    </row>
    <row r="479" spans="1:21" hidden="1" x14ac:dyDescent="0.25">
      <c r="A479" s="175">
        <f>VLOOKUP($B479,Data_Table[],18,FALSE)</f>
        <v>0</v>
      </c>
      <c r="B479" s="3" t="s">
        <v>133</v>
      </c>
      <c r="C479" s="3" t="str">
        <f>IF(Table_Data_Table_12[[#This Row],[Pair
Group]]&lt;&gt;0,Table_Data_Table_12[[#This Row],[Pair
Group]]+(COUNTIF($A$17:$A479,A479)*0.01),"")</f>
        <v/>
      </c>
      <c r="D479" s="78" t="e">
        <f t="shared" ca="1" si="96"/>
        <v>#N/A</v>
      </c>
      <c r="E479" s="3" t="e">
        <f t="shared" ca="1" si="97"/>
        <v>#N/A</v>
      </c>
      <c r="F479" s="44" t="e">
        <f t="shared" ca="1" si="98"/>
        <v>#N/A</v>
      </c>
      <c r="G479" s="7" t="e">
        <f t="shared" ca="1" si="99"/>
        <v>#N/A</v>
      </c>
      <c r="H479" s="79" t="e">
        <f t="shared" ca="1" si="100"/>
        <v>#N/A</v>
      </c>
      <c r="I479" s="18" t="e">
        <f t="shared" ca="1" si="101"/>
        <v>#N/A</v>
      </c>
      <c r="J479" s="164" t="e">
        <f t="shared" ca="1" si="102"/>
        <v>#N/A</v>
      </c>
      <c r="K479" s="2" t="e">
        <f t="shared" ca="1" si="103"/>
        <v>#N/A</v>
      </c>
      <c r="L479" s="2" t="e">
        <f t="shared" ca="1" si="104"/>
        <v>#N/A</v>
      </c>
      <c r="M479" s="19" t="e">
        <f t="shared" ca="1" si="105"/>
        <v>#N/A</v>
      </c>
      <c r="N479" s="2" t="e">
        <f t="shared" ca="1" si="106"/>
        <v>#N/A</v>
      </c>
      <c r="O479" s="20" t="e">
        <f t="shared" ca="1" si="107"/>
        <v>#N/A</v>
      </c>
      <c r="P479" s="168"/>
      <c r="Q479"/>
      <c r="U479"/>
    </row>
    <row r="480" spans="1:21" hidden="1" x14ac:dyDescent="0.25">
      <c r="A480" s="175">
        <f>VLOOKUP($B480,Data_Table[],18,FALSE)</f>
        <v>0</v>
      </c>
      <c r="B480" s="3" t="s">
        <v>133</v>
      </c>
      <c r="C480" s="3" t="str">
        <f>IF(Table_Data_Table_12[[#This Row],[Pair
Group]]&lt;&gt;0,Table_Data_Table_12[[#This Row],[Pair
Group]]+(COUNTIF($A$17:$A480,A480)*0.01),"")</f>
        <v/>
      </c>
      <c r="D480" s="78" t="e">
        <f t="shared" ca="1" si="96"/>
        <v>#N/A</v>
      </c>
      <c r="E480" s="3" t="e">
        <f t="shared" ca="1" si="97"/>
        <v>#N/A</v>
      </c>
      <c r="F480" s="44" t="e">
        <f t="shared" ca="1" si="98"/>
        <v>#N/A</v>
      </c>
      <c r="G480" s="7" t="e">
        <f t="shared" ca="1" si="99"/>
        <v>#N/A</v>
      </c>
      <c r="H480" s="79" t="e">
        <f t="shared" ca="1" si="100"/>
        <v>#N/A</v>
      </c>
      <c r="I480" s="18" t="e">
        <f t="shared" ca="1" si="101"/>
        <v>#N/A</v>
      </c>
      <c r="J480" s="164" t="e">
        <f t="shared" ca="1" si="102"/>
        <v>#N/A</v>
      </c>
      <c r="K480" s="2" t="e">
        <f t="shared" ca="1" si="103"/>
        <v>#N/A</v>
      </c>
      <c r="L480" s="2" t="e">
        <f t="shared" ca="1" si="104"/>
        <v>#N/A</v>
      </c>
      <c r="M480" s="19" t="e">
        <f t="shared" ca="1" si="105"/>
        <v>#N/A</v>
      </c>
      <c r="N480" s="2" t="e">
        <f t="shared" ca="1" si="106"/>
        <v>#N/A</v>
      </c>
      <c r="O480" s="20" t="e">
        <f t="shared" ca="1" si="107"/>
        <v>#N/A</v>
      </c>
      <c r="P480" s="168"/>
      <c r="Q480"/>
      <c r="U480"/>
    </row>
    <row r="481" spans="1:21" hidden="1" x14ac:dyDescent="0.25">
      <c r="A481" s="175">
        <f>VLOOKUP($B481,Data_Table[],18,FALSE)</f>
        <v>0</v>
      </c>
      <c r="B481" s="3" t="s">
        <v>133</v>
      </c>
      <c r="C481" s="3" t="str">
        <f>IF(Table_Data_Table_12[[#This Row],[Pair
Group]]&lt;&gt;0,Table_Data_Table_12[[#This Row],[Pair
Group]]+(COUNTIF($A$17:$A481,A481)*0.01),"")</f>
        <v/>
      </c>
      <c r="D481" s="78" t="e">
        <f t="shared" ca="1" si="96"/>
        <v>#N/A</v>
      </c>
      <c r="E481" s="3" t="e">
        <f t="shared" ca="1" si="97"/>
        <v>#N/A</v>
      </c>
      <c r="F481" s="44" t="e">
        <f t="shared" ca="1" si="98"/>
        <v>#N/A</v>
      </c>
      <c r="G481" s="7" t="e">
        <f t="shared" ca="1" si="99"/>
        <v>#N/A</v>
      </c>
      <c r="H481" s="79" t="e">
        <f t="shared" ca="1" si="100"/>
        <v>#N/A</v>
      </c>
      <c r="I481" s="18" t="e">
        <f t="shared" ca="1" si="101"/>
        <v>#N/A</v>
      </c>
      <c r="J481" s="164" t="e">
        <f t="shared" ca="1" si="102"/>
        <v>#N/A</v>
      </c>
      <c r="K481" s="2" t="e">
        <f t="shared" ca="1" si="103"/>
        <v>#N/A</v>
      </c>
      <c r="L481" s="2" t="e">
        <f t="shared" ca="1" si="104"/>
        <v>#N/A</v>
      </c>
      <c r="M481" s="19" t="e">
        <f t="shared" ca="1" si="105"/>
        <v>#N/A</v>
      </c>
      <c r="N481" s="2" t="e">
        <f t="shared" ca="1" si="106"/>
        <v>#N/A</v>
      </c>
      <c r="O481" s="20" t="e">
        <f t="shared" ca="1" si="107"/>
        <v>#N/A</v>
      </c>
      <c r="P481" s="168"/>
      <c r="Q481"/>
      <c r="U481"/>
    </row>
    <row r="482" spans="1:21" hidden="1" x14ac:dyDescent="0.25">
      <c r="A482" s="175">
        <f>VLOOKUP($B482,Data_Table[],18,FALSE)</f>
        <v>0</v>
      </c>
      <c r="B482" s="3" t="s">
        <v>133</v>
      </c>
      <c r="C482" s="3" t="str">
        <f>IF(Table_Data_Table_12[[#This Row],[Pair
Group]]&lt;&gt;0,Table_Data_Table_12[[#This Row],[Pair
Group]]+(COUNTIF($A$17:$A482,A482)*0.01),"")</f>
        <v/>
      </c>
      <c r="D482" s="78" t="e">
        <f t="shared" ca="1" si="96"/>
        <v>#N/A</v>
      </c>
      <c r="E482" s="3" t="e">
        <f t="shared" ca="1" si="97"/>
        <v>#N/A</v>
      </c>
      <c r="F482" s="44" t="e">
        <f t="shared" ca="1" si="98"/>
        <v>#N/A</v>
      </c>
      <c r="G482" s="7" t="e">
        <f t="shared" ca="1" si="99"/>
        <v>#N/A</v>
      </c>
      <c r="H482" s="79" t="e">
        <f t="shared" ca="1" si="100"/>
        <v>#N/A</v>
      </c>
      <c r="I482" s="18" t="e">
        <f t="shared" ca="1" si="101"/>
        <v>#N/A</v>
      </c>
      <c r="J482" s="164" t="e">
        <f t="shared" ca="1" si="102"/>
        <v>#N/A</v>
      </c>
      <c r="K482" s="2" t="e">
        <f t="shared" ca="1" si="103"/>
        <v>#N/A</v>
      </c>
      <c r="L482" s="2" t="e">
        <f t="shared" ca="1" si="104"/>
        <v>#N/A</v>
      </c>
      <c r="M482" s="19" t="e">
        <f t="shared" ca="1" si="105"/>
        <v>#N/A</v>
      </c>
      <c r="N482" s="2" t="e">
        <f t="shared" ca="1" si="106"/>
        <v>#N/A</v>
      </c>
      <c r="O482" s="20" t="e">
        <f t="shared" ca="1" si="107"/>
        <v>#N/A</v>
      </c>
      <c r="P482" s="168"/>
      <c r="Q482"/>
      <c r="U482"/>
    </row>
    <row r="483" spans="1:21" hidden="1" x14ac:dyDescent="0.25">
      <c r="A483" s="175">
        <f>VLOOKUP($B483,Data_Table[],18,FALSE)</f>
        <v>0</v>
      </c>
      <c r="B483" s="3" t="s">
        <v>133</v>
      </c>
      <c r="C483" s="3" t="str">
        <f>IF(Table_Data_Table_12[[#This Row],[Pair
Group]]&lt;&gt;0,Table_Data_Table_12[[#This Row],[Pair
Group]]+(COUNTIF($A$17:$A483,A483)*0.01),"")</f>
        <v/>
      </c>
      <c r="D483" s="78" t="e">
        <f t="shared" ca="1" si="96"/>
        <v>#N/A</v>
      </c>
      <c r="E483" s="3" t="e">
        <f t="shared" ca="1" si="97"/>
        <v>#N/A</v>
      </c>
      <c r="F483" s="44" t="e">
        <f t="shared" ca="1" si="98"/>
        <v>#N/A</v>
      </c>
      <c r="G483" s="7" t="e">
        <f t="shared" ca="1" si="99"/>
        <v>#N/A</v>
      </c>
      <c r="H483" s="79" t="e">
        <f t="shared" ca="1" si="100"/>
        <v>#N/A</v>
      </c>
      <c r="I483" s="18" t="e">
        <f t="shared" ca="1" si="101"/>
        <v>#N/A</v>
      </c>
      <c r="J483" s="164" t="e">
        <f t="shared" ca="1" si="102"/>
        <v>#N/A</v>
      </c>
      <c r="K483" s="2" t="e">
        <f t="shared" ca="1" si="103"/>
        <v>#N/A</v>
      </c>
      <c r="L483" s="2" t="e">
        <f t="shared" ca="1" si="104"/>
        <v>#N/A</v>
      </c>
      <c r="M483" s="19" t="e">
        <f t="shared" ca="1" si="105"/>
        <v>#N/A</v>
      </c>
      <c r="N483" s="2" t="e">
        <f t="shared" ca="1" si="106"/>
        <v>#N/A</v>
      </c>
      <c r="O483" s="20" t="e">
        <f t="shared" ca="1" si="107"/>
        <v>#N/A</v>
      </c>
      <c r="P483" s="168"/>
      <c r="Q483"/>
      <c r="U483"/>
    </row>
    <row r="484" spans="1:21" hidden="1" x14ac:dyDescent="0.25">
      <c r="A484" s="175">
        <f>VLOOKUP($B484,Data_Table[],18,FALSE)</f>
        <v>0</v>
      </c>
      <c r="B484" s="3" t="s">
        <v>133</v>
      </c>
      <c r="C484" s="3" t="str">
        <f>IF(Table_Data_Table_12[[#This Row],[Pair
Group]]&lt;&gt;0,Table_Data_Table_12[[#This Row],[Pair
Group]]+(COUNTIF($A$17:$A484,A484)*0.01),"")</f>
        <v/>
      </c>
      <c r="D484" s="78" t="e">
        <f t="shared" ca="1" si="96"/>
        <v>#N/A</v>
      </c>
      <c r="E484" s="3" t="e">
        <f t="shared" ca="1" si="97"/>
        <v>#N/A</v>
      </c>
      <c r="F484" s="44" t="e">
        <f t="shared" ca="1" si="98"/>
        <v>#N/A</v>
      </c>
      <c r="G484" s="7" t="e">
        <f t="shared" ca="1" si="99"/>
        <v>#N/A</v>
      </c>
      <c r="H484" s="79" t="e">
        <f t="shared" ca="1" si="100"/>
        <v>#N/A</v>
      </c>
      <c r="I484" s="18" t="e">
        <f t="shared" ca="1" si="101"/>
        <v>#N/A</v>
      </c>
      <c r="J484" s="164" t="e">
        <f t="shared" ca="1" si="102"/>
        <v>#N/A</v>
      </c>
      <c r="K484" s="2" t="e">
        <f t="shared" ca="1" si="103"/>
        <v>#N/A</v>
      </c>
      <c r="L484" s="2" t="e">
        <f t="shared" ca="1" si="104"/>
        <v>#N/A</v>
      </c>
      <c r="M484" s="19" t="e">
        <f t="shared" ca="1" si="105"/>
        <v>#N/A</v>
      </c>
      <c r="N484" s="2" t="e">
        <f t="shared" ca="1" si="106"/>
        <v>#N/A</v>
      </c>
      <c r="O484" s="20" t="e">
        <f t="shared" ca="1" si="107"/>
        <v>#N/A</v>
      </c>
      <c r="P484" s="168"/>
      <c r="Q484"/>
      <c r="U484"/>
    </row>
    <row r="485" spans="1:21" hidden="1" x14ac:dyDescent="0.25">
      <c r="A485" s="175">
        <f>VLOOKUP($B485,Data_Table[],18,FALSE)</f>
        <v>0</v>
      </c>
      <c r="B485" s="3" t="s">
        <v>133</v>
      </c>
      <c r="C485" s="3" t="str">
        <f>IF(Table_Data_Table_12[[#This Row],[Pair
Group]]&lt;&gt;0,Table_Data_Table_12[[#This Row],[Pair
Group]]+(COUNTIF($A$17:$A485,A485)*0.01),"")</f>
        <v/>
      </c>
      <c r="D485" s="78" t="e">
        <f t="shared" ca="1" si="96"/>
        <v>#N/A</v>
      </c>
      <c r="E485" s="3" t="e">
        <f t="shared" ca="1" si="97"/>
        <v>#N/A</v>
      </c>
      <c r="F485" s="44" t="e">
        <f t="shared" ca="1" si="98"/>
        <v>#N/A</v>
      </c>
      <c r="G485" s="7" t="e">
        <f t="shared" ca="1" si="99"/>
        <v>#N/A</v>
      </c>
      <c r="H485" s="79" t="e">
        <f t="shared" ca="1" si="100"/>
        <v>#N/A</v>
      </c>
      <c r="I485" s="18" t="e">
        <f t="shared" ca="1" si="101"/>
        <v>#N/A</v>
      </c>
      <c r="J485" s="164" t="e">
        <f t="shared" ca="1" si="102"/>
        <v>#N/A</v>
      </c>
      <c r="K485" s="2" t="e">
        <f t="shared" ca="1" si="103"/>
        <v>#N/A</v>
      </c>
      <c r="L485" s="2" t="e">
        <f t="shared" ca="1" si="104"/>
        <v>#N/A</v>
      </c>
      <c r="M485" s="19" t="e">
        <f t="shared" ca="1" si="105"/>
        <v>#N/A</v>
      </c>
      <c r="N485" s="2" t="e">
        <f t="shared" ca="1" si="106"/>
        <v>#N/A</v>
      </c>
      <c r="O485" s="20" t="e">
        <f t="shared" ca="1" si="107"/>
        <v>#N/A</v>
      </c>
      <c r="P485" s="168"/>
      <c r="Q485"/>
      <c r="U485"/>
    </row>
    <row r="486" spans="1:21" hidden="1" x14ac:dyDescent="0.25">
      <c r="A486" s="175">
        <f>VLOOKUP($B486,Data_Table[],18,FALSE)</f>
        <v>0</v>
      </c>
      <c r="B486" s="3" t="s">
        <v>133</v>
      </c>
      <c r="C486" s="3" t="str">
        <f>IF(Table_Data_Table_12[[#This Row],[Pair
Group]]&lt;&gt;0,Table_Data_Table_12[[#This Row],[Pair
Group]]+(COUNTIF($A$17:$A486,A486)*0.01),"")</f>
        <v/>
      </c>
      <c r="D486" s="78" t="e">
        <f t="shared" ca="1" si="96"/>
        <v>#N/A</v>
      </c>
      <c r="E486" s="3" t="e">
        <f t="shared" ca="1" si="97"/>
        <v>#N/A</v>
      </c>
      <c r="F486" s="44" t="e">
        <f t="shared" ca="1" si="98"/>
        <v>#N/A</v>
      </c>
      <c r="G486" s="7" t="e">
        <f t="shared" ca="1" si="99"/>
        <v>#N/A</v>
      </c>
      <c r="H486" s="79" t="e">
        <f t="shared" ca="1" si="100"/>
        <v>#N/A</v>
      </c>
      <c r="I486" s="18" t="e">
        <f t="shared" ca="1" si="101"/>
        <v>#N/A</v>
      </c>
      <c r="J486" s="164" t="e">
        <f t="shared" ca="1" si="102"/>
        <v>#N/A</v>
      </c>
      <c r="K486" s="2" t="e">
        <f t="shared" ca="1" si="103"/>
        <v>#N/A</v>
      </c>
      <c r="L486" s="2" t="e">
        <f t="shared" ca="1" si="104"/>
        <v>#N/A</v>
      </c>
      <c r="M486" s="19" t="e">
        <f t="shared" ca="1" si="105"/>
        <v>#N/A</v>
      </c>
      <c r="N486" s="2" t="e">
        <f t="shared" ca="1" si="106"/>
        <v>#N/A</v>
      </c>
      <c r="O486" s="20" t="e">
        <f t="shared" ca="1" si="107"/>
        <v>#N/A</v>
      </c>
      <c r="P486" s="168"/>
      <c r="Q486"/>
      <c r="U486"/>
    </row>
    <row r="487" spans="1:21" hidden="1" x14ac:dyDescent="0.25">
      <c r="A487" s="175">
        <f>VLOOKUP($B487,Data_Table[],18,FALSE)</f>
        <v>0</v>
      </c>
      <c r="B487" s="3" t="s">
        <v>133</v>
      </c>
      <c r="C487" s="3" t="str">
        <f>IF(Table_Data_Table_12[[#This Row],[Pair
Group]]&lt;&gt;0,Table_Data_Table_12[[#This Row],[Pair
Group]]+(COUNTIF($A$17:$A487,A487)*0.01),"")</f>
        <v/>
      </c>
      <c r="D487" s="78" t="e">
        <f t="shared" ca="1" si="96"/>
        <v>#N/A</v>
      </c>
      <c r="E487" s="3" t="e">
        <f t="shared" ca="1" si="97"/>
        <v>#N/A</v>
      </c>
      <c r="F487" s="44" t="e">
        <f t="shared" ca="1" si="98"/>
        <v>#N/A</v>
      </c>
      <c r="G487" s="7" t="e">
        <f t="shared" ca="1" si="99"/>
        <v>#N/A</v>
      </c>
      <c r="H487" s="79" t="e">
        <f t="shared" ca="1" si="100"/>
        <v>#N/A</v>
      </c>
      <c r="I487" s="18" t="e">
        <f t="shared" ca="1" si="101"/>
        <v>#N/A</v>
      </c>
      <c r="J487" s="164" t="e">
        <f t="shared" ca="1" si="102"/>
        <v>#N/A</v>
      </c>
      <c r="K487" s="2" t="e">
        <f t="shared" ca="1" si="103"/>
        <v>#N/A</v>
      </c>
      <c r="L487" s="2" t="e">
        <f t="shared" ca="1" si="104"/>
        <v>#N/A</v>
      </c>
      <c r="M487" s="19" t="e">
        <f t="shared" ca="1" si="105"/>
        <v>#N/A</v>
      </c>
      <c r="N487" s="2" t="e">
        <f t="shared" ca="1" si="106"/>
        <v>#N/A</v>
      </c>
      <c r="O487" s="20" t="e">
        <f t="shared" ca="1" si="107"/>
        <v>#N/A</v>
      </c>
      <c r="P487" s="168"/>
      <c r="Q487"/>
      <c r="U487"/>
    </row>
    <row r="488" spans="1:21" hidden="1" x14ac:dyDescent="0.25">
      <c r="A488" s="175">
        <f>VLOOKUP($B488,Data_Table[],18,FALSE)</f>
        <v>0</v>
      </c>
      <c r="B488" s="3" t="s">
        <v>133</v>
      </c>
      <c r="C488" s="3" t="str">
        <f>IF(Table_Data_Table_12[[#This Row],[Pair
Group]]&lt;&gt;0,Table_Data_Table_12[[#This Row],[Pair
Group]]+(COUNTIF($A$17:$A488,A488)*0.01),"")</f>
        <v/>
      </c>
      <c r="D488" s="78" t="e">
        <f t="shared" ca="1" si="96"/>
        <v>#N/A</v>
      </c>
      <c r="E488" s="3" t="e">
        <f t="shared" ca="1" si="97"/>
        <v>#N/A</v>
      </c>
      <c r="F488" s="44" t="e">
        <f t="shared" ca="1" si="98"/>
        <v>#N/A</v>
      </c>
      <c r="G488" s="7" t="e">
        <f t="shared" ca="1" si="99"/>
        <v>#N/A</v>
      </c>
      <c r="H488" s="79" t="e">
        <f t="shared" ca="1" si="100"/>
        <v>#N/A</v>
      </c>
      <c r="I488" s="18" t="e">
        <f t="shared" ca="1" si="101"/>
        <v>#N/A</v>
      </c>
      <c r="J488" s="164" t="e">
        <f t="shared" ca="1" si="102"/>
        <v>#N/A</v>
      </c>
      <c r="K488" s="2" t="e">
        <f t="shared" ca="1" si="103"/>
        <v>#N/A</v>
      </c>
      <c r="L488" s="2" t="e">
        <f t="shared" ca="1" si="104"/>
        <v>#N/A</v>
      </c>
      <c r="M488" s="19" t="e">
        <f t="shared" ca="1" si="105"/>
        <v>#N/A</v>
      </c>
      <c r="N488" s="2" t="e">
        <f t="shared" ca="1" si="106"/>
        <v>#N/A</v>
      </c>
      <c r="O488" s="20" t="e">
        <f t="shared" ca="1" si="107"/>
        <v>#N/A</v>
      </c>
      <c r="P488" s="168"/>
      <c r="Q488"/>
      <c r="U488"/>
    </row>
    <row r="489" spans="1:21" hidden="1" x14ac:dyDescent="0.25">
      <c r="A489" s="175">
        <f>VLOOKUP($B489,Data_Table[],18,FALSE)</f>
        <v>0</v>
      </c>
      <c r="B489" s="3" t="s">
        <v>133</v>
      </c>
      <c r="C489" s="3" t="str">
        <f>IF(Table_Data_Table_12[[#This Row],[Pair
Group]]&lt;&gt;0,Table_Data_Table_12[[#This Row],[Pair
Group]]+(COUNTIF($A$17:$A489,A489)*0.01),"")</f>
        <v/>
      </c>
      <c r="D489" s="78" t="e">
        <f t="shared" ca="1" si="96"/>
        <v>#N/A</v>
      </c>
      <c r="E489" s="3" t="e">
        <f t="shared" ca="1" si="97"/>
        <v>#N/A</v>
      </c>
      <c r="F489" s="44" t="e">
        <f t="shared" ca="1" si="98"/>
        <v>#N/A</v>
      </c>
      <c r="G489" s="7" t="e">
        <f t="shared" ca="1" si="99"/>
        <v>#N/A</v>
      </c>
      <c r="H489" s="79" t="e">
        <f t="shared" ca="1" si="100"/>
        <v>#N/A</v>
      </c>
      <c r="I489" s="18" t="e">
        <f t="shared" ca="1" si="101"/>
        <v>#N/A</v>
      </c>
      <c r="J489" s="164" t="e">
        <f t="shared" ca="1" si="102"/>
        <v>#N/A</v>
      </c>
      <c r="K489" s="2" t="e">
        <f t="shared" ca="1" si="103"/>
        <v>#N/A</v>
      </c>
      <c r="L489" s="2" t="e">
        <f t="shared" ca="1" si="104"/>
        <v>#N/A</v>
      </c>
      <c r="M489" s="19" t="e">
        <f t="shared" ca="1" si="105"/>
        <v>#N/A</v>
      </c>
      <c r="N489" s="2" t="e">
        <f t="shared" ca="1" si="106"/>
        <v>#N/A</v>
      </c>
      <c r="O489" s="20" t="e">
        <f t="shared" ca="1" si="107"/>
        <v>#N/A</v>
      </c>
      <c r="P489" s="168"/>
      <c r="Q489"/>
      <c r="U489"/>
    </row>
    <row r="490" spans="1:21" hidden="1" x14ac:dyDescent="0.25">
      <c r="A490" s="175">
        <f>VLOOKUP($B490,Data_Table[],18,FALSE)</f>
        <v>0</v>
      </c>
      <c r="B490" s="3" t="s">
        <v>133</v>
      </c>
      <c r="C490" s="3" t="str">
        <f>IF(Table_Data_Table_12[[#This Row],[Pair
Group]]&lt;&gt;0,Table_Data_Table_12[[#This Row],[Pair
Group]]+(COUNTIF($A$17:$A490,A490)*0.01),"")</f>
        <v/>
      </c>
      <c r="D490" s="78" t="e">
        <f t="shared" ca="1" si="96"/>
        <v>#N/A</v>
      </c>
      <c r="E490" s="3" t="e">
        <f t="shared" ca="1" si="97"/>
        <v>#N/A</v>
      </c>
      <c r="F490" s="44" t="e">
        <f t="shared" ca="1" si="98"/>
        <v>#N/A</v>
      </c>
      <c r="G490" s="7" t="e">
        <f t="shared" ca="1" si="99"/>
        <v>#N/A</v>
      </c>
      <c r="H490" s="79" t="e">
        <f t="shared" ca="1" si="100"/>
        <v>#N/A</v>
      </c>
      <c r="I490" s="18" t="e">
        <f t="shared" ca="1" si="101"/>
        <v>#N/A</v>
      </c>
      <c r="J490" s="164" t="e">
        <f t="shared" ca="1" si="102"/>
        <v>#N/A</v>
      </c>
      <c r="K490" s="2" t="e">
        <f t="shared" ca="1" si="103"/>
        <v>#N/A</v>
      </c>
      <c r="L490" s="2" t="e">
        <f t="shared" ca="1" si="104"/>
        <v>#N/A</v>
      </c>
      <c r="M490" s="19" t="e">
        <f t="shared" ca="1" si="105"/>
        <v>#N/A</v>
      </c>
      <c r="N490" s="2" t="e">
        <f t="shared" ca="1" si="106"/>
        <v>#N/A</v>
      </c>
      <c r="O490" s="20" t="e">
        <f t="shared" ca="1" si="107"/>
        <v>#N/A</v>
      </c>
      <c r="P490" s="168"/>
      <c r="Q490"/>
      <c r="U490"/>
    </row>
    <row r="491" spans="1:21" hidden="1" x14ac:dyDescent="0.25">
      <c r="A491" s="175">
        <f>VLOOKUP($B491,Data_Table[],18,FALSE)</f>
        <v>0</v>
      </c>
      <c r="B491" s="3" t="s">
        <v>133</v>
      </c>
      <c r="C491" s="3" t="str">
        <f>IF(Table_Data_Table_12[[#This Row],[Pair
Group]]&lt;&gt;0,Table_Data_Table_12[[#This Row],[Pair
Group]]+(COUNTIF($A$17:$A491,A491)*0.01),"")</f>
        <v/>
      </c>
      <c r="D491" s="78" t="e">
        <f t="shared" ca="1" si="96"/>
        <v>#N/A</v>
      </c>
      <c r="E491" s="3" t="e">
        <f t="shared" ca="1" si="97"/>
        <v>#N/A</v>
      </c>
      <c r="F491" s="44" t="e">
        <f t="shared" ca="1" si="98"/>
        <v>#N/A</v>
      </c>
      <c r="G491" s="7" t="e">
        <f t="shared" ca="1" si="99"/>
        <v>#N/A</v>
      </c>
      <c r="H491" s="79" t="e">
        <f t="shared" ca="1" si="100"/>
        <v>#N/A</v>
      </c>
      <c r="I491" s="18" t="e">
        <f t="shared" ca="1" si="101"/>
        <v>#N/A</v>
      </c>
      <c r="J491" s="164" t="e">
        <f t="shared" ca="1" si="102"/>
        <v>#N/A</v>
      </c>
      <c r="K491" s="2" t="e">
        <f t="shared" ca="1" si="103"/>
        <v>#N/A</v>
      </c>
      <c r="L491" s="2" t="e">
        <f t="shared" ca="1" si="104"/>
        <v>#N/A</v>
      </c>
      <c r="M491" s="19" t="e">
        <f t="shared" ca="1" si="105"/>
        <v>#N/A</v>
      </c>
      <c r="N491" s="2" t="e">
        <f t="shared" ca="1" si="106"/>
        <v>#N/A</v>
      </c>
      <c r="O491" s="20" t="e">
        <f t="shared" ca="1" si="107"/>
        <v>#N/A</v>
      </c>
      <c r="P491" s="168"/>
      <c r="Q491"/>
      <c r="U491"/>
    </row>
    <row r="492" spans="1:21" hidden="1" x14ac:dyDescent="0.25">
      <c r="A492" s="175">
        <f>VLOOKUP($B492,Data_Table[],18,FALSE)</f>
        <v>0</v>
      </c>
      <c r="B492" s="3" t="s">
        <v>133</v>
      </c>
      <c r="C492" s="3" t="str">
        <f>IF(Table_Data_Table_12[[#This Row],[Pair
Group]]&lt;&gt;0,Table_Data_Table_12[[#This Row],[Pair
Group]]+(COUNTIF($A$17:$A492,A492)*0.01),"")</f>
        <v/>
      </c>
      <c r="D492" s="78" t="e">
        <f t="shared" ca="1" si="96"/>
        <v>#N/A</v>
      </c>
      <c r="E492" s="3" t="e">
        <f t="shared" ca="1" si="97"/>
        <v>#N/A</v>
      </c>
      <c r="F492" s="44" t="e">
        <f t="shared" ca="1" si="98"/>
        <v>#N/A</v>
      </c>
      <c r="G492" s="7" t="e">
        <f t="shared" ca="1" si="99"/>
        <v>#N/A</v>
      </c>
      <c r="H492" s="79" t="e">
        <f t="shared" ca="1" si="100"/>
        <v>#N/A</v>
      </c>
      <c r="I492" s="18" t="e">
        <f t="shared" ca="1" si="101"/>
        <v>#N/A</v>
      </c>
      <c r="J492" s="164" t="e">
        <f t="shared" ca="1" si="102"/>
        <v>#N/A</v>
      </c>
      <c r="K492" s="2" t="e">
        <f t="shared" ca="1" si="103"/>
        <v>#N/A</v>
      </c>
      <c r="L492" s="2" t="e">
        <f t="shared" ca="1" si="104"/>
        <v>#N/A</v>
      </c>
      <c r="M492" s="19" t="e">
        <f t="shared" ca="1" si="105"/>
        <v>#N/A</v>
      </c>
      <c r="N492" s="2" t="e">
        <f t="shared" ca="1" si="106"/>
        <v>#N/A</v>
      </c>
      <c r="O492" s="20" t="e">
        <f t="shared" ca="1" si="107"/>
        <v>#N/A</v>
      </c>
      <c r="P492" s="168"/>
      <c r="Q492"/>
      <c r="U492"/>
    </row>
    <row r="493" spans="1:21" hidden="1" x14ac:dyDescent="0.25">
      <c r="A493" s="175">
        <f>VLOOKUP($B493,Data_Table[],18,FALSE)</f>
        <v>0</v>
      </c>
      <c r="B493" s="3" t="s">
        <v>133</v>
      </c>
      <c r="C493" s="3" t="str">
        <f>IF(Table_Data_Table_12[[#This Row],[Pair
Group]]&lt;&gt;0,Table_Data_Table_12[[#This Row],[Pair
Group]]+(COUNTIF($A$17:$A493,A493)*0.01),"")</f>
        <v/>
      </c>
      <c r="D493" s="78" t="e">
        <f t="shared" ca="1" si="96"/>
        <v>#N/A</v>
      </c>
      <c r="E493" s="3" t="e">
        <f t="shared" ca="1" si="97"/>
        <v>#N/A</v>
      </c>
      <c r="F493" s="44" t="e">
        <f t="shared" ca="1" si="98"/>
        <v>#N/A</v>
      </c>
      <c r="G493" s="7" t="e">
        <f t="shared" ca="1" si="99"/>
        <v>#N/A</v>
      </c>
      <c r="H493" s="79" t="e">
        <f t="shared" ca="1" si="100"/>
        <v>#N/A</v>
      </c>
      <c r="I493" s="18" t="e">
        <f t="shared" ca="1" si="101"/>
        <v>#N/A</v>
      </c>
      <c r="J493" s="164" t="e">
        <f t="shared" ca="1" si="102"/>
        <v>#N/A</v>
      </c>
      <c r="K493" s="2" t="e">
        <f t="shared" ca="1" si="103"/>
        <v>#N/A</v>
      </c>
      <c r="L493" s="2" t="e">
        <f t="shared" ca="1" si="104"/>
        <v>#N/A</v>
      </c>
      <c r="M493" s="19" t="e">
        <f t="shared" ca="1" si="105"/>
        <v>#N/A</v>
      </c>
      <c r="N493" s="2" t="e">
        <f t="shared" ca="1" si="106"/>
        <v>#N/A</v>
      </c>
      <c r="O493" s="20" t="e">
        <f t="shared" ca="1" si="107"/>
        <v>#N/A</v>
      </c>
      <c r="P493" s="168"/>
      <c r="Q493"/>
      <c r="U493"/>
    </row>
    <row r="494" spans="1:21" hidden="1" x14ac:dyDescent="0.25">
      <c r="A494" s="175">
        <f>VLOOKUP($B494,Data_Table[],18,FALSE)</f>
        <v>0</v>
      </c>
      <c r="B494" s="3" t="s">
        <v>133</v>
      </c>
      <c r="C494" s="3" t="str">
        <f>IF(Table_Data_Table_12[[#This Row],[Pair
Group]]&lt;&gt;0,Table_Data_Table_12[[#This Row],[Pair
Group]]+(COUNTIF($A$17:$A494,A494)*0.01),"")</f>
        <v/>
      </c>
      <c r="D494" s="78" t="e">
        <f t="shared" ca="1" si="96"/>
        <v>#N/A</v>
      </c>
      <c r="E494" s="3" t="e">
        <f t="shared" ca="1" si="97"/>
        <v>#N/A</v>
      </c>
      <c r="F494" s="44" t="e">
        <f t="shared" ca="1" si="98"/>
        <v>#N/A</v>
      </c>
      <c r="G494" s="7" t="e">
        <f t="shared" ca="1" si="99"/>
        <v>#N/A</v>
      </c>
      <c r="H494" s="79" t="e">
        <f t="shared" ca="1" si="100"/>
        <v>#N/A</v>
      </c>
      <c r="I494" s="18" t="e">
        <f t="shared" ca="1" si="101"/>
        <v>#N/A</v>
      </c>
      <c r="J494" s="164" t="e">
        <f t="shared" ca="1" si="102"/>
        <v>#N/A</v>
      </c>
      <c r="K494" s="2" t="e">
        <f t="shared" ca="1" si="103"/>
        <v>#N/A</v>
      </c>
      <c r="L494" s="2" t="e">
        <f t="shared" ca="1" si="104"/>
        <v>#N/A</v>
      </c>
      <c r="M494" s="19" t="e">
        <f t="shared" ca="1" si="105"/>
        <v>#N/A</v>
      </c>
      <c r="N494" s="2" t="e">
        <f t="shared" ca="1" si="106"/>
        <v>#N/A</v>
      </c>
      <c r="O494" s="20" t="e">
        <f t="shared" ca="1" si="107"/>
        <v>#N/A</v>
      </c>
      <c r="P494" s="168"/>
      <c r="Q494"/>
      <c r="U494"/>
    </row>
    <row r="495" spans="1:21" hidden="1" x14ac:dyDescent="0.25">
      <c r="A495" s="175">
        <f>VLOOKUP($B495,Data_Table[],18,FALSE)</f>
        <v>0</v>
      </c>
      <c r="B495" s="3" t="s">
        <v>133</v>
      </c>
      <c r="C495" s="3" t="str">
        <f>IF(Table_Data_Table_12[[#This Row],[Pair
Group]]&lt;&gt;0,Table_Data_Table_12[[#This Row],[Pair
Group]]+(COUNTIF($A$17:$A495,A495)*0.01),"")</f>
        <v/>
      </c>
      <c r="D495" s="78" t="e">
        <f t="shared" ca="1" si="96"/>
        <v>#N/A</v>
      </c>
      <c r="E495" s="3" t="e">
        <f t="shared" ca="1" si="97"/>
        <v>#N/A</v>
      </c>
      <c r="F495" s="44" t="e">
        <f t="shared" ca="1" si="98"/>
        <v>#N/A</v>
      </c>
      <c r="G495" s="7" t="e">
        <f t="shared" ca="1" si="99"/>
        <v>#N/A</v>
      </c>
      <c r="H495" s="79" t="e">
        <f t="shared" ca="1" si="100"/>
        <v>#N/A</v>
      </c>
      <c r="I495" s="18" t="e">
        <f t="shared" ca="1" si="101"/>
        <v>#N/A</v>
      </c>
      <c r="J495" s="164" t="e">
        <f t="shared" ca="1" si="102"/>
        <v>#N/A</v>
      </c>
      <c r="K495" s="2" t="e">
        <f t="shared" ca="1" si="103"/>
        <v>#N/A</v>
      </c>
      <c r="L495" s="2" t="e">
        <f t="shared" ca="1" si="104"/>
        <v>#N/A</v>
      </c>
      <c r="M495" s="19" t="e">
        <f t="shared" ca="1" si="105"/>
        <v>#N/A</v>
      </c>
      <c r="N495" s="2" t="e">
        <f t="shared" ca="1" si="106"/>
        <v>#N/A</v>
      </c>
      <c r="O495" s="20" t="e">
        <f t="shared" ca="1" si="107"/>
        <v>#N/A</v>
      </c>
      <c r="P495" s="168"/>
      <c r="Q495"/>
      <c r="U495"/>
    </row>
    <row r="496" spans="1:21" hidden="1" x14ac:dyDescent="0.25">
      <c r="A496" s="175">
        <f>VLOOKUP($B496,Data_Table[],18,FALSE)</f>
        <v>0</v>
      </c>
      <c r="B496" s="3" t="s">
        <v>133</v>
      </c>
      <c r="C496" s="3" t="str">
        <f>IF(Table_Data_Table_12[[#This Row],[Pair
Group]]&lt;&gt;0,Table_Data_Table_12[[#This Row],[Pair
Group]]+(COUNTIF($A$17:$A496,A496)*0.01),"")</f>
        <v/>
      </c>
      <c r="D496" s="78" t="e">
        <f t="shared" ca="1" si="96"/>
        <v>#N/A</v>
      </c>
      <c r="E496" s="3" t="e">
        <f t="shared" ca="1" si="97"/>
        <v>#N/A</v>
      </c>
      <c r="F496" s="44" t="e">
        <f t="shared" ca="1" si="98"/>
        <v>#N/A</v>
      </c>
      <c r="G496" s="7" t="e">
        <f t="shared" ca="1" si="99"/>
        <v>#N/A</v>
      </c>
      <c r="H496" s="79" t="e">
        <f t="shared" ca="1" si="100"/>
        <v>#N/A</v>
      </c>
      <c r="I496" s="18" t="e">
        <f t="shared" ca="1" si="101"/>
        <v>#N/A</v>
      </c>
      <c r="J496" s="164" t="e">
        <f t="shared" ca="1" si="102"/>
        <v>#N/A</v>
      </c>
      <c r="K496" s="2" t="e">
        <f t="shared" ca="1" si="103"/>
        <v>#N/A</v>
      </c>
      <c r="L496" s="2" t="e">
        <f t="shared" ca="1" si="104"/>
        <v>#N/A</v>
      </c>
      <c r="M496" s="19" t="e">
        <f t="shared" ca="1" si="105"/>
        <v>#N/A</v>
      </c>
      <c r="N496" s="2" t="e">
        <f t="shared" ca="1" si="106"/>
        <v>#N/A</v>
      </c>
      <c r="O496" s="20" t="e">
        <f t="shared" ca="1" si="107"/>
        <v>#N/A</v>
      </c>
      <c r="P496" s="168"/>
      <c r="Q496"/>
      <c r="U496"/>
    </row>
    <row r="497" spans="1:21" hidden="1" x14ac:dyDescent="0.25">
      <c r="A497" s="175">
        <f>VLOOKUP($B497,Data_Table[],18,FALSE)</f>
        <v>0</v>
      </c>
      <c r="B497" s="3" t="s">
        <v>133</v>
      </c>
      <c r="C497" s="3" t="str">
        <f>IF(Table_Data_Table_12[[#This Row],[Pair
Group]]&lt;&gt;0,Table_Data_Table_12[[#This Row],[Pair
Group]]+(COUNTIF($A$17:$A497,A497)*0.01),"")</f>
        <v/>
      </c>
      <c r="D497" s="78" t="e">
        <f t="shared" ca="1" si="96"/>
        <v>#N/A</v>
      </c>
      <c r="E497" s="3" t="e">
        <f t="shared" ca="1" si="97"/>
        <v>#N/A</v>
      </c>
      <c r="F497" s="44" t="e">
        <f t="shared" ca="1" si="98"/>
        <v>#N/A</v>
      </c>
      <c r="G497" s="7" t="e">
        <f t="shared" ca="1" si="99"/>
        <v>#N/A</v>
      </c>
      <c r="H497" s="79" t="e">
        <f t="shared" ca="1" si="100"/>
        <v>#N/A</v>
      </c>
      <c r="I497" s="18" t="e">
        <f t="shared" ca="1" si="101"/>
        <v>#N/A</v>
      </c>
      <c r="J497" s="164" t="e">
        <f t="shared" ca="1" si="102"/>
        <v>#N/A</v>
      </c>
      <c r="K497" s="2" t="e">
        <f t="shared" ca="1" si="103"/>
        <v>#N/A</v>
      </c>
      <c r="L497" s="2" t="e">
        <f t="shared" ca="1" si="104"/>
        <v>#N/A</v>
      </c>
      <c r="M497" s="19" t="e">
        <f t="shared" ca="1" si="105"/>
        <v>#N/A</v>
      </c>
      <c r="N497" s="2" t="e">
        <f t="shared" ca="1" si="106"/>
        <v>#N/A</v>
      </c>
      <c r="O497" s="20" t="e">
        <f t="shared" ca="1" si="107"/>
        <v>#N/A</v>
      </c>
      <c r="P497" s="168"/>
      <c r="Q497"/>
      <c r="U497"/>
    </row>
    <row r="498" spans="1:21" hidden="1" x14ac:dyDescent="0.25">
      <c r="A498" s="175">
        <f>VLOOKUP($B498,Data_Table[],18,FALSE)</f>
        <v>0</v>
      </c>
      <c r="B498" s="3" t="s">
        <v>133</v>
      </c>
      <c r="C498" s="3" t="str">
        <f>IF(Table_Data_Table_12[[#This Row],[Pair
Group]]&lt;&gt;0,Table_Data_Table_12[[#This Row],[Pair
Group]]+(COUNTIF($A$17:$A498,A498)*0.01),"")</f>
        <v/>
      </c>
      <c r="D498" s="78" t="e">
        <f t="shared" ca="1" si="96"/>
        <v>#N/A</v>
      </c>
      <c r="E498" s="3" t="e">
        <f t="shared" ca="1" si="97"/>
        <v>#N/A</v>
      </c>
      <c r="F498" s="44" t="e">
        <f t="shared" ca="1" si="98"/>
        <v>#N/A</v>
      </c>
      <c r="G498" s="7" t="e">
        <f t="shared" ca="1" si="99"/>
        <v>#N/A</v>
      </c>
      <c r="H498" s="79" t="e">
        <f t="shared" ca="1" si="100"/>
        <v>#N/A</v>
      </c>
      <c r="I498" s="18" t="e">
        <f t="shared" ca="1" si="101"/>
        <v>#N/A</v>
      </c>
      <c r="J498" s="164" t="e">
        <f t="shared" ca="1" si="102"/>
        <v>#N/A</v>
      </c>
      <c r="K498" s="2" t="e">
        <f t="shared" ca="1" si="103"/>
        <v>#N/A</v>
      </c>
      <c r="L498" s="2" t="e">
        <f t="shared" ca="1" si="104"/>
        <v>#N/A</v>
      </c>
      <c r="M498" s="19" t="e">
        <f t="shared" ca="1" si="105"/>
        <v>#N/A</v>
      </c>
      <c r="N498" s="2" t="e">
        <f t="shared" ca="1" si="106"/>
        <v>#N/A</v>
      </c>
      <c r="O498" s="20" t="e">
        <f t="shared" ca="1" si="107"/>
        <v>#N/A</v>
      </c>
      <c r="P498" s="168"/>
      <c r="Q498"/>
      <c r="U498"/>
    </row>
    <row r="499" spans="1:21" hidden="1" x14ac:dyDescent="0.25">
      <c r="A499" s="175">
        <f>VLOOKUP($B499,Data_Table[],18,FALSE)</f>
        <v>0</v>
      </c>
      <c r="B499" s="3" t="s">
        <v>133</v>
      </c>
      <c r="C499" s="3" t="str">
        <f>IF(Table_Data_Table_12[[#This Row],[Pair
Group]]&lt;&gt;0,Table_Data_Table_12[[#This Row],[Pair
Group]]+(COUNTIF($A$17:$A499,A499)*0.01),"")</f>
        <v/>
      </c>
      <c r="D499" s="78" t="e">
        <f t="shared" ca="1" si="96"/>
        <v>#N/A</v>
      </c>
      <c r="E499" s="3" t="e">
        <f t="shared" ca="1" si="97"/>
        <v>#N/A</v>
      </c>
      <c r="F499" s="44" t="e">
        <f t="shared" ca="1" si="98"/>
        <v>#N/A</v>
      </c>
      <c r="G499" s="7" t="e">
        <f t="shared" ca="1" si="99"/>
        <v>#N/A</v>
      </c>
      <c r="H499" s="79" t="e">
        <f t="shared" ca="1" si="100"/>
        <v>#N/A</v>
      </c>
      <c r="I499" s="18" t="e">
        <f t="shared" ca="1" si="101"/>
        <v>#N/A</v>
      </c>
      <c r="J499" s="164" t="e">
        <f t="shared" ca="1" si="102"/>
        <v>#N/A</v>
      </c>
      <c r="K499" s="2" t="e">
        <f t="shared" ca="1" si="103"/>
        <v>#N/A</v>
      </c>
      <c r="L499" s="2" t="e">
        <f t="shared" ca="1" si="104"/>
        <v>#N/A</v>
      </c>
      <c r="M499" s="19" t="e">
        <f t="shared" ca="1" si="105"/>
        <v>#N/A</v>
      </c>
      <c r="N499" s="2" t="e">
        <f t="shared" ca="1" si="106"/>
        <v>#N/A</v>
      </c>
      <c r="O499" s="20" t="e">
        <f t="shared" ca="1" si="107"/>
        <v>#N/A</v>
      </c>
      <c r="P499" s="168"/>
      <c r="Q499"/>
      <c r="U499"/>
    </row>
    <row r="500" spans="1:21" hidden="1" x14ac:dyDescent="0.25">
      <c r="A500" s="175">
        <f>VLOOKUP($B500,Data_Table[],18,FALSE)</f>
        <v>0</v>
      </c>
      <c r="B500" s="3" t="s">
        <v>133</v>
      </c>
      <c r="C500" s="3" t="str">
        <f>IF(Table_Data_Table_12[[#This Row],[Pair
Group]]&lt;&gt;0,Table_Data_Table_12[[#This Row],[Pair
Group]]+(COUNTIF($A$17:$A500,A500)*0.01),"")</f>
        <v/>
      </c>
      <c r="D500" s="78" t="e">
        <f t="shared" ca="1" si="96"/>
        <v>#N/A</v>
      </c>
      <c r="E500" s="3" t="e">
        <f t="shared" ca="1" si="97"/>
        <v>#N/A</v>
      </c>
      <c r="F500" s="44" t="e">
        <f t="shared" ca="1" si="98"/>
        <v>#N/A</v>
      </c>
      <c r="G500" s="7" t="e">
        <f t="shared" ca="1" si="99"/>
        <v>#N/A</v>
      </c>
      <c r="H500" s="79" t="e">
        <f t="shared" ca="1" si="100"/>
        <v>#N/A</v>
      </c>
      <c r="I500" s="18" t="e">
        <f t="shared" ca="1" si="101"/>
        <v>#N/A</v>
      </c>
      <c r="J500" s="164" t="e">
        <f t="shared" ca="1" si="102"/>
        <v>#N/A</v>
      </c>
      <c r="K500" s="2" t="e">
        <f t="shared" ca="1" si="103"/>
        <v>#N/A</v>
      </c>
      <c r="L500" s="2" t="e">
        <f t="shared" ca="1" si="104"/>
        <v>#N/A</v>
      </c>
      <c r="M500" s="19" t="e">
        <f t="shared" ca="1" si="105"/>
        <v>#N/A</v>
      </c>
      <c r="N500" s="2" t="e">
        <f t="shared" ca="1" si="106"/>
        <v>#N/A</v>
      </c>
      <c r="O500" s="20" t="e">
        <f t="shared" ca="1" si="107"/>
        <v>#N/A</v>
      </c>
      <c r="P500" s="168"/>
      <c r="Q500"/>
      <c r="U500"/>
    </row>
    <row r="501" spans="1:21" hidden="1" x14ac:dyDescent="0.25">
      <c r="A501" s="175">
        <f>VLOOKUP($B501,Data_Table[],18,FALSE)</f>
        <v>0</v>
      </c>
      <c r="B501" s="3" t="s">
        <v>133</v>
      </c>
      <c r="C501" s="3" t="str">
        <f>IF(Table_Data_Table_12[[#This Row],[Pair
Group]]&lt;&gt;0,Table_Data_Table_12[[#This Row],[Pair
Group]]+(COUNTIF($A$17:$A501,A501)*0.01),"")</f>
        <v/>
      </c>
      <c r="D501" s="78" t="e">
        <f t="shared" ca="1" si="96"/>
        <v>#N/A</v>
      </c>
      <c r="E501" s="3" t="e">
        <f t="shared" ca="1" si="97"/>
        <v>#N/A</v>
      </c>
      <c r="F501" s="44" t="e">
        <f t="shared" ca="1" si="98"/>
        <v>#N/A</v>
      </c>
      <c r="G501" s="7" t="e">
        <f t="shared" ca="1" si="99"/>
        <v>#N/A</v>
      </c>
      <c r="H501" s="79" t="e">
        <f t="shared" ca="1" si="100"/>
        <v>#N/A</v>
      </c>
      <c r="I501" s="18" t="e">
        <f t="shared" ca="1" si="101"/>
        <v>#N/A</v>
      </c>
      <c r="J501" s="164" t="e">
        <f t="shared" ca="1" si="102"/>
        <v>#N/A</v>
      </c>
      <c r="K501" s="2" t="e">
        <f t="shared" ca="1" si="103"/>
        <v>#N/A</v>
      </c>
      <c r="L501" s="2" t="e">
        <f t="shared" ca="1" si="104"/>
        <v>#N/A</v>
      </c>
      <c r="M501" s="19" t="e">
        <f t="shared" ca="1" si="105"/>
        <v>#N/A</v>
      </c>
      <c r="N501" s="2" t="e">
        <f t="shared" ca="1" si="106"/>
        <v>#N/A</v>
      </c>
      <c r="O501" s="20" t="e">
        <f t="shared" ca="1" si="107"/>
        <v>#N/A</v>
      </c>
      <c r="P501" s="168"/>
      <c r="Q501"/>
      <c r="U501"/>
    </row>
    <row r="502" spans="1:21" hidden="1" x14ac:dyDescent="0.25">
      <c r="A502" s="175">
        <f>VLOOKUP($B502,Data_Table[],18,FALSE)</f>
        <v>0</v>
      </c>
      <c r="B502" s="3" t="s">
        <v>133</v>
      </c>
      <c r="C502" s="3" t="str">
        <f>IF(Table_Data_Table_12[[#This Row],[Pair
Group]]&lt;&gt;0,Table_Data_Table_12[[#This Row],[Pair
Group]]+(COUNTIF($A$17:$A502,A502)*0.01),"")</f>
        <v/>
      </c>
      <c r="D502" s="78" t="e">
        <f t="shared" ca="1" si="96"/>
        <v>#N/A</v>
      </c>
      <c r="E502" s="3" t="e">
        <f t="shared" ca="1" si="97"/>
        <v>#N/A</v>
      </c>
      <c r="F502" s="44" t="e">
        <f t="shared" ca="1" si="98"/>
        <v>#N/A</v>
      </c>
      <c r="G502" s="7" t="e">
        <f t="shared" ca="1" si="99"/>
        <v>#N/A</v>
      </c>
      <c r="H502" s="79" t="e">
        <f t="shared" ca="1" si="100"/>
        <v>#N/A</v>
      </c>
      <c r="I502" s="18" t="e">
        <f t="shared" ca="1" si="101"/>
        <v>#N/A</v>
      </c>
      <c r="J502" s="164" t="e">
        <f t="shared" ca="1" si="102"/>
        <v>#N/A</v>
      </c>
      <c r="K502" s="2" t="e">
        <f t="shared" ca="1" si="103"/>
        <v>#N/A</v>
      </c>
      <c r="L502" s="2" t="e">
        <f t="shared" ca="1" si="104"/>
        <v>#N/A</v>
      </c>
      <c r="M502" s="19" t="e">
        <f t="shared" ca="1" si="105"/>
        <v>#N/A</v>
      </c>
      <c r="N502" s="2" t="e">
        <f t="shared" ca="1" si="106"/>
        <v>#N/A</v>
      </c>
      <c r="O502" s="20" t="e">
        <f t="shared" ca="1" si="107"/>
        <v>#N/A</v>
      </c>
      <c r="P502" s="168"/>
      <c r="Q502"/>
      <c r="U502"/>
    </row>
    <row r="503" spans="1:21" hidden="1" x14ac:dyDescent="0.25">
      <c r="A503" s="175">
        <f>VLOOKUP($B503,Data_Table[],18,FALSE)</f>
        <v>0</v>
      </c>
      <c r="B503" s="3" t="s">
        <v>133</v>
      </c>
      <c r="C503" s="3" t="str">
        <f>IF(Table_Data_Table_12[[#This Row],[Pair
Group]]&lt;&gt;0,Table_Data_Table_12[[#This Row],[Pair
Group]]+(COUNTIF($A$17:$A503,A503)*0.01),"")</f>
        <v/>
      </c>
      <c r="D503" s="78" t="e">
        <f t="shared" ca="1" si="96"/>
        <v>#N/A</v>
      </c>
      <c r="E503" s="3" t="e">
        <f t="shared" ca="1" si="97"/>
        <v>#N/A</v>
      </c>
      <c r="F503" s="44" t="e">
        <f t="shared" ca="1" si="98"/>
        <v>#N/A</v>
      </c>
      <c r="G503" s="7" t="e">
        <f t="shared" ca="1" si="99"/>
        <v>#N/A</v>
      </c>
      <c r="H503" s="79" t="e">
        <f t="shared" ca="1" si="100"/>
        <v>#N/A</v>
      </c>
      <c r="I503" s="18" t="e">
        <f t="shared" ca="1" si="101"/>
        <v>#N/A</v>
      </c>
      <c r="J503" s="164" t="e">
        <f t="shared" ca="1" si="102"/>
        <v>#N/A</v>
      </c>
      <c r="K503" s="2" t="e">
        <f t="shared" ca="1" si="103"/>
        <v>#N/A</v>
      </c>
      <c r="L503" s="2" t="e">
        <f t="shared" ca="1" si="104"/>
        <v>#N/A</v>
      </c>
      <c r="M503" s="19" t="e">
        <f t="shared" ca="1" si="105"/>
        <v>#N/A</v>
      </c>
      <c r="N503" s="2" t="e">
        <f t="shared" ca="1" si="106"/>
        <v>#N/A</v>
      </c>
      <c r="O503" s="20" t="e">
        <f t="shared" ca="1" si="107"/>
        <v>#N/A</v>
      </c>
      <c r="P503" s="168"/>
      <c r="Q503"/>
      <c r="U503"/>
    </row>
    <row r="504" spans="1:21" hidden="1" x14ac:dyDescent="0.25">
      <c r="A504" s="175">
        <f>VLOOKUP($B504,Data_Table[],18,FALSE)</f>
        <v>0</v>
      </c>
      <c r="B504" s="3" t="s">
        <v>133</v>
      </c>
      <c r="C504" s="3" t="str">
        <f>IF(Table_Data_Table_12[[#This Row],[Pair
Group]]&lt;&gt;0,Table_Data_Table_12[[#This Row],[Pair
Group]]+(COUNTIF($A$17:$A504,A504)*0.01),"")</f>
        <v/>
      </c>
      <c r="D504" s="78" t="e">
        <f t="shared" ca="1" si="96"/>
        <v>#N/A</v>
      </c>
      <c r="E504" s="3" t="e">
        <f t="shared" ca="1" si="97"/>
        <v>#N/A</v>
      </c>
      <c r="F504" s="44" t="e">
        <f t="shared" ca="1" si="98"/>
        <v>#N/A</v>
      </c>
      <c r="G504" s="7" t="e">
        <f t="shared" ca="1" si="99"/>
        <v>#N/A</v>
      </c>
      <c r="H504" s="79" t="e">
        <f t="shared" ca="1" si="100"/>
        <v>#N/A</v>
      </c>
      <c r="I504" s="18" t="e">
        <f t="shared" ca="1" si="101"/>
        <v>#N/A</v>
      </c>
      <c r="J504" s="164" t="e">
        <f t="shared" ca="1" si="102"/>
        <v>#N/A</v>
      </c>
      <c r="K504" s="2" t="e">
        <f t="shared" ca="1" si="103"/>
        <v>#N/A</v>
      </c>
      <c r="L504" s="2" t="e">
        <f t="shared" ca="1" si="104"/>
        <v>#N/A</v>
      </c>
      <c r="M504" s="19" t="e">
        <f t="shared" ca="1" si="105"/>
        <v>#N/A</v>
      </c>
      <c r="N504" s="2" t="e">
        <f t="shared" ca="1" si="106"/>
        <v>#N/A</v>
      </c>
      <c r="O504" s="20" t="e">
        <f t="shared" ca="1" si="107"/>
        <v>#N/A</v>
      </c>
      <c r="P504" s="168"/>
      <c r="Q504"/>
      <c r="U504"/>
    </row>
    <row r="505" spans="1:21" hidden="1" x14ac:dyDescent="0.25">
      <c r="A505" s="175">
        <f>VLOOKUP($B505,Data_Table[],18,FALSE)</f>
        <v>0</v>
      </c>
      <c r="B505" s="3" t="s">
        <v>133</v>
      </c>
      <c r="C505" s="3" t="str">
        <f>IF(Table_Data_Table_12[[#This Row],[Pair
Group]]&lt;&gt;0,Table_Data_Table_12[[#This Row],[Pair
Group]]+(COUNTIF($A$17:$A505,A505)*0.01),"")</f>
        <v/>
      </c>
      <c r="D505" s="78" t="e">
        <f t="shared" ca="1" si="96"/>
        <v>#N/A</v>
      </c>
      <c r="E505" s="3" t="e">
        <f t="shared" ca="1" si="97"/>
        <v>#N/A</v>
      </c>
      <c r="F505" s="44" t="e">
        <f t="shared" ca="1" si="98"/>
        <v>#N/A</v>
      </c>
      <c r="G505" s="7" t="e">
        <f t="shared" ca="1" si="99"/>
        <v>#N/A</v>
      </c>
      <c r="H505" s="79" t="e">
        <f t="shared" ca="1" si="100"/>
        <v>#N/A</v>
      </c>
      <c r="I505" s="18" t="e">
        <f t="shared" ca="1" si="101"/>
        <v>#N/A</v>
      </c>
      <c r="J505" s="164" t="e">
        <f t="shared" ca="1" si="102"/>
        <v>#N/A</v>
      </c>
      <c r="K505" s="2" t="e">
        <f t="shared" ca="1" si="103"/>
        <v>#N/A</v>
      </c>
      <c r="L505" s="2" t="e">
        <f t="shared" ca="1" si="104"/>
        <v>#N/A</v>
      </c>
      <c r="M505" s="19" t="e">
        <f t="shared" ca="1" si="105"/>
        <v>#N/A</v>
      </c>
      <c r="N505" s="2" t="e">
        <f t="shared" ca="1" si="106"/>
        <v>#N/A</v>
      </c>
      <c r="O505" s="20" t="e">
        <f t="shared" ca="1" si="107"/>
        <v>#N/A</v>
      </c>
      <c r="P505" s="168"/>
      <c r="Q505"/>
      <c r="U505"/>
    </row>
    <row r="506" spans="1:21" hidden="1" x14ac:dyDescent="0.25">
      <c r="A506" s="175">
        <f>VLOOKUP($B506,Data_Table[],18,FALSE)</f>
        <v>0</v>
      </c>
      <c r="B506" s="3" t="s">
        <v>133</v>
      </c>
      <c r="C506" s="3" t="str">
        <f>IF(Table_Data_Table_12[[#This Row],[Pair
Group]]&lt;&gt;0,Table_Data_Table_12[[#This Row],[Pair
Group]]+(COUNTIF($A$17:$A506,A506)*0.01),"")</f>
        <v/>
      </c>
      <c r="D506" s="78" t="e">
        <f t="shared" ca="1" si="96"/>
        <v>#N/A</v>
      </c>
      <c r="E506" s="3" t="e">
        <f t="shared" ca="1" si="97"/>
        <v>#N/A</v>
      </c>
      <c r="F506" s="44" t="e">
        <f t="shared" ca="1" si="98"/>
        <v>#N/A</v>
      </c>
      <c r="G506" s="7" t="e">
        <f t="shared" ca="1" si="99"/>
        <v>#N/A</v>
      </c>
      <c r="H506" s="79" t="e">
        <f t="shared" ca="1" si="100"/>
        <v>#N/A</v>
      </c>
      <c r="I506" s="18" t="e">
        <f t="shared" ca="1" si="101"/>
        <v>#N/A</v>
      </c>
      <c r="J506" s="164" t="e">
        <f t="shared" ca="1" si="102"/>
        <v>#N/A</v>
      </c>
      <c r="K506" s="2" t="e">
        <f t="shared" ca="1" si="103"/>
        <v>#N/A</v>
      </c>
      <c r="L506" s="2" t="e">
        <f t="shared" ca="1" si="104"/>
        <v>#N/A</v>
      </c>
      <c r="M506" s="19" t="e">
        <f t="shared" ca="1" si="105"/>
        <v>#N/A</v>
      </c>
      <c r="N506" s="2" t="e">
        <f t="shared" ca="1" si="106"/>
        <v>#N/A</v>
      </c>
      <c r="O506" s="20" t="e">
        <f t="shared" ca="1" si="107"/>
        <v>#N/A</v>
      </c>
      <c r="P506" s="168"/>
      <c r="Q506"/>
      <c r="U506"/>
    </row>
    <row r="507" spans="1:21" hidden="1" x14ac:dyDescent="0.25">
      <c r="A507" s="175">
        <f>VLOOKUP($B507,Data_Table[],18,FALSE)</f>
        <v>0</v>
      </c>
      <c r="B507" s="3" t="s">
        <v>133</v>
      </c>
      <c r="C507" s="3" t="str">
        <f>IF(Table_Data_Table_12[[#This Row],[Pair
Group]]&lt;&gt;0,Table_Data_Table_12[[#This Row],[Pair
Group]]+(COUNTIF($A$17:$A507,A507)*0.01),"")</f>
        <v/>
      </c>
      <c r="D507" s="78" t="e">
        <f t="shared" ca="1" si="96"/>
        <v>#N/A</v>
      </c>
      <c r="E507" s="3" t="e">
        <f t="shared" ca="1" si="97"/>
        <v>#N/A</v>
      </c>
      <c r="F507" s="44" t="e">
        <f t="shared" ca="1" si="98"/>
        <v>#N/A</v>
      </c>
      <c r="G507" s="7" t="e">
        <f t="shared" ca="1" si="99"/>
        <v>#N/A</v>
      </c>
      <c r="H507" s="79" t="e">
        <f t="shared" ca="1" si="100"/>
        <v>#N/A</v>
      </c>
      <c r="I507" s="18" t="e">
        <f t="shared" ca="1" si="101"/>
        <v>#N/A</v>
      </c>
      <c r="J507" s="164" t="e">
        <f t="shared" ca="1" si="102"/>
        <v>#N/A</v>
      </c>
      <c r="K507" s="2" t="e">
        <f t="shared" ca="1" si="103"/>
        <v>#N/A</v>
      </c>
      <c r="L507" s="2" t="e">
        <f t="shared" ca="1" si="104"/>
        <v>#N/A</v>
      </c>
      <c r="M507" s="19" t="e">
        <f t="shared" ca="1" si="105"/>
        <v>#N/A</v>
      </c>
      <c r="N507" s="2" t="e">
        <f t="shared" ca="1" si="106"/>
        <v>#N/A</v>
      </c>
      <c r="O507" s="20" t="e">
        <f t="shared" ca="1" si="107"/>
        <v>#N/A</v>
      </c>
      <c r="P507" s="168"/>
      <c r="Q507"/>
      <c r="U507"/>
    </row>
    <row r="508" spans="1:21" hidden="1" x14ac:dyDescent="0.25">
      <c r="A508" s="175">
        <f>VLOOKUP($B508,Data_Table[],18,FALSE)</f>
        <v>0</v>
      </c>
      <c r="B508" s="3" t="s">
        <v>133</v>
      </c>
      <c r="C508" s="3" t="str">
        <f>IF(Table_Data_Table_12[[#This Row],[Pair
Group]]&lt;&gt;0,Table_Data_Table_12[[#This Row],[Pair
Group]]+(COUNTIF($A$17:$A508,A508)*0.01),"")</f>
        <v/>
      </c>
      <c r="D508" s="78" t="e">
        <f t="shared" ca="1" si="96"/>
        <v>#N/A</v>
      </c>
      <c r="E508" s="3" t="e">
        <f t="shared" ca="1" si="97"/>
        <v>#N/A</v>
      </c>
      <c r="F508" s="44" t="e">
        <f t="shared" ca="1" si="98"/>
        <v>#N/A</v>
      </c>
      <c r="G508" s="7" t="e">
        <f t="shared" ca="1" si="99"/>
        <v>#N/A</v>
      </c>
      <c r="H508" s="79" t="e">
        <f t="shared" ca="1" si="100"/>
        <v>#N/A</v>
      </c>
      <c r="I508" s="18" t="e">
        <f t="shared" ca="1" si="101"/>
        <v>#N/A</v>
      </c>
      <c r="J508" s="164" t="e">
        <f t="shared" ca="1" si="102"/>
        <v>#N/A</v>
      </c>
      <c r="K508" s="2" t="e">
        <f t="shared" ca="1" si="103"/>
        <v>#N/A</v>
      </c>
      <c r="L508" s="2" t="e">
        <f t="shared" ca="1" si="104"/>
        <v>#N/A</v>
      </c>
      <c r="M508" s="19" t="e">
        <f t="shared" ca="1" si="105"/>
        <v>#N/A</v>
      </c>
      <c r="N508" s="2" t="e">
        <f t="shared" ca="1" si="106"/>
        <v>#N/A</v>
      </c>
      <c r="O508" s="20" t="e">
        <f t="shared" ca="1" si="107"/>
        <v>#N/A</v>
      </c>
      <c r="P508" s="168"/>
      <c r="Q508"/>
      <c r="U508"/>
    </row>
    <row r="509" spans="1:21" hidden="1" x14ac:dyDescent="0.25">
      <c r="A509" s="175">
        <f>VLOOKUP($B509,Data_Table[],18,FALSE)</f>
        <v>0</v>
      </c>
      <c r="B509" s="3" t="s">
        <v>133</v>
      </c>
      <c r="C509" s="3" t="str">
        <f>IF(Table_Data_Table_12[[#This Row],[Pair
Group]]&lt;&gt;0,Table_Data_Table_12[[#This Row],[Pair
Group]]+(COUNTIF($A$17:$A509,A509)*0.01),"")</f>
        <v/>
      </c>
      <c r="D509" s="78" t="e">
        <f t="shared" ca="1" si="96"/>
        <v>#N/A</v>
      </c>
      <c r="E509" s="3" t="e">
        <f t="shared" ca="1" si="97"/>
        <v>#N/A</v>
      </c>
      <c r="F509" s="44" t="e">
        <f t="shared" ca="1" si="98"/>
        <v>#N/A</v>
      </c>
      <c r="G509" s="7" t="e">
        <f t="shared" ca="1" si="99"/>
        <v>#N/A</v>
      </c>
      <c r="H509" s="79" t="e">
        <f t="shared" ca="1" si="100"/>
        <v>#N/A</v>
      </c>
      <c r="I509" s="18" t="e">
        <f t="shared" ca="1" si="101"/>
        <v>#N/A</v>
      </c>
      <c r="J509" s="164" t="e">
        <f t="shared" ca="1" si="102"/>
        <v>#N/A</v>
      </c>
      <c r="K509" s="2" t="e">
        <f t="shared" ca="1" si="103"/>
        <v>#N/A</v>
      </c>
      <c r="L509" s="2" t="e">
        <f t="shared" ca="1" si="104"/>
        <v>#N/A</v>
      </c>
      <c r="M509" s="19" t="e">
        <f t="shared" ca="1" si="105"/>
        <v>#N/A</v>
      </c>
      <c r="N509" s="2" t="e">
        <f t="shared" ca="1" si="106"/>
        <v>#N/A</v>
      </c>
      <c r="O509" s="20" t="e">
        <f t="shared" ca="1" si="107"/>
        <v>#N/A</v>
      </c>
      <c r="P509" s="168"/>
      <c r="Q509"/>
      <c r="U509"/>
    </row>
    <row r="510" spans="1:21" hidden="1" x14ac:dyDescent="0.25">
      <c r="A510" s="175">
        <f>VLOOKUP($B510,Data_Table[],18,FALSE)</f>
        <v>0</v>
      </c>
      <c r="B510" s="3" t="s">
        <v>133</v>
      </c>
      <c r="C510" s="3" t="str">
        <f>IF(Table_Data_Table_12[[#This Row],[Pair
Group]]&lt;&gt;0,Table_Data_Table_12[[#This Row],[Pair
Group]]+(COUNTIF($A$17:$A510,A510)*0.01),"")</f>
        <v/>
      </c>
      <c r="D510" s="78" t="e">
        <f t="shared" ca="1" si="96"/>
        <v>#N/A</v>
      </c>
      <c r="E510" s="3" t="e">
        <f t="shared" ca="1" si="97"/>
        <v>#N/A</v>
      </c>
      <c r="F510" s="44" t="e">
        <f t="shared" ca="1" si="98"/>
        <v>#N/A</v>
      </c>
      <c r="G510" s="7" t="e">
        <f t="shared" ca="1" si="99"/>
        <v>#N/A</v>
      </c>
      <c r="H510" s="79" t="e">
        <f t="shared" ca="1" si="100"/>
        <v>#N/A</v>
      </c>
      <c r="I510" s="18" t="e">
        <f t="shared" ca="1" si="101"/>
        <v>#N/A</v>
      </c>
      <c r="J510" s="164" t="e">
        <f t="shared" ca="1" si="102"/>
        <v>#N/A</v>
      </c>
      <c r="K510" s="2" t="e">
        <f t="shared" ca="1" si="103"/>
        <v>#N/A</v>
      </c>
      <c r="L510" s="2" t="e">
        <f t="shared" ca="1" si="104"/>
        <v>#N/A</v>
      </c>
      <c r="M510" s="19" t="e">
        <f t="shared" ca="1" si="105"/>
        <v>#N/A</v>
      </c>
      <c r="N510" s="2" t="e">
        <f t="shared" ca="1" si="106"/>
        <v>#N/A</v>
      </c>
      <c r="O510" s="20" t="e">
        <f t="shared" ca="1" si="107"/>
        <v>#N/A</v>
      </c>
      <c r="P510" s="168"/>
      <c r="Q510"/>
      <c r="U510"/>
    </row>
    <row r="511" spans="1:21" hidden="1" x14ac:dyDescent="0.25">
      <c r="A511" s="175">
        <f>VLOOKUP($B511,Data_Table[],18,FALSE)</f>
        <v>0</v>
      </c>
      <c r="B511" s="3" t="s">
        <v>133</v>
      </c>
      <c r="C511" s="3" t="str">
        <f>IF(Table_Data_Table_12[[#This Row],[Pair
Group]]&lt;&gt;0,Table_Data_Table_12[[#This Row],[Pair
Group]]+(COUNTIF($A$17:$A511,A511)*0.01),"")</f>
        <v/>
      </c>
      <c r="D511" s="78" t="e">
        <f t="shared" ca="1" si="96"/>
        <v>#N/A</v>
      </c>
      <c r="E511" s="3" t="e">
        <f t="shared" ca="1" si="97"/>
        <v>#N/A</v>
      </c>
      <c r="F511" s="44" t="e">
        <f t="shared" ca="1" si="98"/>
        <v>#N/A</v>
      </c>
      <c r="G511" s="7" t="e">
        <f t="shared" ca="1" si="99"/>
        <v>#N/A</v>
      </c>
      <c r="H511" s="79" t="e">
        <f t="shared" ca="1" si="100"/>
        <v>#N/A</v>
      </c>
      <c r="I511" s="18" t="e">
        <f t="shared" ca="1" si="101"/>
        <v>#N/A</v>
      </c>
      <c r="J511" s="164" t="e">
        <f t="shared" ca="1" si="102"/>
        <v>#N/A</v>
      </c>
      <c r="K511" s="2" t="e">
        <f t="shared" ca="1" si="103"/>
        <v>#N/A</v>
      </c>
      <c r="L511" s="2" t="e">
        <f t="shared" ca="1" si="104"/>
        <v>#N/A</v>
      </c>
      <c r="M511" s="19" t="e">
        <f t="shared" ca="1" si="105"/>
        <v>#N/A</v>
      </c>
      <c r="N511" s="2" t="e">
        <f t="shared" ca="1" si="106"/>
        <v>#N/A</v>
      </c>
      <c r="O511" s="20" t="e">
        <f t="shared" ca="1" si="107"/>
        <v>#N/A</v>
      </c>
      <c r="P511" s="168"/>
      <c r="Q511"/>
      <c r="U511"/>
    </row>
    <row r="512" spans="1:21" hidden="1" x14ac:dyDescent="0.25">
      <c r="A512" s="175">
        <f>VLOOKUP($B512,Data_Table[],18,FALSE)</f>
        <v>0</v>
      </c>
      <c r="B512" s="3" t="s">
        <v>133</v>
      </c>
      <c r="C512" s="3" t="str">
        <f>IF(Table_Data_Table_12[[#This Row],[Pair
Group]]&lt;&gt;0,Table_Data_Table_12[[#This Row],[Pair
Group]]+(COUNTIF($A$17:$A512,A512)*0.01),"")</f>
        <v/>
      </c>
      <c r="D512" s="78" t="e">
        <f t="shared" ca="1" si="96"/>
        <v>#N/A</v>
      </c>
      <c r="E512" s="3" t="e">
        <f t="shared" ca="1" si="97"/>
        <v>#N/A</v>
      </c>
      <c r="F512" s="44" t="e">
        <f t="shared" ca="1" si="98"/>
        <v>#N/A</v>
      </c>
      <c r="G512" s="7" t="e">
        <f t="shared" ca="1" si="99"/>
        <v>#N/A</v>
      </c>
      <c r="H512" s="79" t="e">
        <f t="shared" ca="1" si="100"/>
        <v>#N/A</v>
      </c>
      <c r="I512" s="18" t="e">
        <f t="shared" ca="1" si="101"/>
        <v>#N/A</v>
      </c>
      <c r="J512" s="164" t="e">
        <f t="shared" ca="1" si="102"/>
        <v>#N/A</v>
      </c>
      <c r="K512" s="2" t="e">
        <f t="shared" ca="1" si="103"/>
        <v>#N/A</v>
      </c>
      <c r="L512" s="2" t="e">
        <f t="shared" ca="1" si="104"/>
        <v>#N/A</v>
      </c>
      <c r="M512" s="19" t="e">
        <f t="shared" ca="1" si="105"/>
        <v>#N/A</v>
      </c>
      <c r="N512" s="2" t="e">
        <f t="shared" ca="1" si="106"/>
        <v>#N/A</v>
      </c>
      <c r="O512" s="20" t="e">
        <f t="shared" ca="1" si="107"/>
        <v>#N/A</v>
      </c>
      <c r="P512" s="168"/>
      <c r="Q512"/>
      <c r="U512"/>
    </row>
    <row r="513" spans="1:21" hidden="1" x14ac:dyDescent="0.25">
      <c r="A513" s="175">
        <f>VLOOKUP($B513,Data_Table[],18,FALSE)</f>
        <v>0</v>
      </c>
      <c r="B513" s="3" t="s">
        <v>133</v>
      </c>
      <c r="C513" s="3" t="str">
        <f>IF(Table_Data_Table_12[[#This Row],[Pair
Group]]&lt;&gt;0,Table_Data_Table_12[[#This Row],[Pair
Group]]+(COUNTIF($A$17:$A513,A513)*0.01),"")</f>
        <v/>
      </c>
      <c r="D513" s="78" t="e">
        <f t="shared" ca="1" si="96"/>
        <v>#N/A</v>
      </c>
      <c r="E513" s="3" t="e">
        <f t="shared" ca="1" si="97"/>
        <v>#N/A</v>
      </c>
      <c r="F513" s="44" t="e">
        <f t="shared" ca="1" si="98"/>
        <v>#N/A</v>
      </c>
      <c r="G513" s="7" t="e">
        <f t="shared" ca="1" si="99"/>
        <v>#N/A</v>
      </c>
      <c r="H513" s="79" t="e">
        <f t="shared" ca="1" si="100"/>
        <v>#N/A</v>
      </c>
      <c r="I513" s="18" t="e">
        <f t="shared" ca="1" si="101"/>
        <v>#N/A</v>
      </c>
      <c r="J513" s="164" t="e">
        <f t="shared" ca="1" si="102"/>
        <v>#N/A</v>
      </c>
      <c r="K513" s="2" t="e">
        <f t="shared" ca="1" si="103"/>
        <v>#N/A</v>
      </c>
      <c r="L513" s="2" t="e">
        <f t="shared" ca="1" si="104"/>
        <v>#N/A</v>
      </c>
      <c r="M513" s="19" t="e">
        <f t="shared" ca="1" si="105"/>
        <v>#N/A</v>
      </c>
      <c r="N513" s="2" t="e">
        <f t="shared" ca="1" si="106"/>
        <v>#N/A</v>
      </c>
      <c r="O513" s="20" t="e">
        <f t="shared" ca="1" si="107"/>
        <v>#N/A</v>
      </c>
      <c r="P513" s="168"/>
      <c r="Q513"/>
      <c r="U513"/>
    </row>
    <row r="514" spans="1:21" hidden="1" x14ac:dyDescent="0.25">
      <c r="A514" s="175">
        <f>VLOOKUP($B514,Data_Table[],18,FALSE)</f>
        <v>0</v>
      </c>
      <c r="B514" s="3" t="s">
        <v>133</v>
      </c>
      <c r="C514" s="3" t="str">
        <f>IF(Table_Data_Table_12[[#This Row],[Pair
Group]]&lt;&gt;0,Table_Data_Table_12[[#This Row],[Pair
Group]]+(COUNTIF($A$17:$A514,A514)*0.01),"")</f>
        <v/>
      </c>
      <c r="D514" s="78" t="e">
        <f t="shared" ca="1" si="96"/>
        <v>#N/A</v>
      </c>
      <c r="E514" s="3" t="e">
        <f t="shared" ca="1" si="97"/>
        <v>#N/A</v>
      </c>
      <c r="F514" s="44" t="e">
        <f t="shared" ca="1" si="98"/>
        <v>#N/A</v>
      </c>
      <c r="G514" s="7" t="e">
        <f t="shared" ca="1" si="99"/>
        <v>#N/A</v>
      </c>
      <c r="H514" s="79" t="e">
        <f t="shared" ca="1" si="100"/>
        <v>#N/A</v>
      </c>
      <c r="I514" s="18" t="e">
        <f t="shared" ca="1" si="101"/>
        <v>#N/A</v>
      </c>
      <c r="J514" s="164" t="e">
        <f t="shared" ca="1" si="102"/>
        <v>#N/A</v>
      </c>
      <c r="K514" s="2" t="e">
        <f t="shared" ca="1" si="103"/>
        <v>#N/A</v>
      </c>
      <c r="L514" s="2" t="e">
        <f t="shared" ca="1" si="104"/>
        <v>#N/A</v>
      </c>
      <c r="M514" s="19" t="e">
        <f t="shared" ca="1" si="105"/>
        <v>#N/A</v>
      </c>
      <c r="N514" s="2" t="e">
        <f t="shared" ca="1" si="106"/>
        <v>#N/A</v>
      </c>
      <c r="O514" s="20" t="e">
        <f t="shared" ca="1" si="107"/>
        <v>#N/A</v>
      </c>
      <c r="P514" s="168"/>
      <c r="Q514"/>
      <c r="U514"/>
    </row>
    <row r="515" spans="1:21" hidden="1" x14ac:dyDescent="0.25">
      <c r="A515" s="175">
        <f>VLOOKUP($B515,Data_Table[],18,FALSE)</f>
        <v>0</v>
      </c>
      <c r="B515" s="3" t="s">
        <v>133</v>
      </c>
      <c r="C515" s="3" t="str">
        <f>IF(Table_Data_Table_12[[#This Row],[Pair
Group]]&lt;&gt;0,Table_Data_Table_12[[#This Row],[Pair
Group]]+(COUNTIF($A$17:$A515,A515)*0.01),"")</f>
        <v/>
      </c>
      <c r="D515" s="78" t="e">
        <f t="shared" ca="1" si="96"/>
        <v>#N/A</v>
      </c>
      <c r="E515" s="3" t="e">
        <f t="shared" ca="1" si="97"/>
        <v>#N/A</v>
      </c>
      <c r="F515" s="44" t="e">
        <f t="shared" ca="1" si="98"/>
        <v>#N/A</v>
      </c>
      <c r="G515" s="7" t="e">
        <f t="shared" ca="1" si="99"/>
        <v>#N/A</v>
      </c>
      <c r="H515" s="79" t="e">
        <f t="shared" ca="1" si="100"/>
        <v>#N/A</v>
      </c>
      <c r="I515" s="18" t="e">
        <f t="shared" ca="1" si="101"/>
        <v>#N/A</v>
      </c>
      <c r="J515" s="164" t="e">
        <f t="shared" ca="1" si="102"/>
        <v>#N/A</v>
      </c>
      <c r="K515" s="2" t="e">
        <f t="shared" ca="1" si="103"/>
        <v>#N/A</v>
      </c>
      <c r="L515" s="2" t="e">
        <f t="shared" ca="1" si="104"/>
        <v>#N/A</v>
      </c>
      <c r="M515" s="19" t="e">
        <f t="shared" ca="1" si="105"/>
        <v>#N/A</v>
      </c>
      <c r="N515" s="2" t="e">
        <f t="shared" ca="1" si="106"/>
        <v>#N/A</v>
      </c>
      <c r="O515" s="20" t="e">
        <f t="shared" ca="1" si="107"/>
        <v>#N/A</v>
      </c>
      <c r="P515" s="168"/>
      <c r="Q515"/>
      <c r="U515"/>
    </row>
    <row r="516" spans="1:21" hidden="1" x14ac:dyDescent="0.25">
      <c r="A516" s="175">
        <f>VLOOKUP($B516,Data_Table[],18,FALSE)</f>
        <v>0</v>
      </c>
      <c r="B516" s="3" t="s">
        <v>133</v>
      </c>
      <c r="C516" s="3" t="str">
        <f>IF(Table_Data_Table_12[[#This Row],[Pair
Group]]&lt;&gt;0,Table_Data_Table_12[[#This Row],[Pair
Group]]+(COUNTIF($A$17:$A516,A516)*0.01),"")</f>
        <v/>
      </c>
      <c r="D516" s="78" t="e">
        <f t="shared" ca="1" si="96"/>
        <v>#N/A</v>
      </c>
      <c r="E516" s="3" t="e">
        <f t="shared" ca="1" si="97"/>
        <v>#N/A</v>
      </c>
      <c r="F516" s="44" t="e">
        <f t="shared" ca="1" si="98"/>
        <v>#N/A</v>
      </c>
      <c r="G516" s="7" t="e">
        <f t="shared" ca="1" si="99"/>
        <v>#N/A</v>
      </c>
      <c r="H516" s="79" t="e">
        <f t="shared" ca="1" si="100"/>
        <v>#N/A</v>
      </c>
      <c r="I516" s="18" t="e">
        <f t="shared" ca="1" si="101"/>
        <v>#N/A</v>
      </c>
      <c r="J516" s="164" t="e">
        <f t="shared" ca="1" si="102"/>
        <v>#N/A</v>
      </c>
      <c r="K516" s="2" t="e">
        <f t="shared" ca="1" si="103"/>
        <v>#N/A</v>
      </c>
      <c r="L516" s="2" t="e">
        <f t="shared" ca="1" si="104"/>
        <v>#N/A</v>
      </c>
      <c r="M516" s="19" t="e">
        <f t="shared" ca="1" si="105"/>
        <v>#N/A</v>
      </c>
      <c r="N516" s="2" t="e">
        <f t="shared" ca="1" si="106"/>
        <v>#N/A</v>
      </c>
      <c r="O516" s="20" t="e">
        <f t="shared" ca="1" si="107"/>
        <v>#N/A</v>
      </c>
      <c r="P516" s="168"/>
      <c r="Q516"/>
      <c r="U516"/>
    </row>
  </sheetData>
  <sheetProtection selectLockedCells="1" sort="0" autoFilter="0"/>
  <protectedRanges>
    <protectedRange sqref="A1:B15 C1:T14 C15:U15" name="Time_Adjustment_Editable"/>
    <protectedRange sqref="A16:O516" name="Time_Adjustment_Editable_"/>
  </protectedRanges>
  <mergeCells count="38">
    <mergeCell ref="D15:J15"/>
    <mergeCell ref="O14:R14"/>
    <mergeCell ref="S10:S11"/>
    <mergeCell ref="T10:T11"/>
    <mergeCell ref="P12:P13"/>
    <mergeCell ref="Q12:Q13"/>
    <mergeCell ref="R12:R13"/>
    <mergeCell ref="S12:S13"/>
    <mergeCell ref="T12:T13"/>
    <mergeCell ref="P10:P11"/>
    <mergeCell ref="Q10:Q11"/>
    <mergeCell ref="R10:R11"/>
    <mergeCell ref="P6:P7"/>
    <mergeCell ref="Q6:Q7"/>
    <mergeCell ref="R6:R7"/>
    <mergeCell ref="S6:S7"/>
    <mergeCell ref="T6:T7"/>
    <mergeCell ref="P8:P9"/>
    <mergeCell ref="Q8:Q9"/>
    <mergeCell ref="R8:R9"/>
    <mergeCell ref="S8:S9"/>
    <mergeCell ref="T8:T9"/>
    <mergeCell ref="P2:P3"/>
    <mergeCell ref="Q2:Q3"/>
    <mergeCell ref="R2:R3"/>
    <mergeCell ref="S2:S3"/>
    <mergeCell ref="T2:T3"/>
    <mergeCell ref="P4:P5"/>
    <mergeCell ref="Q4:Q5"/>
    <mergeCell ref="R4:R5"/>
    <mergeCell ref="S4:S5"/>
    <mergeCell ref="T4:T5"/>
    <mergeCell ref="A12:A13"/>
    <mergeCell ref="A2:A3"/>
    <mergeCell ref="A4:A5"/>
    <mergeCell ref="A6:A7"/>
    <mergeCell ref="A8:A9"/>
    <mergeCell ref="A10:A11"/>
  </mergeCells>
  <conditionalFormatting sqref="E517:E1048576 D16:D516 C14 D1:D13">
    <cfRule type="cellIs" dxfId="121" priority="19" operator="equal">
      <formula>"Allocation"</formula>
    </cfRule>
    <cfRule type="cellIs" dxfId="120" priority="20" operator="equal">
      <formula>"Abstraction"</formula>
    </cfRule>
    <cfRule type="cellIs" dxfId="119" priority="21" operator="equal">
      <formula>"Vacant"</formula>
    </cfRule>
  </conditionalFormatting>
  <conditionalFormatting sqref="P2 D517:P1048576 D16:O516 O14 O15:P15 B1:O13 B14:C15">
    <cfRule type="expression" dxfId="118" priority="12">
      <formula>ISERROR(B1)</formula>
    </cfRule>
  </conditionalFormatting>
  <conditionalFormatting sqref="A17:A996">
    <cfRule type="expression" dxfId="117" priority="11">
      <formula>AND(COUNTIF($A$17:$A$996,$A17)&gt;2,$A17&lt;&gt;0)</formula>
    </cfRule>
  </conditionalFormatting>
  <conditionalFormatting sqref="P12">
    <cfRule type="expression" dxfId="116" priority="5">
      <formula>ISERROR(P12)</formula>
    </cfRule>
  </conditionalFormatting>
  <conditionalFormatting sqref="P4">
    <cfRule type="expression" dxfId="115" priority="9">
      <formula>ISERROR(P4)</formula>
    </cfRule>
  </conditionalFormatting>
  <conditionalFormatting sqref="P6">
    <cfRule type="expression" dxfId="114" priority="8">
      <formula>ISERROR(P6)</formula>
    </cfRule>
  </conditionalFormatting>
  <conditionalFormatting sqref="P8">
    <cfRule type="expression" dxfId="113" priority="7">
      <formula>ISERROR(P8)</formula>
    </cfRule>
  </conditionalFormatting>
  <conditionalFormatting sqref="P10">
    <cfRule type="expression" dxfId="112" priority="6">
      <formula>ISERROR(P10)</formula>
    </cfRule>
  </conditionalFormatting>
  <conditionalFormatting sqref="A1:A1048576">
    <cfRule type="expression" dxfId="111" priority="1">
      <formula>A1=0</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4" operator="between" id="{99A50C69-F327-4E4A-BC0C-841493312CBF}">
            <xm:f>0.01</xm:f>
            <xm:f>'Global Settings'!$C$5-1</xm:f>
            <x14:dxf>
              <font>
                <color auto="1"/>
              </font>
              <fill>
                <patternFill>
                  <bgColor theme="7" tint="0.79998168889431442"/>
                </patternFill>
              </fill>
            </x14:dxf>
          </x14:cfRule>
          <x14:cfRule type="cellIs" priority="15" operator="between" id="{0DEFA3EE-FAAA-4F0C-BCAC-4D773C7CFFAC}">
            <xm:f>'Global Settings'!$C$7-1</xm:f>
            <xm:f>'Global Settings'!$C$8+1</xm:f>
            <x14:dxf>
              <fill>
                <patternFill>
                  <bgColor theme="4" tint="0.39994506668294322"/>
                </patternFill>
              </fill>
            </x14:dxf>
          </x14:cfRule>
          <x14:cfRule type="cellIs" priority="16" operator="between" id="{324887C0-2C9C-4172-8061-AD941C005FC0}">
            <xm:f>'Global Settings'!$C$5-1</xm:f>
            <xm:f>'Global Settings'!$C$6+1</xm:f>
            <x14:dxf>
              <fill>
                <patternFill>
                  <bgColor theme="5" tint="0.39994506668294322"/>
                </patternFill>
              </fill>
            </x14:dxf>
          </x14:cfRule>
          <xm:sqref>H517:H1048576 G1:G13 G16:G516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59999389629810485"/>
  </sheetPr>
  <dimension ref="A1:U520"/>
  <sheetViews>
    <sheetView topLeftCell="B1" zoomScaleNormal="100" workbookViewId="0">
      <pane ySplit="20" topLeftCell="A27" activePane="bottomLeft" state="frozen"/>
      <selection activeCell="C5" sqref="C5"/>
      <selection pane="bottomLeft" activeCell="C41" sqref="C41"/>
    </sheetView>
  </sheetViews>
  <sheetFormatPr defaultColWidth="9.140625" defaultRowHeight="15" x14ac:dyDescent="0.25"/>
  <cols>
    <col min="1" max="1" width="15.85546875" style="166" hidden="1" customWidth="1"/>
    <col min="2" max="2" width="11.85546875" style="166" customWidth="1"/>
    <col min="3" max="3" width="13.85546875" style="166" customWidth="1"/>
    <col min="4" max="4" width="16.5703125" style="166" customWidth="1"/>
    <col min="5" max="5" width="11.5703125" style="7" customWidth="1"/>
    <col min="6" max="6" width="11.85546875" style="79" customWidth="1"/>
    <col min="7" max="7" width="11.7109375" style="79" customWidth="1"/>
    <col min="8" max="8" width="10.85546875" style="79" customWidth="1"/>
    <col min="9" max="9" width="11.5703125" style="79" customWidth="1"/>
    <col min="10" max="10" width="8.140625" style="294" customWidth="1"/>
    <col min="11" max="11" width="9.140625" style="176" bestFit="1" customWidth="1"/>
    <col min="12" max="12" width="11.140625" style="176" customWidth="1"/>
    <col min="13" max="13" width="11.140625" style="177" customWidth="1"/>
    <col min="14" max="14" width="12.5703125" style="178" customWidth="1"/>
    <col min="15" max="15" width="9" style="76" customWidth="1"/>
    <col min="16" max="16" width="11.85546875" style="176" customWidth="1"/>
    <col min="17" max="17" width="10.7109375" style="179" customWidth="1"/>
    <col min="18" max="18" width="11" style="76" customWidth="1"/>
    <col min="19" max="19" width="13.5703125" style="180" customWidth="1"/>
    <col min="20" max="20" width="12" style="176" customWidth="1"/>
    <col min="21" max="21" width="12" style="284" customWidth="1"/>
    <col min="22" max="16384" width="9.140625" style="8"/>
  </cols>
  <sheetData>
    <row r="1" spans="1:21" x14ac:dyDescent="0.25">
      <c r="A1" s="166" t="s">
        <v>134</v>
      </c>
      <c r="T1" s="8"/>
      <c r="U1" s="8"/>
    </row>
    <row r="2" spans="1:21" x14ac:dyDescent="0.25">
      <c r="T2" s="8"/>
      <c r="U2" s="8"/>
    </row>
    <row r="3" spans="1:21" x14ac:dyDescent="0.25">
      <c r="T3" s="8"/>
      <c r="U3" s="8"/>
    </row>
    <row r="4" spans="1:21" x14ac:dyDescent="0.25">
      <c r="T4" s="8"/>
      <c r="U4" s="8"/>
    </row>
    <row r="5" spans="1:21" x14ac:dyDescent="0.25">
      <c r="T5" s="8"/>
      <c r="U5" s="8"/>
    </row>
    <row r="6" spans="1:21" x14ac:dyDescent="0.25">
      <c r="T6" s="8"/>
      <c r="U6" s="8"/>
    </row>
    <row r="7" spans="1:21" x14ac:dyDescent="0.25">
      <c r="T7" s="8"/>
      <c r="U7" s="8"/>
    </row>
    <row r="8" spans="1:21" x14ac:dyDescent="0.25">
      <c r="T8" s="8"/>
      <c r="U8" s="8"/>
    </row>
    <row r="9" spans="1:21" x14ac:dyDescent="0.25">
      <c r="T9" s="8"/>
      <c r="U9" s="8"/>
    </row>
    <row r="10" spans="1:21" x14ac:dyDescent="0.25">
      <c r="T10" s="8"/>
      <c r="U10" s="8"/>
    </row>
    <row r="11" spans="1:21" x14ac:dyDescent="0.25">
      <c r="T11" s="8"/>
      <c r="U11" s="8"/>
    </row>
    <row r="12" spans="1:21" x14ac:dyDescent="0.25">
      <c r="T12" s="8"/>
      <c r="U12" s="8"/>
    </row>
    <row r="13" spans="1:21" x14ac:dyDescent="0.25">
      <c r="T13" s="8"/>
      <c r="U13" s="8"/>
    </row>
    <row r="14" spans="1:21" x14ac:dyDescent="0.25">
      <c r="T14" s="8"/>
      <c r="U14" s="8"/>
    </row>
    <row r="15" spans="1:21" x14ac:dyDescent="0.25">
      <c r="T15" s="8"/>
      <c r="U15" s="8"/>
    </row>
    <row r="16" spans="1:21" x14ac:dyDescent="0.25">
      <c r="T16" s="8"/>
      <c r="U16" s="8"/>
    </row>
    <row r="17" spans="1:21" x14ac:dyDescent="0.25">
      <c r="T17" s="8"/>
      <c r="U17" s="8"/>
    </row>
    <row r="18" spans="1:21" x14ac:dyDescent="0.25">
      <c r="T18" s="8"/>
      <c r="U18" s="8"/>
    </row>
    <row r="19" spans="1:21" x14ac:dyDescent="0.25">
      <c r="B19" s="401" t="str">
        <f>"You cannot begin a new analysis using this workbook after "&amp;TEXT(Timeout!B4,"mmmm")&amp;" "&amp;TEXT(Timeout!B4,"dd")&amp;", "&amp;TEXT(Timeout!B4,"yyyy")&amp;". Your conclusions and completed work will still be visible in this workbook on the other tabs. Please obtain the latest version at:"</f>
        <v>You cannot begin a new analysis using this workbook after June 01, 2050. Your conclusions and completed work will still be visible in this workbook on the other tabs. Please obtain the latest version at:</v>
      </c>
      <c r="C19" s="401"/>
      <c r="D19" s="401"/>
      <c r="E19" s="401"/>
      <c r="F19" s="401"/>
      <c r="G19" s="401"/>
      <c r="H19" s="401"/>
      <c r="I19" s="401"/>
      <c r="J19" s="401"/>
      <c r="K19" s="401"/>
      <c r="L19" s="401"/>
      <c r="M19" s="401"/>
      <c r="N19" s="401"/>
      <c r="O19" s="401"/>
      <c r="P19" s="401"/>
      <c r="Q19" s="401"/>
      <c r="R19" s="318" t="str">
        <f>HYPERLINK('Global Settings'!$C$32,"This Link")</f>
        <v>This Link</v>
      </c>
      <c r="S19" s="317"/>
      <c r="T19" s="8"/>
      <c r="U19" s="8"/>
    </row>
    <row r="20" spans="1:21" s="189" customFormat="1" ht="30" x14ac:dyDescent="0.25">
      <c r="A20" s="181" t="s">
        <v>101</v>
      </c>
      <c r="B20" s="181" t="s">
        <v>135</v>
      </c>
      <c r="C20" s="193" t="s">
        <v>116</v>
      </c>
      <c r="D20" s="181" t="s">
        <v>136</v>
      </c>
      <c r="E20" s="182" t="s">
        <v>137</v>
      </c>
      <c r="F20" s="183" t="s">
        <v>138</v>
      </c>
      <c r="G20" s="183" t="s">
        <v>139</v>
      </c>
      <c r="H20" s="184" t="s">
        <v>122</v>
      </c>
      <c r="I20" s="295" t="s">
        <v>123</v>
      </c>
      <c r="J20" s="185" t="s">
        <v>140</v>
      </c>
      <c r="K20" s="186" t="s">
        <v>141</v>
      </c>
      <c r="L20" s="184" t="s">
        <v>142</v>
      </c>
      <c r="M20" s="187" t="s">
        <v>143</v>
      </c>
      <c r="N20" s="181" t="s">
        <v>144</v>
      </c>
      <c r="O20" s="188" t="s">
        <v>145</v>
      </c>
      <c r="P20" s="184" t="s">
        <v>146</v>
      </c>
      <c r="Q20" s="184" t="s">
        <v>147</v>
      </c>
      <c r="R20" s="187" t="s">
        <v>148</v>
      </c>
      <c r="S20" s="187" t="s">
        <v>149</v>
      </c>
      <c r="T20" s="191" t="s">
        <v>117</v>
      </c>
    </row>
    <row r="21" spans="1:21" x14ac:dyDescent="0.25">
      <c r="A21" s="166" t="s">
        <v>292</v>
      </c>
      <c r="B21" s="166" t="s">
        <v>91</v>
      </c>
      <c r="C21" s="192">
        <f ca="1">IF(Table_Data_Table_1[[#This Row],[Item ID]]="","",IFERROR(VLOOKUP(Table_Data_Table_1[[#This Row],[Item ID]],DataTable,16,FALSE),""))</f>
        <v>0</v>
      </c>
      <c r="D21" s="166" t="s">
        <v>255</v>
      </c>
      <c r="E21" s="7">
        <v>44992</v>
      </c>
      <c r="F21" s="79">
        <v>86000</v>
      </c>
      <c r="G21" s="79">
        <v>0</v>
      </c>
      <c r="H21"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f>
        <v>86000</v>
      </c>
      <c r="I2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1" s="178">
        <f ca="1">IFERROR(ROUND(Table_Data_Table_1[[#This Row],[Resid
Sq Ft]]/43560,3),"")</f>
        <v>12.944000000000001</v>
      </c>
      <c r="K21" s="76">
        <f ca="1">IF(Table_Data_Table_1[[#This Row],[Item ID]]="","",IFERROR(VLOOKUP(Table_Data_Table_1[[#This Row],[Item ID]],DataTable,10,FALSE)-VLOOKUP(Table_Data_Table_1[[#This Row],[Item ID]],DataTable,12,FALSE),""))</f>
        <v>563840.64</v>
      </c>
      <c r="L21" s="176">
        <f ca="1">IFERROR(Table_Data_Table_1[[#This Row],[Land
Residual]]/Table_Data_Table_1[[#This Row],[Resid
Acre]],"")</f>
        <v>6644.0049443757725</v>
      </c>
      <c r="M21" s="179">
        <f ca="1">IFERROR(ROUND(Table_Data_Table_1[[#This Row],[Land
Residual]]/Table_Data_Table_1[[#This Row],[Resid
Sq Ft]],2),"")</f>
        <v>0.15</v>
      </c>
      <c r="N21" s="78">
        <f>IF(Table_Data_Table_1[[#This Row],[Item ID]]="","",ROUND(DAYS360(Table_Data_Table_1[[#This Row],[Sale Date]],'Global Settings'!$H$5)/30,0))</f>
        <v>1</v>
      </c>
      <c r="O21" s="180">
        <f>IFERROR(IF(AND(Table_Data_Table_1[[#This Row],[Months To
Mid-Point]]&lt;12.01,Table_Data_Table_1[[#This Row],[Months To
Mid-Point]]&gt;-13),0,(Table_Data_Table_1[[#This Row],[Months To
Mid-Point]]*'Global Settings'!$H$6)),"")</f>
        <v>0</v>
      </c>
      <c r="P21" s="176">
        <f ca="1">IFERROR(Table_Data_Table_1[[#This Row],[Land
Residual]]*(Table_Data_Table_1[[#This Row],[Time
Adjust]]+1),"")</f>
        <v>86000</v>
      </c>
      <c r="Q21" s="176">
        <f ca="1">IFERROR(Table_Data_Table_1[[#This Row],[Adjusted
Sale Price]]/Table_Data_Table_1[[#This Row],[Resid
Acre]],"")</f>
        <v>6644.0049443757725</v>
      </c>
      <c r="R21" s="179">
        <f ca="1">IFERROR(ROUND(Table_Data_Table_1[[#This Row],[Adjusted
Sale Price]]/Table_Data_Table_1[[#This Row],[Resid
Sq Ft]],2),"")</f>
        <v>0.15</v>
      </c>
      <c r="S21" s="179" t="str">
        <f ca="1">IFERROR(IF(VLOOKUP(Table_Data_Table_1[[#This Row],[Item ID]],DataTable,11,FALSE)=0,"N/A",Table_Data_Table_1[[#This Row],[Adjusted
Sale Price]]/VLOOKUP(Table_Data_Table_1[[#This Row],[Item ID]],DataTable,11,FALSE)),"")</f>
        <v>N/A</v>
      </c>
      <c r="T21" s="285" t="str">
        <f ca="1">IF(IFERROR(VLOOKUP(Table_Data_Table_1[[#This Row],[Item ID]],DataTable,17,FALSE),"")=0,"",IFERROR(VLOOKUP(Table_Data_Table_1[[#This Row],[Item ID]],DataTable,17,FALSE),""))</f>
        <v/>
      </c>
      <c r="U21" s="8"/>
    </row>
    <row r="22" spans="1:21" x14ac:dyDescent="0.25">
      <c r="A22" s="189" t="s">
        <v>285</v>
      </c>
      <c r="B22" s="78" t="s">
        <v>91</v>
      </c>
      <c r="C22" s="192">
        <f ca="1">IF(Table_Data_Table_1[[#This Row],[Item ID]]="","",IFERROR(VLOOKUP(Table_Data_Table_1[[#This Row],[Item ID]],DataTable,16,FALSE),""))</f>
        <v>1</v>
      </c>
      <c r="D22" s="78" t="s">
        <v>248</v>
      </c>
      <c r="E22" s="7">
        <v>44718</v>
      </c>
      <c r="F22" s="79">
        <v>255000</v>
      </c>
      <c r="G22" s="79">
        <v>0</v>
      </c>
      <c r="H22"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f>
        <v>255000</v>
      </c>
      <c r="I2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2" s="178">
        <f ca="1">IFERROR(ROUND(Table_Data_Table_1[[#This Row],[Resid
Sq Ft]]/43560,3),"")</f>
        <v>19.170000000000002</v>
      </c>
      <c r="K22" s="76">
        <f ca="1">IF(Table_Data_Table_1[[#This Row],[Item ID]]="","",IFERROR(VLOOKUP(Table_Data_Table_1[[#This Row],[Item ID]],DataTable,10,FALSE)-VLOOKUP(Table_Data_Table_1[[#This Row],[Item ID]],DataTable,12,FALSE),""))</f>
        <v>835045.20000000007</v>
      </c>
      <c r="L22" s="176">
        <f ca="1">IFERROR(Table_Data_Table_1[[#This Row],[Land
Residual]]/Table_Data_Table_1[[#This Row],[Resid
Acre]],"")</f>
        <v>13302.03442879499</v>
      </c>
      <c r="M22" s="179">
        <f ca="1">IFERROR(ROUND(Table_Data_Table_1[[#This Row],[Land
Residual]]/Table_Data_Table_1[[#This Row],[Resid
Sq Ft]],2),"")</f>
        <v>0.31</v>
      </c>
      <c r="N22" s="78">
        <f>IF(Table_Data_Table_1[[#This Row],[Item ID]]="","",ROUND(DAYS360(Table_Data_Table_1[[#This Row],[Sale Date]],'Global Settings'!$H$5)/30,0))</f>
        <v>10</v>
      </c>
      <c r="O22" s="180">
        <f>IFERROR(IF(AND(Table_Data_Table_1[[#This Row],[Months To
Mid-Point]]&lt;12.01,Table_Data_Table_1[[#This Row],[Months To
Mid-Point]]&gt;-13),0,(Table_Data_Table_1[[#This Row],[Months To
Mid-Point]]*'Global Settings'!$H$6)),"")</f>
        <v>0</v>
      </c>
      <c r="P22" s="176">
        <f ca="1">IFERROR(Table_Data_Table_1[[#This Row],[Land
Residual]]*(Table_Data_Table_1[[#This Row],[Time
Adjust]]+1),"")</f>
        <v>255000</v>
      </c>
      <c r="Q22" s="176">
        <f ca="1">IFERROR(Table_Data_Table_1[[#This Row],[Adjusted
Sale Price]]/Table_Data_Table_1[[#This Row],[Resid
Acre]],"")</f>
        <v>13302.03442879499</v>
      </c>
      <c r="R22" s="179">
        <f ca="1">IFERROR(ROUND(Table_Data_Table_1[[#This Row],[Adjusted
Sale Price]]/Table_Data_Table_1[[#This Row],[Resid
Sq Ft]],2),"")</f>
        <v>0.31</v>
      </c>
      <c r="S22" s="179" t="str">
        <f ca="1">IFERROR(IF(VLOOKUP(Table_Data_Table_1[[#This Row],[Item ID]],DataTable,11,FALSE)=0,"N/A",Table_Data_Table_1[[#This Row],[Adjusted
Sale Price]]/VLOOKUP(Table_Data_Table_1[[#This Row],[Item ID]],DataTable,11,FALSE)),"")</f>
        <v>N/A</v>
      </c>
      <c r="T22" s="286" t="str">
        <f ca="1">IF(IFERROR(VLOOKUP(Table_Data_Table_1[[#This Row],[Item ID]],DataTable,17,FALSE),"")=0,"",IFERROR(VLOOKUP(Table_Data_Table_1[[#This Row],[Item ID]],DataTable,17,FALSE),""))</f>
        <v/>
      </c>
      <c r="U22" s="8"/>
    </row>
    <row r="23" spans="1:21" x14ac:dyDescent="0.25">
      <c r="A23" s="166" t="s">
        <v>313</v>
      </c>
      <c r="B23" s="166" t="s">
        <v>91</v>
      </c>
      <c r="C23" s="192">
        <f ca="1">IF(Table_Data_Table_1[[#This Row],[Item ID]]="","",IFERROR(VLOOKUP(Table_Data_Table_1[[#This Row],[Item ID]],DataTable,16,FALSE),""))</f>
        <v>1</v>
      </c>
      <c r="D23" s="166" t="s">
        <v>297</v>
      </c>
      <c r="E23" s="7">
        <v>45021</v>
      </c>
      <c r="F23" s="79">
        <v>175000</v>
      </c>
      <c r="G23" s="79">
        <v>0</v>
      </c>
      <c r="H23"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f>
        <v>175000</v>
      </c>
      <c r="I2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3" s="178">
        <f ca="1">IFERROR(ROUND(Table_Data_Table_1[[#This Row],[Resid
Sq Ft]]/43560,3),"")</f>
        <v>10.4</v>
      </c>
      <c r="K23" s="76">
        <f ca="1">IF(Table_Data_Table_1[[#This Row],[Item ID]]="","",IFERROR(VLOOKUP(Table_Data_Table_1[[#This Row],[Item ID]],DataTable,10,FALSE)-VLOOKUP(Table_Data_Table_1[[#This Row],[Item ID]],DataTable,12,FALSE),""))</f>
        <v>453024</v>
      </c>
      <c r="L23" s="176">
        <f ca="1">IFERROR(Table_Data_Table_1[[#This Row],[Land
Residual]]/Table_Data_Table_1[[#This Row],[Resid
Acre]],"")</f>
        <v>16826.923076923078</v>
      </c>
      <c r="M23" s="179">
        <f ca="1">IFERROR(ROUND(Table_Data_Table_1[[#This Row],[Land
Residual]]/Table_Data_Table_1[[#This Row],[Resid
Sq Ft]],2),"")</f>
        <v>0.39</v>
      </c>
      <c r="N23" s="78">
        <f>IF(Table_Data_Table_1[[#This Row],[Item ID]]="","",ROUND(DAYS360(Table_Data_Table_1[[#This Row],[Sale Date]],'Global Settings'!$H$5)/30,0))</f>
        <v>0</v>
      </c>
      <c r="O23" s="180">
        <f>IFERROR(IF(AND(Table_Data_Table_1[[#This Row],[Months To
Mid-Point]]&lt;12.01,Table_Data_Table_1[[#This Row],[Months To
Mid-Point]]&gt;-13),0,(Table_Data_Table_1[[#This Row],[Months To
Mid-Point]]*'Global Settings'!$H$6)),"")</f>
        <v>0</v>
      </c>
      <c r="P23" s="176">
        <f ca="1">IFERROR(Table_Data_Table_1[[#This Row],[Land
Residual]]*(Table_Data_Table_1[[#This Row],[Time
Adjust]]+1),"")</f>
        <v>175000</v>
      </c>
      <c r="Q23" s="176">
        <f ca="1">IFERROR(Table_Data_Table_1[[#This Row],[Adjusted
Sale Price]]/Table_Data_Table_1[[#This Row],[Resid
Acre]],"")</f>
        <v>16826.923076923078</v>
      </c>
      <c r="R23" s="179">
        <f ca="1">IFERROR(ROUND(Table_Data_Table_1[[#This Row],[Adjusted
Sale Price]]/Table_Data_Table_1[[#This Row],[Resid
Sq Ft]],2),"")</f>
        <v>0.39</v>
      </c>
      <c r="S23" s="179" t="str">
        <f ca="1">IFERROR(IF(VLOOKUP(Table_Data_Table_1[[#This Row],[Item ID]],DataTable,11,FALSE)=0,"N/A",Table_Data_Table_1[[#This Row],[Adjusted
Sale Price]]/VLOOKUP(Table_Data_Table_1[[#This Row],[Item ID]],DataTable,11,FALSE)),"")</f>
        <v>N/A</v>
      </c>
      <c r="T23" s="285" t="str">
        <f ca="1">IF(IFERROR(VLOOKUP(Table_Data_Table_1[[#This Row],[Item ID]],DataTable,17,FALSE),"")=0,"",IFERROR(VLOOKUP(Table_Data_Table_1[[#This Row],[Item ID]],DataTable,17,FALSE),""))</f>
        <v/>
      </c>
      <c r="U23" s="8"/>
    </row>
    <row r="24" spans="1:21" x14ac:dyDescent="0.25">
      <c r="A24" s="166" t="s">
        <v>312</v>
      </c>
      <c r="B24" s="166" t="s">
        <v>91</v>
      </c>
      <c r="C24" s="192">
        <f ca="1">IF(Table_Data_Table_1[[#This Row],[Item ID]]="","",IFERROR(VLOOKUP(Table_Data_Table_1[[#This Row],[Item ID]],DataTable,16,FALSE),""))</f>
        <v>1</v>
      </c>
      <c r="D24" s="166" t="s">
        <v>296</v>
      </c>
      <c r="E24" s="7">
        <v>45258</v>
      </c>
      <c r="F24" s="79">
        <v>285000</v>
      </c>
      <c r="G24" s="79">
        <v>0</v>
      </c>
      <c r="H24"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f>
        <v>285000</v>
      </c>
      <c r="I2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4" s="178">
        <f ca="1">IFERROR(ROUND(Table_Data_Table_1[[#This Row],[Resid
Sq Ft]]/43560,3),"")</f>
        <v>13.97</v>
      </c>
      <c r="K24" s="76">
        <f ca="1">IF(Table_Data_Table_1[[#This Row],[Item ID]]="","",IFERROR(VLOOKUP(Table_Data_Table_1[[#This Row],[Item ID]],DataTable,10,FALSE)-VLOOKUP(Table_Data_Table_1[[#This Row],[Item ID]],DataTable,12,FALSE),""))</f>
        <v>608533.20000000007</v>
      </c>
      <c r="L24" s="176">
        <f ca="1">IFERROR(Table_Data_Table_1[[#This Row],[Land
Residual]]/Table_Data_Table_1[[#This Row],[Resid
Acre]],"")</f>
        <v>20400.858983536149</v>
      </c>
      <c r="M24" s="179">
        <f ca="1">IFERROR(ROUND(Table_Data_Table_1[[#This Row],[Land
Residual]]/Table_Data_Table_1[[#This Row],[Resid
Sq Ft]],2),"")</f>
        <v>0.47</v>
      </c>
      <c r="N24" s="78">
        <f>IF(Table_Data_Table_1[[#This Row],[Item ID]]="","",ROUND(DAYS360(Table_Data_Table_1[[#This Row],[Sale Date]],'Global Settings'!$H$5)/30,0))</f>
        <v>-8</v>
      </c>
      <c r="O24" s="180">
        <f>IFERROR(IF(AND(Table_Data_Table_1[[#This Row],[Months To
Mid-Point]]&lt;12.01,Table_Data_Table_1[[#This Row],[Months To
Mid-Point]]&gt;-13),0,(Table_Data_Table_1[[#This Row],[Months To
Mid-Point]]*'Global Settings'!$H$6)),"")</f>
        <v>0</v>
      </c>
      <c r="P24" s="176">
        <f ca="1">IFERROR(Table_Data_Table_1[[#This Row],[Land
Residual]]*(Table_Data_Table_1[[#This Row],[Time
Adjust]]+1),"")</f>
        <v>285000</v>
      </c>
      <c r="Q24" s="176">
        <f ca="1">IFERROR(Table_Data_Table_1[[#This Row],[Adjusted
Sale Price]]/Table_Data_Table_1[[#This Row],[Resid
Acre]],"")</f>
        <v>20400.858983536149</v>
      </c>
      <c r="R24" s="179">
        <f ca="1">IFERROR(ROUND(Table_Data_Table_1[[#This Row],[Adjusted
Sale Price]]/Table_Data_Table_1[[#This Row],[Resid
Sq Ft]],2),"")</f>
        <v>0.47</v>
      </c>
      <c r="S24" s="179" t="str">
        <f ca="1">IFERROR(IF(VLOOKUP(Table_Data_Table_1[[#This Row],[Item ID]],DataTable,11,FALSE)=0,"N/A",Table_Data_Table_1[[#This Row],[Adjusted
Sale Price]]/VLOOKUP(Table_Data_Table_1[[#This Row],[Item ID]],DataTable,11,FALSE)),"")</f>
        <v>N/A</v>
      </c>
      <c r="T24" s="285" t="str">
        <f ca="1">IF(IFERROR(VLOOKUP(Table_Data_Table_1[[#This Row],[Item ID]],DataTable,17,FALSE),"")=0,"",IFERROR(VLOOKUP(Table_Data_Table_1[[#This Row],[Item ID]],DataTable,17,FALSE),""))</f>
        <v/>
      </c>
      <c r="U24" s="8"/>
    </row>
    <row r="25" spans="1:21" x14ac:dyDescent="0.25">
      <c r="A25" s="166" t="s">
        <v>310</v>
      </c>
      <c r="B25" s="166" t="s">
        <v>91</v>
      </c>
      <c r="C25" s="192">
        <f ca="1">IF(Table_Data_Table_1[[#This Row],[Item ID]]="","",IFERROR(VLOOKUP(Table_Data_Table_1[[#This Row],[Item ID]],DataTable,16,FALSE),""))</f>
        <v>1</v>
      </c>
      <c r="D25" s="166" t="s">
        <v>294</v>
      </c>
      <c r="E25" s="7">
        <v>45184</v>
      </c>
      <c r="F25" s="79">
        <v>900000</v>
      </c>
      <c r="G25" s="79">
        <v>0</v>
      </c>
      <c r="H25"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f>
        <v>900000</v>
      </c>
      <c r="I2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5" s="178">
        <f ca="1">IFERROR(ROUND(Table_Data_Table_1[[#This Row],[Resid
Sq Ft]]/43560,3),"")</f>
        <v>36.6</v>
      </c>
      <c r="K25" s="76">
        <f ca="1">IF(Table_Data_Table_1[[#This Row],[Item ID]]="","",IFERROR(VLOOKUP(Table_Data_Table_1[[#This Row],[Item ID]],DataTable,10,FALSE)-VLOOKUP(Table_Data_Table_1[[#This Row],[Item ID]],DataTable,12,FALSE),""))</f>
        <v>1594296</v>
      </c>
      <c r="L25" s="176">
        <f ca="1">IFERROR(Table_Data_Table_1[[#This Row],[Land
Residual]]/Table_Data_Table_1[[#This Row],[Resid
Acre]],"")</f>
        <v>24590.163934426229</v>
      </c>
      <c r="M25" s="179">
        <f ca="1">IFERROR(ROUND(Table_Data_Table_1[[#This Row],[Land
Residual]]/Table_Data_Table_1[[#This Row],[Resid
Sq Ft]],2),"")</f>
        <v>0.56000000000000005</v>
      </c>
      <c r="N25" s="78">
        <f>IF(Table_Data_Table_1[[#This Row],[Item ID]]="","",ROUND(DAYS360(Table_Data_Table_1[[#This Row],[Sale Date]],'Global Settings'!$H$5)/30,0))</f>
        <v>-5</v>
      </c>
      <c r="O25" s="180">
        <f>IFERROR(IF(AND(Table_Data_Table_1[[#This Row],[Months To
Mid-Point]]&lt;12.01,Table_Data_Table_1[[#This Row],[Months To
Mid-Point]]&gt;-13),0,(Table_Data_Table_1[[#This Row],[Months To
Mid-Point]]*'Global Settings'!$H$6)),"")</f>
        <v>0</v>
      </c>
      <c r="P25" s="176">
        <f ca="1">IFERROR(Table_Data_Table_1[[#This Row],[Land
Residual]]*(Table_Data_Table_1[[#This Row],[Time
Adjust]]+1),"")</f>
        <v>900000</v>
      </c>
      <c r="Q25" s="176">
        <f ca="1">IFERROR(Table_Data_Table_1[[#This Row],[Adjusted
Sale Price]]/Table_Data_Table_1[[#This Row],[Resid
Acre]],"")</f>
        <v>24590.163934426229</v>
      </c>
      <c r="R25" s="179">
        <f ca="1">IFERROR(ROUND(Table_Data_Table_1[[#This Row],[Adjusted
Sale Price]]/Table_Data_Table_1[[#This Row],[Resid
Sq Ft]],2),"")</f>
        <v>0.56000000000000005</v>
      </c>
      <c r="S25" s="179" t="str">
        <f ca="1">IFERROR(IF(VLOOKUP(Table_Data_Table_1[[#This Row],[Item ID]],DataTable,11,FALSE)=0,"N/A",Table_Data_Table_1[[#This Row],[Adjusted
Sale Price]]/VLOOKUP(Table_Data_Table_1[[#This Row],[Item ID]],DataTable,11,FALSE)),"")</f>
        <v>N/A</v>
      </c>
      <c r="T25" s="285" t="str">
        <f ca="1">IF(IFERROR(VLOOKUP(Table_Data_Table_1[[#This Row],[Item ID]],DataTable,17,FALSE),"")=0,"",IFERROR(VLOOKUP(Table_Data_Table_1[[#This Row],[Item ID]],DataTable,17,FALSE),""))</f>
        <v/>
      </c>
      <c r="U25" s="8"/>
    </row>
    <row r="26" spans="1:21" x14ac:dyDescent="0.25">
      <c r="A26" s="166" t="s">
        <v>279</v>
      </c>
      <c r="B26" s="166" t="s">
        <v>91</v>
      </c>
      <c r="C26" s="192">
        <f ca="1">IF(Table_Data_Table_1[[#This Row],[Item ID]]="","",IFERROR(VLOOKUP(Table_Data_Table_1[[#This Row],[Item ID]],DataTable,16,FALSE),""))</f>
        <v>1</v>
      </c>
      <c r="D26" s="166" t="s">
        <v>244</v>
      </c>
      <c r="E26" s="7">
        <v>44438</v>
      </c>
      <c r="F26" s="79">
        <v>83000</v>
      </c>
      <c r="G26" s="79">
        <v>0</v>
      </c>
      <c r="H26"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f>
        <v>83000</v>
      </c>
      <c r="I2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6" s="178">
        <f ca="1">IFERROR(ROUND(Table_Data_Table_1[[#This Row],[Resid
Sq Ft]]/43560,3),"")</f>
        <v>3.6819999999999999</v>
      </c>
      <c r="K26" s="76">
        <f ca="1">IF(Table_Data_Table_1[[#This Row],[Item ID]]="","",IFERROR(VLOOKUP(Table_Data_Table_1[[#This Row],[Item ID]],DataTable,10,FALSE)-VLOOKUP(Table_Data_Table_1[[#This Row],[Item ID]],DataTable,12,FALSE),""))</f>
        <v>160387.91999999998</v>
      </c>
      <c r="L26" s="176">
        <f ca="1">IFERROR(Table_Data_Table_1[[#This Row],[Land
Residual]]/Table_Data_Table_1[[#This Row],[Resid
Acre]],"")</f>
        <v>22542.09668658338</v>
      </c>
      <c r="M26" s="179">
        <f ca="1">IFERROR(ROUND(Table_Data_Table_1[[#This Row],[Land
Residual]]/Table_Data_Table_1[[#This Row],[Resid
Sq Ft]],2),"")</f>
        <v>0.52</v>
      </c>
      <c r="N26" s="78">
        <f>IF(Table_Data_Table_1[[#This Row],[Item ID]]="","",ROUND(DAYS360(Table_Data_Table_1[[#This Row],[Sale Date]],'Global Settings'!$H$5)/30,0))</f>
        <v>19</v>
      </c>
      <c r="O26" s="180">
        <f ca="1">IFERROR(IF(AND(Table_Data_Table_1[[#This Row],[Months To
Mid-Point]]&lt;12.01,Table_Data_Table_1[[#This Row],[Months To
Mid-Point]]&gt;-13),0,(Table_Data_Table_1[[#This Row],[Months To
Mid-Point]]*'Global Settings'!$H$6)),"")</f>
        <v>0.14521880585804131</v>
      </c>
      <c r="P26" s="176">
        <f ca="1">IFERROR(Table_Data_Table_1[[#This Row],[Land
Residual]]*(Table_Data_Table_1[[#This Row],[Time
Adjust]]+1),"")</f>
        <v>95053.160886217418</v>
      </c>
      <c r="Q26" s="176">
        <f ca="1">IFERROR(Table_Data_Table_1[[#This Row],[Adjusted
Sale Price]]/Table_Data_Table_1[[#This Row],[Resid
Acre]],"")</f>
        <v>25815.633048945525</v>
      </c>
      <c r="R26" s="179">
        <f ca="1">IFERROR(ROUND(Table_Data_Table_1[[#This Row],[Adjusted
Sale Price]]/Table_Data_Table_1[[#This Row],[Resid
Sq Ft]],2),"")</f>
        <v>0.59</v>
      </c>
      <c r="S26" s="179" t="str">
        <f ca="1">IFERROR(IF(VLOOKUP(Table_Data_Table_1[[#This Row],[Item ID]],DataTable,11,FALSE)=0,"N/A",Table_Data_Table_1[[#This Row],[Adjusted
Sale Price]]/VLOOKUP(Table_Data_Table_1[[#This Row],[Item ID]],DataTable,11,FALSE)),"")</f>
        <v>N/A</v>
      </c>
      <c r="T26" s="285" t="str">
        <f ca="1">IF(IFERROR(VLOOKUP(Table_Data_Table_1[[#This Row],[Item ID]],DataTable,17,FALSE),"")=0,"",IFERROR(VLOOKUP(Table_Data_Table_1[[#This Row],[Item ID]],DataTable,17,FALSE),""))</f>
        <v/>
      </c>
      <c r="U26" s="8"/>
    </row>
    <row r="27" spans="1:21" x14ac:dyDescent="0.25">
      <c r="A27" s="189" t="s">
        <v>311</v>
      </c>
      <c r="B27" s="78" t="s">
        <v>91</v>
      </c>
      <c r="C27" s="192">
        <f ca="1">IF(Table_Data_Table_1[[#This Row],[Item ID]]="","",IFERROR(VLOOKUP(Table_Data_Table_1[[#This Row],[Item ID]],DataTable,16,FALSE),""))</f>
        <v>1</v>
      </c>
      <c r="D27" s="78" t="s">
        <v>295</v>
      </c>
      <c r="E27" s="7">
        <v>44665</v>
      </c>
      <c r="F27" s="79">
        <v>650000</v>
      </c>
      <c r="G27" s="79">
        <v>0</v>
      </c>
      <c r="H27"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f>
        <v>650000</v>
      </c>
      <c r="I2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7" s="178">
        <f ca="1">IFERROR(ROUND(Table_Data_Table_1[[#This Row],[Resid
Sq Ft]]/43560,3),"")</f>
        <v>21.46</v>
      </c>
      <c r="K27" s="76">
        <f ca="1">IF(Table_Data_Table_1[[#This Row],[Item ID]]="","",IFERROR(VLOOKUP(Table_Data_Table_1[[#This Row],[Item ID]],DataTable,10,FALSE)-VLOOKUP(Table_Data_Table_1[[#This Row],[Item ID]],DataTable,12,FALSE),""))</f>
        <v>934797.60000000009</v>
      </c>
      <c r="L27" s="176">
        <f ca="1">IFERROR(Table_Data_Table_1[[#This Row],[Land
Residual]]/Table_Data_Table_1[[#This Row],[Resid
Acre]],"")</f>
        <v>30288.909599254424</v>
      </c>
      <c r="M27" s="179">
        <f ca="1">IFERROR(ROUND(Table_Data_Table_1[[#This Row],[Land
Residual]]/Table_Data_Table_1[[#This Row],[Resid
Sq Ft]],2),"")</f>
        <v>0.7</v>
      </c>
      <c r="N27" s="78">
        <f>IF(Table_Data_Table_1[[#This Row],[Item ID]]="","",ROUND(DAYS360(Table_Data_Table_1[[#This Row],[Sale Date]],'Global Settings'!$H$5)/30,0))</f>
        <v>12</v>
      </c>
      <c r="O27" s="180">
        <f>IFERROR(IF(AND(Table_Data_Table_1[[#This Row],[Months To
Mid-Point]]&lt;12.01,Table_Data_Table_1[[#This Row],[Months To
Mid-Point]]&gt;-13),0,(Table_Data_Table_1[[#This Row],[Months To
Mid-Point]]*'Global Settings'!$H$6)),"")</f>
        <v>0</v>
      </c>
      <c r="P27" s="176">
        <f ca="1">IFERROR(Table_Data_Table_1[[#This Row],[Land
Residual]]*(Table_Data_Table_1[[#This Row],[Time
Adjust]]+1),"")</f>
        <v>650000</v>
      </c>
      <c r="Q27" s="176">
        <f ca="1">IFERROR(Table_Data_Table_1[[#This Row],[Adjusted
Sale Price]]/Table_Data_Table_1[[#This Row],[Resid
Acre]],"")</f>
        <v>30288.909599254424</v>
      </c>
      <c r="R27" s="179">
        <f ca="1">IFERROR(ROUND(Table_Data_Table_1[[#This Row],[Adjusted
Sale Price]]/Table_Data_Table_1[[#This Row],[Resid
Sq Ft]],2),"")</f>
        <v>0.7</v>
      </c>
      <c r="S27" s="179" t="str">
        <f ca="1">IFERROR(IF(VLOOKUP(Table_Data_Table_1[[#This Row],[Item ID]],DataTable,11,FALSE)=0,"N/A",Table_Data_Table_1[[#This Row],[Adjusted
Sale Price]]/VLOOKUP(Table_Data_Table_1[[#This Row],[Item ID]],DataTable,11,FALSE)),"")</f>
        <v>N/A</v>
      </c>
      <c r="T27" s="286" t="str">
        <f ca="1">IF(IFERROR(VLOOKUP(Table_Data_Table_1[[#This Row],[Item ID]],DataTable,17,FALSE),"")=0,"",IFERROR(VLOOKUP(Table_Data_Table_1[[#This Row],[Item ID]],DataTable,17,FALSE),""))</f>
        <v/>
      </c>
      <c r="U27" s="8"/>
    </row>
    <row r="28" spans="1:21" x14ac:dyDescent="0.25">
      <c r="A28" s="189" t="s">
        <v>280</v>
      </c>
      <c r="B28" s="78" t="s">
        <v>91</v>
      </c>
      <c r="C28" s="192">
        <f ca="1">IF(Table_Data_Table_1[[#This Row],[Item ID]]="","",IFERROR(VLOOKUP(Table_Data_Table_1[[#This Row],[Item ID]],DataTable,16,FALSE),""))</f>
        <v>1</v>
      </c>
      <c r="D28" s="78" t="s">
        <v>244</v>
      </c>
      <c r="E28" s="7">
        <v>44839</v>
      </c>
      <c r="F28" s="79">
        <v>119900</v>
      </c>
      <c r="G28" s="79">
        <v>0</v>
      </c>
      <c r="H28"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f>
        <v>119900</v>
      </c>
      <c r="I2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8" s="178">
        <f ca="1">IFERROR(ROUND(Table_Data_Table_1[[#This Row],[Resid
Sq Ft]]/43560,3),"")</f>
        <v>3.6819999999999999</v>
      </c>
      <c r="K28" s="76">
        <f ca="1">IF(Table_Data_Table_1[[#This Row],[Item ID]]="","",IFERROR(VLOOKUP(Table_Data_Table_1[[#This Row],[Item ID]],DataTable,10,FALSE)-VLOOKUP(Table_Data_Table_1[[#This Row],[Item ID]],DataTable,12,FALSE),""))</f>
        <v>160387.91999999998</v>
      </c>
      <c r="L28" s="176">
        <f ca="1">IFERROR(Table_Data_Table_1[[#This Row],[Land
Residual]]/Table_Data_Table_1[[#This Row],[Resid
Acre]],"")</f>
        <v>32563.824008690928</v>
      </c>
      <c r="M28" s="179">
        <f ca="1">IFERROR(ROUND(Table_Data_Table_1[[#This Row],[Land
Residual]]/Table_Data_Table_1[[#This Row],[Resid
Sq Ft]],2),"")</f>
        <v>0.75</v>
      </c>
      <c r="N28" s="78">
        <f>IF(Table_Data_Table_1[[#This Row],[Item ID]]="","",ROUND(DAYS360(Table_Data_Table_1[[#This Row],[Sale Date]],'Global Settings'!$H$5)/30,0))</f>
        <v>6</v>
      </c>
      <c r="O28" s="180">
        <f>IFERROR(IF(AND(Table_Data_Table_1[[#This Row],[Months To
Mid-Point]]&lt;12.01,Table_Data_Table_1[[#This Row],[Months To
Mid-Point]]&gt;-13),0,(Table_Data_Table_1[[#This Row],[Months To
Mid-Point]]*'Global Settings'!$H$6)),"")</f>
        <v>0</v>
      </c>
      <c r="P28" s="176">
        <f ca="1">IFERROR(Table_Data_Table_1[[#This Row],[Land
Residual]]*(Table_Data_Table_1[[#This Row],[Time
Adjust]]+1),"")</f>
        <v>119900</v>
      </c>
      <c r="Q28" s="176">
        <f ca="1">IFERROR(Table_Data_Table_1[[#This Row],[Adjusted
Sale Price]]/Table_Data_Table_1[[#This Row],[Resid
Acre]],"")</f>
        <v>32563.824008690928</v>
      </c>
      <c r="R28" s="179">
        <f ca="1">IFERROR(ROUND(Table_Data_Table_1[[#This Row],[Adjusted
Sale Price]]/Table_Data_Table_1[[#This Row],[Resid
Sq Ft]],2),"")</f>
        <v>0.75</v>
      </c>
      <c r="S28" s="179" t="str">
        <f ca="1">IFERROR(IF(VLOOKUP(Table_Data_Table_1[[#This Row],[Item ID]],DataTable,11,FALSE)=0,"N/A",Table_Data_Table_1[[#This Row],[Adjusted
Sale Price]]/VLOOKUP(Table_Data_Table_1[[#This Row],[Item ID]],DataTable,11,FALSE)),"")</f>
        <v>N/A</v>
      </c>
      <c r="T28" s="286" t="str">
        <f ca="1">IF(IFERROR(VLOOKUP(Table_Data_Table_1[[#This Row],[Item ID]],DataTable,17,FALSE),"")=0,"",IFERROR(VLOOKUP(Table_Data_Table_1[[#This Row],[Item ID]],DataTable,17,FALSE),""))</f>
        <v/>
      </c>
      <c r="U28" s="8"/>
    </row>
    <row r="29" spans="1:21" x14ac:dyDescent="0.25">
      <c r="A29" s="166" t="s">
        <v>281</v>
      </c>
      <c r="B29" s="166" t="s">
        <v>91</v>
      </c>
      <c r="C29" s="192">
        <f ca="1">IF(Table_Data_Table_1[[#This Row],[Item ID]]="","",IFERROR(VLOOKUP(Table_Data_Table_1[[#This Row],[Item ID]],DataTable,16,FALSE),""))</f>
        <v>1</v>
      </c>
      <c r="D29" s="166" t="s">
        <v>245</v>
      </c>
      <c r="E29" s="7">
        <v>44421</v>
      </c>
      <c r="F29" s="79">
        <v>85000</v>
      </c>
      <c r="G29" s="79">
        <v>0</v>
      </c>
      <c r="H29"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f>
        <v>85000</v>
      </c>
      <c r="I2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9" s="178">
        <f ca="1">IFERROR(ROUND(Table_Data_Table_1[[#This Row],[Resid
Sq Ft]]/43560,3),"")</f>
        <v>2.98</v>
      </c>
      <c r="K29" s="76">
        <f ca="1">IF(Table_Data_Table_1[[#This Row],[Item ID]]="","",IFERROR(VLOOKUP(Table_Data_Table_1[[#This Row],[Item ID]],DataTable,10,FALSE)-VLOOKUP(Table_Data_Table_1[[#This Row],[Item ID]],DataTable,12,FALSE),""))</f>
        <v>129808.8</v>
      </c>
      <c r="L29" s="176">
        <f ca="1">IFERROR(Table_Data_Table_1[[#This Row],[Land
Residual]]/Table_Data_Table_1[[#This Row],[Resid
Acre]],"")</f>
        <v>28523.489932885906</v>
      </c>
      <c r="M29" s="179">
        <f ca="1">IFERROR(ROUND(Table_Data_Table_1[[#This Row],[Land
Residual]]/Table_Data_Table_1[[#This Row],[Resid
Sq Ft]],2),"")</f>
        <v>0.65</v>
      </c>
      <c r="N29" s="78">
        <f>IF(Table_Data_Table_1[[#This Row],[Item ID]]="","",ROUND(DAYS360(Table_Data_Table_1[[#This Row],[Sale Date]],'Global Settings'!$H$5)/30,0))</f>
        <v>20</v>
      </c>
      <c r="O29" s="180">
        <f ca="1">IFERROR(IF(AND(Table_Data_Table_1[[#This Row],[Months To
Mid-Point]]&lt;12.01,Table_Data_Table_1[[#This Row],[Months To
Mid-Point]]&gt;-13),0,(Table_Data_Table_1[[#This Row],[Months To
Mid-Point]]*'Global Settings'!$H$6)),"")</f>
        <v>0.15286190090320137</v>
      </c>
      <c r="P29" s="176">
        <f ca="1">IFERROR(Table_Data_Table_1[[#This Row],[Land
Residual]]*(Table_Data_Table_1[[#This Row],[Time
Adjust]]+1),"")</f>
        <v>97993.261576772114</v>
      </c>
      <c r="Q29" s="176">
        <f ca="1">IFERROR(Table_Data_Table_1[[#This Row],[Adjusted
Sale Price]]/Table_Data_Table_1[[#This Row],[Resid
Acre]],"")</f>
        <v>32883.644824420175</v>
      </c>
      <c r="R29" s="179">
        <f ca="1">IFERROR(ROUND(Table_Data_Table_1[[#This Row],[Adjusted
Sale Price]]/Table_Data_Table_1[[#This Row],[Resid
Sq Ft]],2),"")</f>
        <v>0.75</v>
      </c>
      <c r="S29" s="179" t="str">
        <f ca="1">IFERROR(IF(VLOOKUP(Table_Data_Table_1[[#This Row],[Item ID]],DataTable,11,FALSE)=0,"N/A",Table_Data_Table_1[[#This Row],[Adjusted
Sale Price]]/VLOOKUP(Table_Data_Table_1[[#This Row],[Item ID]],DataTable,11,FALSE)),"")</f>
        <v>N/A</v>
      </c>
      <c r="T29" s="285" t="str">
        <f ca="1">IF(IFERROR(VLOOKUP(Table_Data_Table_1[[#This Row],[Item ID]],DataTable,17,FALSE),"")=0,"",IFERROR(VLOOKUP(Table_Data_Table_1[[#This Row],[Item ID]],DataTable,17,FALSE),""))</f>
        <v/>
      </c>
      <c r="U29" s="8"/>
    </row>
    <row r="30" spans="1:21" x14ac:dyDescent="0.25">
      <c r="A30" s="166" t="s">
        <v>291</v>
      </c>
      <c r="B30" s="166" t="s">
        <v>91</v>
      </c>
      <c r="C30" s="192">
        <f ca="1">IF(Table_Data_Table_1[[#This Row],[Item ID]]="","",IFERROR(VLOOKUP(Table_Data_Table_1[[#This Row],[Item ID]],DataTable,16,FALSE),""))</f>
        <v>1</v>
      </c>
      <c r="D30" s="166" t="s">
        <v>254</v>
      </c>
      <c r="E30" s="7">
        <v>44530</v>
      </c>
      <c r="F30" s="79">
        <v>95000</v>
      </c>
      <c r="G30" s="79">
        <v>0</v>
      </c>
      <c r="H30"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f>
        <v>95000</v>
      </c>
      <c r="I3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0" s="178">
        <f ca="1">IFERROR(ROUND(Table_Data_Table_1[[#This Row],[Resid
Sq Ft]]/43560,3),"")</f>
        <v>3.09</v>
      </c>
      <c r="K30" s="76">
        <f ca="1">IF(Table_Data_Table_1[[#This Row],[Item ID]]="","",IFERROR(VLOOKUP(Table_Data_Table_1[[#This Row],[Item ID]],DataTable,10,FALSE)-VLOOKUP(Table_Data_Table_1[[#This Row],[Item ID]],DataTable,12,FALSE),""))</f>
        <v>134600.4</v>
      </c>
      <c r="L30" s="176">
        <f ca="1">IFERROR(Table_Data_Table_1[[#This Row],[Land
Residual]]/Table_Data_Table_1[[#This Row],[Resid
Acre]],"")</f>
        <v>30744.336569579289</v>
      </c>
      <c r="M30" s="179">
        <f ca="1">IFERROR(ROUND(Table_Data_Table_1[[#This Row],[Land
Residual]]/Table_Data_Table_1[[#This Row],[Resid
Sq Ft]],2),"")</f>
        <v>0.71</v>
      </c>
      <c r="N30" s="78">
        <f>IF(Table_Data_Table_1[[#This Row],[Item ID]]="","",ROUND(DAYS360(Table_Data_Table_1[[#This Row],[Sale Date]],'Global Settings'!$H$5)/30,0))</f>
        <v>16</v>
      </c>
      <c r="O30" s="180">
        <f ca="1">IFERROR(IF(AND(Table_Data_Table_1[[#This Row],[Months To
Mid-Point]]&lt;12.01,Table_Data_Table_1[[#This Row],[Months To
Mid-Point]]&gt;-13),0,(Table_Data_Table_1[[#This Row],[Months To
Mid-Point]]*'Global Settings'!$H$6)),"")</f>
        <v>0.12228952072256109</v>
      </c>
      <c r="P30" s="176">
        <f ca="1">IFERROR(Table_Data_Table_1[[#This Row],[Land
Residual]]*(Table_Data_Table_1[[#This Row],[Time
Adjust]]+1),"")</f>
        <v>106617.50446864331</v>
      </c>
      <c r="Q30" s="176">
        <f ca="1">IFERROR(Table_Data_Table_1[[#This Row],[Adjusted
Sale Price]]/Table_Data_Table_1[[#This Row],[Resid
Acre]],"")</f>
        <v>34504.04675360625</v>
      </c>
      <c r="R30" s="179">
        <f ca="1">IFERROR(ROUND(Table_Data_Table_1[[#This Row],[Adjusted
Sale Price]]/Table_Data_Table_1[[#This Row],[Resid
Sq Ft]],2),"")</f>
        <v>0.79</v>
      </c>
      <c r="S30" s="179" t="str">
        <f ca="1">IFERROR(IF(VLOOKUP(Table_Data_Table_1[[#This Row],[Item ID]],DataTable,11,FALSE)=0,"N/A",Table_Data_Table_1[[#This Row],[Adjusted
Sale Price]]/VLOOKUP(Table_Data_Table_1[[#This Row],[Item ID]],DataTable,11,FALSE)),"")</f>
        <v>N/A</v>
      </c>
      <c r="T30" s="285" t="str">
        <f ca="1">IF(IFERROR(VLOOKUP(Table_Data_Table_1[[#This Row],[Item ID]],DataTable,17,FALSE),"")=0,"",IFERROR(VLOOKUP(Table_Data_Table_1[[#This Row],[Item ID]],DataTable,17,FALSE),""))</f>
        <v/>
      </c>
      <c r="U30" s="8"/>
    </row>
    <row r="31" spans="1:21" x14ac:dyDescent="0.25">
      <c r="A31" s="189" t="s">
        <v>282</v>
      </c>
      <c r="B31" s="78" t="s">
        <v>91</v>
      </c>
      <c r="C31" s="192">
        <f ca="1">IF(Table_Data_Table_1[[#This Row],[Item ID]]="","",IFERROR(VLOOKUP(Table_Data_Table_1[[#This Row],[Item ID]],DataTable,16,FALSE),""))</f>
        <v>1</v>
      </c>
      <c r="D31" s="78" t="s">
        <v>246</v>
      </c>
      <c r="E31" s="7">
        <v>44428</v>
      </c>
      <c r="F31" s="79">
        <v>140000</v>
      </c>
      <c r="G31" s="79">
        <v>0</v>
      </c>
      <c r="H31"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f>
        <v>140000</v>
      </c>
      <c r="I3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1" s="178">
        <f ca="1">IFERROR(ROUND(Table_Data_Table_1[[#This Row],[Resid
Sq Ft]]/43560,3),"")</f>
        <v>4.5</v>
      </c>
      <c r="K31" s="76">
        <f ca="1">IF(Table_Data_Table_1[[#This Row],[Item ID]]="","",IFERROR(VLOOKUP(Table_Data_Table_1[[#This Row],[Item ID]],DataTable,10,FALSE)-VLOOKUP(Table_Data_Table_1[[#This Row],[Item ID]],DataTable,12,FALSE),""))</f>
        <v>196020</v>
      </c>
      <c r="L31" s="176">
        <f ca="1">IFERROR(Table_Data_Table_1[[#This Row],[Land
Residual]]/Table_Data_Table_1[[#This Row],[Resid
Acre]],"")</f>
        <v>31111.111111111109</v>
      </c>
      <c r="M31" s="179">
        <f ca="1">IFERROR(ROUND(Table_Data_Table_1[[#This Row],[Land
Residual]]/Table_Data_Table_1[[#This Row],[Resid
Sq Ft]],2),"")</f>
        <v>0.71</v>
      </c>
      <c r="N31" s="78">
        <f>IF(Table_Data_Table_1[[#This Row],[Item ID]]="","",ROUND(DAYS360(Table_Data_Table_1[[#This Row],[Sale Date]],'Global Settings'!$H$5)/30,0))</f>
        <v>19</v>
      </c>
      <c r="O31" s="180">
        <f ca="1">IFERROR(IF(AND(Table_Data_Table_1[[#This Row],[Months To
Mid-Point]]&lt;12.01,Table_Data_Table_1[[#This Row],[Months To
Mid-Point]]&gt;-13),0,(Table_Data_Table_1[[#This Row],[Months To
Mid-Point]]*'Global Settings'!$H$6)),"")</f>
        <v>0.14521880585804131</v>
      </c>
      <c r="P31" s="176">
        <f ca="1">IFERROR(Table_Data_Table_1[[#This Row],[Land
Residual]]*(Table_Data_Table_1[[#This Row],[Time
Adjust]]+1),"")</f>
        <v>160330.63282012579</v>
      </c>
      <c r="Q31" s="176">
        <f ca="1">IFERROR(Table_Data_Table_1[[#This Row],[Adjusted
Sale Price]]/Table_Data_Table_1[[#This Row],[Resid
Acre]],"")</f>
        <v>35629.029515583505</v>
      </c>
      <c r="R31" s="179">
        <f ca="1">IFERROR(ROUND(Table_Data_Table_1[[#This Row],[Adjusted
Sale Price]]/Table_Data_Table_1[[#This Row],[Resid
Sq Ft]],2),"")</f>
        <v>0.82</v>
      </c>
      <c r="S31" s="179" t="str">
        <f ca="1">IFERROR(IF(VLOOKUP(Table_Data_Table_1[[#This Row],[Item ID]],DataTable,11,FALSE)=0,"N/A",Table_Data_Table_1[[#This Row],[Adjusted
Sale Price]]/VLOOKUP(Table_Data_Table_1[[#This Row],[Item ID]],DataTable,11,FALSE)),"")</f>
        <v>N/A</v>
      </c>
      <c r="T31" s="286" t="str">
        <f ca="1">IF(IFERROR(VLOOKUP(Table_Data_Table_1[[#This Row],[Item ID]],DataTable,17,FALSE),"")=0,"",IFERROR(VLOOKUP(Table_Data_Table_1[[#This Row],[Item ID]],DataTable,17,FALSE),""))</f>
        <v/>
      </c>
      <c r="U31" s="8"/>
    </row>
    <row r="32" spans="1:21" x14ac:dyDescent="0.25">
      <c r="A32" s="189" t="s">
        <v>283</v>
      </c>
      <c r="B32" s="78" t="s">
        <v>91</v>
      </c>
      <c r="C32" s="192">
        <f ca="1">IF(Table_Data_Table_1[[#This Row],[Item ID]]="","",IFERROR(VLOOKUP(Table_Data_Table_1[[#This Row],[Item ID]],DataTable,16,FALSE),""))</f>
        <v>1</v>
      </c>
      <c r="D32" s="78" t="s">
        <v>246</v>
      </c>
      <c r="E32" s="7">
        <v>44853</v>
      </c>
      <c r="F32" s="79">
        <v>160000</v>
      </c>
      <c r="G32" s="79">
        <v>0</v>
      </c>
      <c r="H32"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f>
        <v>160000</v>
      </c>
      <c r="I3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2" s="178">
        <f ca="1">IFERROR(ROUND(Table_Data_Table_1[[#This Row],[Resid
Sq Ft]]/43560,3),"")</f>
        <v>4.5</v>
      </c>
      <c r="K32" s="76">
        <f ca="1">IF(Table_Data_Table_1[[#This Row],[Item ID]]="","",IFERROR(VLOOKUP(Table_Data_Table_1[[#This Row],[Item ID]],DataTable,10,FALSE)-VLOOKUP(Table_Data_Table_1[[#This Row],[Item ID]],DataTable,12,FALSE),""))</f>
        <v>196020</v>
      </c>
      <c r="L32" s="176">
        <f ca="1">IFERROR(Table_Data_Table_1[[#This Row],[Land
Residual]]/Table_Data_Table_1[[#This Row],[Resid
Acre]],"")</f>
        <v>35555.555555555555</v>
      </c>
      <c r="M32" s="179">
        <f ca="1">IFERROR(ROUND(Table_Data_Table_1[[#This Row],[Land
Residual]]/Table_Data_Table_1[[#This Row],[Resid
Sq Ft]],2),"")</f>
        <v>0.82</v>
      </c>
      <c r="N32" s="78">
        <f>IF(Table_Data_Table_1[[#This Row],[Item ID]]="","",ROUND(DAYS360(Table_Data_Table_1[[#This Row],[Sale Date]],'Global Settings'!$H$5)/30,0))</f>
        <v>5</v>
      </c>
      <c r="O32" s="180">
        <f>IFERROR(IF(AND(Table_Data_Table_1[[#This Row],[Months To
Mid-Point]]&lt;12.01,Table_Data_Table_1[[#This Row],[Months To
Mid-Point]]&gt;-13),0,(Table_Data_Table_1[[#This Row],[Months To
Mid-Point]]*'Global Settings'!$H$6)),"")</f>
        <v>0</v>
      </c>
      <c r="P32" s="176">
        <f ca="1">IFERROR(Table_Data_Table_1[[#This Row],[Land
Residual]]*(Table_Data_Table_1[[#This Row],[Time
Adjust]]+1),"")</f>
        <v>160000</v>
      </c>
      <c r="Q32" s="176">
        <f ca="1">IFERROR(Table_Data_Table_1[[#This Row],[Adjusted
Sale Price]]/Table_Data_Table_1[[#This Row],[Resid
Acre]],"")</f>
        <v>35555.555555555555</v>
      </c>
      <c r="R32" s="179">
        <f ca="1">IFERROR(ROUND(Table_Data_Table_1[[#This Row],[Adjusted
Sale Price]]/Table_Data_Table_1[[#This Row],[Resid
Sq Ft]],2),"")</f>
        <v>0.82</v>
      </c>
      <c r="S32" s="179" t="str">
        <f ca="1">IFERROR(IF(VLOOKUP(Table_Data_Table_1[[#This Row],[Item ID]],DataTable,11,FALSE)=0,"N/A",Table_Data_Table_1[[#This Row],[Adjusted
Sale Price]]/VLOOKUP(Table_Data_Table_1[[#This Row],[Item ID]],DataTable,11,FALSE)),"")</f>
        <v>N/A</v>
      </c>
      <c r="T32" s="286" t="str">
        <f ca="1">IF(IFERROR(VLOOKUP(Table_Data_Table_1[[#This Row],[Item ID]],DataTable,17,FALSE),"")=0,"",IFERROR(VLOOKUP(Table_Data_Table_1[[#This Row],[Item ID]],DataTable,17,FALSE),""))</f>
        <v/>
      </c>
      <c r="U32" s="8"/>
    </row>
    <row r="33" spans="1:21" x14ac:dyDescent="0.25">
      <c r="A33" s="166" t="s">
        <v>309</v>
      </c>
      <c r="B33" s="166" t="s">
        <v>91</v>
      </c>
      <c r="C33" s="192">
        <f ca="1">IF(Table_Data_Table_1[[#This Row],[Item ID]]="","",IFERROR(VLOOKUP(Table_Data_Table_1[[#This Row],[Item ID]],DataTable,16,FALSE),""))</f>
        <v>1</v>
      </c>
      <c r="D33" s="166" t="s">
        <v>293</v>
      </c>
      <c r="E33" s="7">
        <v>45229</v>
      </c>
      <c r="F33" s="79">
        <v>185000</v>
      </c>
      <c r="G33" s="79">
        <v>0</v>
      </c>
      <c r="H33"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f>
        <v>185000</v>
      </c>
      <c r="I3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3" s="178">
        <f ca="1">IFERROR(ROUND(Table_Data_Table_1[[#This Row],[Resid
Sq Ft]]/43560,3),"")</f>
        <v>5.05</v>
      </c>
      <c r="K33" s="76">
        <f ca="1">IF(Table_Data_Table_1[[#This Row],[Item ID]]="","",IFERROR(VLOOKUP(Table_Data_Table_1[[#This Row],[Item ID]],DataTable,10,FALSE)-VLOOKUP(Table_Data_Table_1[[#This Row],[Item ID]],DataTable,12,FALSE),""))</f>
        <v>219978</v>
      </c>
      <c r="L33" s="176">
        <f ca="1">IFERROR(Table_Data_Table_1[[#This Row],[Land
Residual]]/Table_Data_Table_1[[#This Row],[Resid
Acre]],"")</f>
        <v>36633.663366336637</v>
      </c>
      <c r="M33" s="179">
        <f ca="1">IFERROR(ROUND(Table_Data_Table_1[[#This Row],[Land
Residual]]/Table_Data_Table_1[[#This Row],[Resid
Sq Ft]],2),"")</f>
        <v>0.84</v>
      </c>
      <c r="N33" s="78">
        <f>IF(Table_Data_Table_1[[#This Row],[Item ID]]="","",ROUND(DAYS360(Table_Data_Table_1[[#This Row],[Sale Date]],'Global Settings'!$H$5)/30,0))</f>
        <v>-7</v>
      </c>
      <c r="O33" s="180">
        <f>IFERROR(IF(AND(Table_Data_Table_1[[#This Row],[Months To
Mid-Point]]&lt;12.01,Table_Data_Table_1[[#This Row],[Months To
Mid-Point]]&gt;-13),0,(Table_Data_Table_1[[#This Row],[Months To
Mid-Point]]*'Global Settings'!$H$6)),"")</f>
        <v>0</v>
      </c>
      <c r="P33" s="176">
        <f ca="1">IFERROR(Table_Data_Table_1[[#This Row],[Land
Residual]]*(Table_Data_Table_1[[#This Row],[Time
Adjust]]+1),"")</f>
        <v>185000</v>
      </c>
      <c r="Q33" s="176">
        <f ca="1">IFERROR(Table_Data_Table_1[[#This Row],[Adjusted
Sale Price]]/Table_Data_Table_1[[#This Row],[Resid
Acre]],"")</f>
        <v>36633.663366336637</v>
      </c>
      <c r="R33" s="179">
        <f ca="1">IFERROR(ROUND(Table_Data_Table_1[[#This Row],[Adjusted
Sale Price]]/Table_Data_Table_1[[#This Row],[Resid
Sq Ft]],2),"")</f>
        <v>0.84</v>
      </c>
      <c r="S33" s="179" t="str">
        <f ca="1">IFERROR(IF(VLOOKUP(Table_Data_Table_1[[#This Row],[Item ID]],DataTable,11,FALSE)=0,"N/A",Table_Data_Table_1[[#This Row],[Adjusted
Sale Price]]/VLOOKUP(Table_Data_Table_1[[#This Row],[Item ID]],DataTable,11,FALSE)),"")</f>
        <v>N/A</v>
      </c>
      <c r="T33" s="285" t="str">
        <f ca="1">IF(IFERROR(VLOOKUP(Table_Data_Table_1[[#This Row],[Item ID]],DataTable,17,FALSE),"")=0,"",IFERROR(VLOOKUP(Table_Data_Table_1[[#This Row],[Item ID]],DataTable,17,FALSE),""))</f>
        <v/>
      </c>
      <c r="U33" s="8"/>
    </row>
    <row r="34" spans="1:21" x14ac:dyDescent="0.25">
      <c r="A34" s="189" t="s">
        <v>290</v>
      </c>
      <c r="B34" s="78" t="s">
        <v>91</v>
      </c>
      <c r="C34" s="192">
        <f ca="1">IF(Table_Data_Table_1[[#This Row],[Item ID]]="","",IFERROR(VLOOKUP(Table_Data_Table_1[[#This Row],[Item ID]],DataTable,16,FALSE),""))</f>
        <v>1</v>
      </c>
      <c r="D34" s="78" t="s">
        <v>253</v>
      </c>
      <c r="E34" s="7">
        <v>44638</v>
      </c>
      <c r="F34" s="79">
        <v>144000</v>
      </c>
      <c r="G34" s="79">
        <v>0</v>
      </c>
      <c r="H34"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f>
        <v>144000</v>
      </c>
      <c r="I3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4" s="178">
        <f ca="1">IFERROR(ROUND(Table_Data_Table_1[[#This Row],[Resid
Sq Ft]]/43560,3),"")</f>
        <v>3.05</v>
      </c>
      <c r="K34" s="76">
        <f ca="1">IF(Table_Data_Table_1[[#This Row],[Item ID]]="","",IFERROR(VLOOKUP(Table_Data_Table_1[[#This Row],[Item ID]],DataTable,10,FALSE)-VLOOKUP(Table_Data_Table_1[[#This Row],[Item ID]],DataTable,12,FALSE),""))</f>
        <v>132858</v>
      </c>
      <c r="L34" s="176">
        <f ca="1">IFERROR(Table_Data_Table_1[[#This Row],[Land
Residual]]/Table_Data_Table_1[[#This Row],[Resid
Acre]],"")</f>
        <v>47213.114754098366</v>
      </c>
      <c r="M34" s="179">
        <f ca="1">IFERROR(ROUND(Table_Data_Table_1[[#This Row],[Land
Residual]]/Table_Data_Table_1[[#This Row],[Resid
Sq Ft]],2),"")</f>
        <v>1.08</v>
      </c>
      <c r="N34" s="78">
        <f>IF(Table_Data_Table_1[[#This Row],[Item ID]]="","",ROUND(DAYS360(Table_Data_Table_1[[#This Row],[Sale Date]],'Global Settings'!$H$5)/30,0))</f>
        <v>12</v>
      </c>
      <c r="O34" s="180">
        <f>IFERROR(IF(AND(Table_Data_Table_1[[#This Row],[Months To
Mid-Point]]&lt;12.01,Table_Data_Table_1[[#This Row],[Months To
Mid-Point]]&gt;-13),0,(Table_Data_Table_1[[#This Row],[Months To
Mid-Point]]*'Global Settings'!$H$6)),"")</f>
        <v>0</v>
      </c>
      <c r="P34" s="176">
        <f ca="1">IFERROR(Table_Data_Table_1[[#This Row],[Land
Residual]]*(Table_Data_Table_1[[#This Row],[Time
Adjust]]+1),"")</f>
        <v>144000</v>
      </c>
      <c r="Q34" s="176">
        <f ca="1">IFERROR(Table_Data_Table_1[[#This Row],[Adjusted
Sale Price]]/Table_Data_Table_1[[#This Row],[Resid
Acre]],"")</f>
        <v>47213.114754098366</v>
      </c>
      <c r="R34" s="179">
        <f ca="1">IFERROR(ROUND(Table_Data_Table_1[[#This Row],[Adjusted
Sale Price]]/Table_Data_Table_1[[#This Row],[Resid
Sq Ft]],2),"")</f>
        <v>1.08</v>
      </c>
      <c r="S34" s="179" t="str">
        <f ca="1">IFERROR(IF(VLOOKUP(Table_Data_Table_1[[#This Row],[Item ID]],DataTable,11,FALSE)=0,"N/A",Table_Data_Table_1[[#This Row],[Adjusted
Sale Price]]/VLOOKUP(Table_Data_Table_1[[#This Row],[Item ID]],DataTable,11,FALSE)),"")</f>
        <v>N/A</v>
      </c>
      <c r="T34" s="286" t="str">
        <f ca="1">IF(IFERROR(VLOOKUP(Table_Data_Table_1[[#This Row],[Item ID]],DataTable,17,FALSE),"")=0,"",IFERROR(VLOOKUP(Table_Data_Table_1[[#This Row],[Item ID]],DataTable,17,FALSE),""))</f>
        <v/>
      </c>
      <c r="U34" s="8"/>
    </row>
    <row r="35" spans="1:21" x14ac:dyDescent="0.25">
      <c r="A35" s="166" t="s">
        <v>314</v>
      </c>
      <c r="B35" s="166" t="s">
        <v>91</v>
      </c>
      <c r="C35" s="192">
        <f ca="1">IF(Table_Data_Table_1[[#This Row],[Item ID]]="","",IFERROR(VLOOKUP(Table_Data_Table_1[[#This Row],[Item ID]],DataTable,16,FALSE),""))</f>
        <v>1</v>
      </c>
      <c r="D35" s="166" t="s">
        <v>254</v>
      </c>
      <c r="E35" s="7">
        <v>45083</v>
      </c>
      <c r="F35" s="79">
        <v>159900</v>
      </c>
      <c r="G35" s="79">
        <v>0</v>
      </c>
      <c r="H35"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f>
        <v>159900</v>
      </c>
      <c r="I3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5" s="178">
        <f ca="1">IFERROR(ROUND(Table_Data_Table_1[[#This Row],[Resid
Sq Ft]]/43560,3),"")</f>
        <v>3.09</v>
      </c>
      <c r="K35" s="76">
        <f ca="1">IF(Table_Data_Table_1[[#This Row],[Item ID]]="","",IFERROR(VLOOKUP(Table_Data_Table_1[[#This Row],[Item ID]],DataTable,10,FALSE)-VLOOKUP(Table_Data_Table_1[[#This Row],[Item ID]],DataTable,12,FALSE),""))</f>
        <v>134600.4</v>
      </c>
      <c r="L35" s="176">
        <f ca="1">IFERROR(Table_Data_Table_1[[#This Row],[Land
Residual]]/Table_Data_Table_1[[#This Row],[Resid
Acre]],"")</f>
        <v>51747.572815533982</v>
      </c>
      <c r="M35" s="179">
        <f ca="1">IFERROR(ROUND(Table_Data_Table_1[[#This Row],[Land
Residual]]/Table_Data_Table_1[[#This Row],[Resid
Sq Ft]],2),"")</f>
        <v>1.19</v>
      </c>
      <c r="N35" s="78">
        <f>IF(Table_Data_Table_1[[#This Row],[Item ID]]="","",ROUND(DAYS360(Table_Data_Table_1[[#This Row],[Sale Date]],'Global Settings'!$H$5)/30,0))</f>
        <v>-2</v>
      </c>
      <c r="O35" s="180">
        <f>IFERROR(IF(AND(Table_Data_Table_1[[#This Row],[Months To
Mid-Point]]&lt;12.01,Table_Data_Table_1[[#This Row],[Months To
Mid-Point]]&gt;-13),0,(Table_Data_Table_1[[#This Row],[Months To
Mid-Point]]*'Global Settings'!$H$6)),"")</f>
        <v>0</v>
      </c>
      <c r="P35" s="176">
        <f ca="1">IFERROR(Table_Data_Table_1[[#This Row],[Land
Residual]]*(Table_Data_Table_1[[#This Row],[Time
Adjust]]+1),"")</f>
        <v>159900</v>
      </c>
      <c r="Q35" s="176">
        <f ca="1">IFERROR(Table_Data_Table_1[[#This Row],[Adjusted
Sale Price]]/Table_Data_Table_1[[#This Row],[Resid
Acre]],"")</f>
        <v>51747.572815533982</v>
      </c>
      <c r="R35" s="179">
        <f ca="1">IFERROR(ROUND(Table_Data_Table_1[[#This Row],[Adjusted
Sale Price]]/Table_Data_Table_1[[#This Row],[Resid
Sq Ft]],2),"")</f>
        <v>1.19</v>
      </c>
      <c r="S35" s="179" t="str">
        <f ca="1">IFERROR(IF(VLOOKUP(Table_Data_Table_1[[#This Row],[Item ID]],DataTable,11,FALSE)=0,"N/A",Table_Data_Table_1[[#This Row],[Adjusted
Sale Price]]/VLOOKUP(Table_Data_Table_1[[#This Row],[Item ID]],DataTable,11,FALSE)),"")</f>
        <v>N/A</v>
      </c>
      <c r="T35" s="285" t="str">
        <f ca="1">IF(IFERROR(VLOOKUP(Table_Data_Table_1[[#This Row],[Item ID]],DataTable,17,FALSE),"")=0,"",IFERROR(VLOOKUP(Table_Data_Table_1[[#This Row],[Item ID]],DataTable,17,FALSE),""))</f>
        <v/>
      </c>
      <c r="U35" s="8"/>
    </row>
    <row r="36" spans="1:21" x14ac:dyDescent="0.25">
      <c r="A36" s="166" t="s">
        <v>286</v>
      </c>
      <c r="B36" s="166" t="s">
        <v>91</v>
      </c>
      <c r="C36" s="192">
        <f ca="1">IF(Table_Data_Table_1[[#This Row],[Item ID]]="","",IFERROR(VLOOKUP(Table_Data_Table_1[[#This Row],[Item ID]],DataTable,16,FALSE),""))</f>
        <v>1</v>
      </c>
      <c r="D36" s="166" t="s">
        <v>249</v>
      </c>
      <c r="E36" s="7">
        <v>44343</v>
      </c>
      <c r="F36" s="79">
        <v>62000</v>
      </c>
      <c r="G36" s="79">
        <v>0</v>
      </c>
      <c r="H36"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f>
        <v>62000</v>
      </c>
      <c r="I3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6" s="178">
        <f ca="1">IFERROR(ROUND(Table_Data_Table_1[[#This Row],[Resid
Sq Ft]]/43560,3),"")</f>
        <v>1.36</v>
      </c>
      <c r="K36" s="76">
        <f ca="1">IF(Table_Data_Table_1[[#This Row],[Item ID]]="","",IFERROR(VLOOKUP(Table_Data_Table_1[[#This Row],[Item ID]],DataTable,10,FALSE)-VLOOKUP(Table_Data_Table_1[[#This Row],[Item ID]],DataTable,12,FALSE),""))</f>
        <v>59241.600000000006</v>
      </c>
      <c r="L36" s="176">
        <f ca="1">IFERROR(Table_Data_Table_1[[#This Row],[Land
Residual]]/Table_Data_Table_1[[#This Row],[Resid
Acre]],"")</f>
        <v>45588.235294117643</v>
      </c>
      <c r="M36" s="179">
        <f ca="1">IFERROR(ROUND(Table_Data_Table_1[[#This Row],[Land
Residual]]/Table_Data_Table_1[[#This Row],[Resid
Sq Ft]],2),"")</f>
        <v>1.05</v>
      </c>
      <c r="N36" s="78">
        <f>IF(Table_Data_Table_1[[#This Row],[Item ID]]="","",ROUND(DAYS360(Table_Data_Table_1[[#This Row],[Sale Date]],'Global Settings'!$H$5)/30,0))</f>
        <v>22</v>
      </c>
      <c r="O36" s="180">
        <f ca="1">IFERROR(IF(AND(Table_Data_Table_1[[#This Row],[Months To
Mid-Point]]&lt;12.01,Table_Data_Table_1[[#This Row],[Months To
Mid-Point]]&gt;-13),0,(Table_Data_Table_1[[#This Row],[Months To
Mid-Point]]*'Global Settings'!$H$6)),"")</f>
        <v>0.16814809099352152</v>
      </c>
      <c r="P36" s="176">
        <f ca="1">IFERROR(Table_Data_Table_1[[#This Row],[Land
Residual]]*(Table_Data_Table_1[[#This Row],[Time
Adjust]]+1),"")</f>
        <v>72425.181641598334</v>
      </c>
      <c r="Q36" s="176">
        <f ca="1">IFERROR(Table_Data_Table_1[[#This Row],[Adjusted
Sale Price]]/Table_Data_Table_1[[#This Row],[Resid
Acre]],"")</f>
        <v>53253.810030587003</v>
      </c>
      <c r="R36" s="179">
        <f ca="1">IFERROR(ROUND(Table_Data_Table_1[[#This Row],[Adjusted
Sale Price]]/Table_Data_Table_1[[#This Row],[Resid
Sq Ft]],2),"")</f>
        <v>1.22</v>
      </c>
      <c r="S36" s="179" t="str">
        <f ca="1">IFERROR(IF(VLOOKUP(Table_Data_Table_1[[#This Row],[Item ID]],DataTable,11,FALSE)=0,"N/A",Table_Data_Table_1[[#This Row],[Adjusted
Sale Price]]/VLOOKUP(Table_Data_Table_1[[#This Row],[Item ID]],DataTable,11,FALSE)),"")</f>
        <v>N/A</v>
      </c>
      <c r="T36" s="285" t="str">
        <f ca="1">IF(IFERROR(VLOOKUP(Table_Data_Table_1[[#This Row],[Item ID]],DataTable,17,FALSE),"")=0,"",IFERROR(VLOOKUP(Table_Data_Table_1[[#This Row],[Item ID]],DataTable,17,FALSE),""))</f>
        <v/>
      </c>
      <c r="U36" s="8"/>
    </row>
    <row r="37" spans="1:21" x14ac:dyDescent="0.25">
      <c r="A37" s="189" t="s">
        <v>284</v>
      </c>
      <c r="B37" s="78" t="s">
        <v>91</v>
      </c>
      <c r="C37" s="192">
        <f ca="1">IF(Table_Data_Table_1[[#This Row],[Item ID]]="","",IFERROR(VLOOKUP(Table_Data_Table_1[[#This Row],[Item ID]],DataTable,16,FALSE),""))</f>
        <v>1</v>
      </c>
      <c r="D37" s="78" t="s">
        <v>247</v>
      </c>
      <c r="E37" s="7">
        <v>44512</v>
      </c>
      <c r="F37" s="79">
        <v>135000</v>
      </c>
      <c r="G37" s="79">
        <v>0</v>
      </c>
      <c r="H37"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f>
        <v>135000</v>
      </c>
      <c r="I3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7" s="178">
        <f ca="1">IFERROR(ROUND(Table_Data_Table_1[[#This Row],[Resid
Sq Ft]]/43560,3),"")</f>
        <v>2.7</v>
      </c>
      <c r="K37" s="76">
        <f ca="1">IF(Table_Data_Table_1[[#This Row],[Item ID]]="","",IFERROR(VLOOKUP(Table_Data_Table_1[[#This Row],[Item ID]],DataTable,10,FALSE)-VLOOKUP(Table_Data_Table_1[[#This Row],[Item ID]],DataTable,12,FALSE),""))</f>
        <v>117612.00000000001</v>
      </c>
      <c r="L37" s="176">
        <f ca="1">IFERROR(Table_Data_Table_1[[#This Row],[Land
Residual]]/Table_Data_Table_1[[#This Row],[Resid
Acre]],"")</f>
        <v>50000</v>
      </c>
      <c r="M37" s="179">
        <f ca="1">IFERROR(ROUND(Table_Data_Table_1[[#This Row],[Land
Residual]]/Table_Data_Table_1[[#This Row],[Resid
Sq Ft]],2),"")</f>
        <v>1.1499999999999999</v>
      </c>
      <c r="N37" s="78">
        <f>IF(Table_Data_Table_1[[#This Row],[Item ID]]="","",ROUND(DAYS360(Table_Data_Table_1[[#This Row],[Sale Date]],'Global Settings'!$H$5)/30,0))</f>
        <v>17</v>
      </c>
      <c r="O37" s="180">
        <f ca="1">IFERROR(IF(AND(Table_Data_Table_1[[#This Row],[Months To
Mid-Point]]&lt;12.01,Table_Data_Table_1[[#This Row],[Months To
Mid-Point]]&gt;-13),0,(Table_Data_Table_1[[#This Row],[Months To
Mid-Point]]*'Global Settings'!$H$6)),"")</f>
        <v>0.12993261576772117</v>
      </c>
      <c r="P37" s="176">
        <f ca="1">IFERROR(Table_Data_Table_1[[#This Row],[Land
Residual]]*(Table_Data_Table_1[[#This Row],[Time
Adjust]]+1),"")</f>
        <v>152540.90312864236</v>
      </c>
      <c r="Q37" s="176">
        <f ca="1">IFERROR(Table_Data_Table_1[[#This Row],[Adjusted
Sale Price]]/Table_Data_Table_1[[#This Row],[Resid
Acre]],"")</f>
        <v>56496.630788386057</v>
      </c>
      <c r="R37" s="179">
        <f ca="1">IFERROR(ROUND(Table_Data_Table_1[[#This Row],[Adjusted
Sale Price]]/Table_Data_Table_1[[#This Row],[Resid
Sq Ft]],2),"")</f>
        <v>1.3</v>
      </c>
      <c r="S37" s="179" t="str">
        <f ca="1">IFERROR(IF(VLOOKUP(Table_Data_Table_1[[#This Row],[Item ID]],DataTable,11,FALSE)=0,"N/A",Table_Data_Table_1[[#This Row],[Adjusted
Sale Price]]/VLOOKUP(Table_Data_Table_1[[#This Row],[Item ID]],DataTable,11,FALSE)),"")</f>
        <v>N/A</v>
      </c>
      <c r="T37" s="286" t="str">
        <f ca="1">IF(IFERROR(VLOOKUP(Table_Data_Table_1[[#This Row],[Item ID]],DataTable,17,FALSE),"")=0,"",IFERROR(VLOOKUP(Table_Data_Table_1[[#This Row],[Item ID]],DataTable,17,FALSE),""))</f>
        <v/>
      </c>
      <c r="U37" s="8"/>
    </row>
    <row r="38" spans="1:21" x14ac:dyDescent="0.25">
      <c r="A38" s="166" t="s">
        <v>287</v>
      </c>
      <c r="B38" s="166" t="s">
        <v>91</v>
      </c>
      <c r="C38" s="192">
        <f ca="1">IF(Table_Data_Table_1[[#This Row],[Item ID]]="","",IFERROR(VLOOKUP(Table_Data_Table_1[[#This Row],[Item ID]],DataTable,16,FALSE),""))</f>
        <v>1</v>
      </c>
      <c r="D38" s="166" t="s">
        <v>250</v>
      </c>
      <c r="E38" s="7">
        <v>44641</v>
      </c>
      <c r="F38" s="79">
        <v>159900</v>
      </c>
      <c r="G38" s="79">
        <v>0</v>
      </c>
      <c r="H38"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f>
        <v>159900</v>
      </c>
      <c r="I3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8" s="178">
        <f ca="1">IFERROR(ROUND(Table_Data_Table_1[[#This Row],[Resid
Sq Ft]]/43560,3),"")</f>
        <v>2.82</v>
      </c>
      <c r="K38" s="76">
        <f ca="1">IF(Table_Data_Table_1[[#This Row],[Item ID]]="","",IFERROR(VLOOKUP(Table_Data_Table_1[[#This Row],[Item ID]],DataTable,10,FALSE)-VLOOKUP(Table_Data_Table_1[[#This Row],[Item ID]],DataTable,12,FALSE),""))</f>
        <v>122839.2</v>
      </c>
      <c r="L38" s="176">
        <f ca="1">IFERROR(Table_Data_Table_1[[#This Row],[Land
Residual]]/Table_Data_Table_1[[#This Row],[Resid
Acre]],"")</f>
        <v>56702.127659574471</v>
      </c>
      <c r="M38" s="179">
        <f ca="1">IFERROR(ROUND(Table_Data_Table_1[[#This Row],[Land
Residual]]/Table_Data_Table_1[[#This Row],[Resid
Sq Ft]],2),"")</f>
        <v>1.3</v>
      </c>
      <c r="N38" s="78">
        <f>IF(Table_Data_Table_1[[#This Row],[Item ID]]="","",ROUND(DAYS360(Table_Data_Table_1[[#This Row],[Sale Date]],'Global Settings'!$H$5)/30,0))</f>
        <v>12</v>
      </c>
      <c r="O38" s="180">
        <f>IFERROR(IF(AND(Table_Data_Table_1[[#This Row],[Months To
Mid-Point]]&lt;12.01,Table_Data_Table_1[[#This Row],[Months To
Mid-Point]]&gt;-13),0,(Table_Data_Table_1[[#This Row],[Months To
Mid-Point]]*'Global Settings'!$H$6)),"")</f>
        <v>0</v>
      </c>
      <c r="P38" s="176">
        <f ca="1">IFERROR(Table_Data_Table_1[[#This Row],[Land
Residual]]*(Table_Data_Table_1[[#This Row],[Time
Adjust]]+1),"")</f>
        <v>159900</v>
      </c>
      <c r="Q38" s="176">
        <f ca="1">IFERROR(Table_Data_Table_1[[#This Row],[Adjusted
Sale Price]]/Table_Data_Table_1[[#This Row],[Resid
Acre]],"")</f>
        <v>56702.127659574471</v>
      </c>
      <c r="R38" s="179">
        <f ca="1">IFERROR(ROUND(Table_Data_Table_1[[#This Row],[Adjusted
Sale Price]]/Table_Data_Table_1[[#This Row],[Resid
Sq Ft]],2),"")</f>
        <v>1.3</v>
      </c>
      <c r="S38" s="179" t="str">
        <f ca="1">IFERROR(IF(VLOOKUP(Table_Data_Table_1[[#This Row],[Item ID]],DataTable,11,FALSE)=0,"N/A",Table_Data_Table_1[[#This Row],[Adjusted
Sale Price]]/VLOOKUP(Table_Data_Table_1[[#This Row],[Item ID]],DataTable,11,FALSE)),"")</f>
        <v>N/A</v>
      </c>
      <c r="T38" s="285" t="str">
        <f ca="1">IF(IFERROR(VLOOKUP(Table_Data_Table_1[[#This Row],[Item ID]],DataTable,17,FALSE),"")=0,"",IFERROR(VLOOKUP(Table_Data_Table_1[[#This Row],[Item ID]],DataTable,17,FALSE),""))</f>
        <v/>
      </c>
      <c r="U38" s="8"/>
    </row>
    <row r="39" spans="1:21" x14ac:dyDescent="0.25">
      <c r="A39" s="189" t="s">
        <v>288</v>
      </c>
      <c r="B39" s="78" t="s">
        <v>91</v>
      </c>
      <c r="C39" s="192">
        <f ca="1">IF(Table_Data_Table_1[[#This Row],[Item ID]]="","",IFERROR(VLOOKUP(Table_Data_Table_1[[#This Row],[Item ID]],DataTable,16,FALSE),""))</f>
        <v>1</v>
      </c>
      <c r="D39" s="78" t="s">
        <v>251</v>
      </c>
      <c r="E39" s="7">
        <v>44631</v>
      </c>
      <c r="F39" s="79">
        <v>156000</v>
      </c>
      <c r="G39" s="79">
        <v>0</v>
      </c>
      <c r="H39"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f>
        <v>156000</v>
      </c>
      <c r="I3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9" s="178">
        <f ca="1">IFERROR(ROUND(Table_Data_Table_1[[#This Row],[Resid
Sq Ft]]/43560,3),"")</f>
        <v>2.99</v>
      </c>
      <c r="K39" s="76">
        <f ca="1">IF(Table_Data_Table_1[[#This Row],[Item ID]]="","",IFERROR(VLOOKUP(Table_Data_Table_1[[#This Row],[Item ID]],DataTable,10,FALSE)-VLOOKUP(Table_Data_Table_1[[#This Row],[Item ID]],DataTable,12,FALSE),""))</f>
        <v>130244.40000000001</v>
      </c>
      <c r="L39" s="176">
        <f ca="1">IFERROR(Table_Data_Table_1[[#This Row],[Land
Residual]]/Table_Data_Table_1[[#This Row],[Resid
Acre]],"")</f>
        <v>52173.913043478256</v>
      </c>
      <c r="M39" s="179">
        <f ca="1">IFERROR(ROUND(Table_Data_Table_1[[#This Row],[Land
Residual]]/Table_Data_Table_1[[#This Row],[Resid
Sq Ft]],2),"")</f>
        <v>1.2</v>
      </c>
      <c r="N39" s="78">
        <f>IF(Table_Data_Table_1[[#This Row],[Item ID]]="","",ROUND(DAYS360(Table_Data_Table_1[[#This Row],[Sale Date]],'Global Settings'!$H$5)/30,0))</f>
        <v>13</v>
      </c>
      <c r="O39" s="180">
        <f ca="1">IFERROR(IF(AND(Table_Data_Table_1[[#This Row],[Months To
Mid-Point]]&lt;12.01,Table_Data_Table_1[[#This Row],[Months To
Mid-Point]]&gt;-13),0,(Table_Data_Table_1[[#This Row],[Months To
Mid-Point]]*'Global Settings'!$H$6)),"")</f>
        <v>9.9360235587080889E-2</v>
      </c>
      <c r="P39" s="176">
        <f ca="1">IFERROR(Table_Data_Table_1[[#This Row],[Land
Residual]]*(Table_Data_Table_1[[#This Row],[Time
Adjust]]+1),"")</f>
        <v>171500.19675158462</v>
      </c>
      <c r="Q39" s="176">
        <f ca="1">IFERROR(Table_Data_Table_1[[#This Row],[Adjusted
Sale Price]]/Table_Data_Table_1[[#This Row],[Resid
Acre]],"")</f>
        <v>57357.925334978128</v>
      </c>
      <c r="R39" s="179">
        <f ca="1">IFERROR(ROUND(Table_Data_Table_1[[#This Row],[Adjusted
Sale Price]]/Table_Data_Table_1[[#This Row],[Resid
Sq Ft]],2),"")</f>
        <v>1.32</v>
      </c>
      <c r="S39" s="179" t="str">
        <f ca="1">IFERROR(IF(VLOOKUP(Table_Data_Table_1[[#This Row],[Item ID]],DataTable,11,FALSE)=0,"N/A",Table_Data_Table_1[[#This Row],[Adjusted
Sale Price]]/VLOOKUP(Table_Data_Table_1[[#This Row],[Item ID]],DataTable,11,FALSE)),"")</f>
        <v>N/A</v>
      </c>
      <c r="T39" s="286" t="str">
        <f ca="1">IF(IFERROR(VLOOKUP(Table_Data_Table_1[[#This Row],[Item ID]],DataTable,17,FALSE),"")=0,"",IFERROR(VLOOKUP(Table_Data_Table_1[[#This Row],[Item ID]],DataTable,17,FALSE),""))</f>
        <v/>
      </c>
      <c r="U39" s="8"/>
    </row>
    <row r="40" spans="1:21" x14ac:dyDescent="0.25">
      <c r="A40" s="166" t="s">
        <v>289</v>
      </c>
      <c r="B40" s="166" t="s">
        <v>91</v>
      </c>
      <c r="C40" s="192">
        <f ca="1">IF(Table_Data_Table_1[[#This Row],[Item ID]]="","",IFERROR(VLOOKUP(Table_Data_Table_1[[#This Row],[Item ID]],DataTable,16,FALSE),""))</f>
        <v>1</v>
      </c>
      <c r="D40" s="166" t="s">
        <v>252</v>
      </c>
      <c r="E40" s="7">
        <v>44631</v>
      </c>
      <c r="F40" s="79">
        <v>145000</v>
      </c>
      <c r="G40" s="79">
        <v>0</v>
      </c>
      <c r="H40" s="176">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f>
        <v>145000</v>
      </c>
      <c r="I4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0" s="178">
        <f ca="1">IFERROR(ROUND(Table_Data_Table_1[[#This Row],[Resid
Sq Ft]]/43560,3),"")</f>
        <v>2.68</v>
      </c>
      <c r="K40" s="76">
        <f ca="1">IF(Table_Data_Table_1[[#This Row],[Item ID]]="","",IFERROR(VLOOKUP(Table_Data_Table_1[[#This Row],[Item ID]],DataTable,10,FALSE)-VLOOKUP(Table_Data_Table_1[[#This Row],[Item ID]],DataTable,12,FALSE),""))</f>
        <v>116740.8</v>
      </c>
      <c r="L40" s="176">
        <f ca="1">IFERROR(Table_Data_Table_1[[#This Row],[Land
Residual]]/Table_Data_Table_1[[#This Row],[Resid
Acre]],"")</f>
        <v>54104.477611940296</v>
      </c>
      <c r="M40" s="179">
        <f ca="1">IFERROR(ROUND(Table_Data_Table_1[[#This Row],[Land
Residual]]/Table_Data_Table_1[[#This Row],[Resid
Sq Ft]],2),"")</f>
        <v>1.24</v>
      </c>
      <c r="N40" s="78">
        <f>IF(Table_Data_Table_1[[#This Row],[Item ID]]="","",ROUND(DAYS360(Table_Data_Table_1[[#This Row],[Sale Date]],'Global Settings'!$H$5)/30,0))</f>
        <v>13</v>
      </c>
      <c r="O40" s="180">
        <f ca="1">IFERROR(IF(AND(Table_Data_Table_1[[#This Row],[Months To
Mid-Point]]&lt;12.01,Table_Data_Table_1[[#This Row],[Months To
Mid-Point]]&gt;-13),0,(Table_Data_Table_1[[#This Row],[Months To
Mid-Point]]*'Global Settings'!$H$6)),"")</f>
        <v>9.9360235587080889E-2</v>
      </c>
      <c r="P40" s="176">
        <f ca="1">IFERROR(Table_Data_Table_1[[#This Row],[Land
Residual]]*(Table_Data_Table_1[[#This Row],[Time
Adjust]]+1),"")</f>
        <v>159407.23416012671</v>
      </c>
      <c r="Q40" s="176">
        <f ca="1">IFERROR(Table_Data_Table_1[[#This Row],[Adjusted
Sale Price]]/Table_Data_Table_1[[#This Row],[Resid
Acre]],"")</f>
        <v>59480.311253778622</v>
      </c>
      <c r="R40" s="179">
        <f ca="1">IFERROR(ROUND(Table_Data_Table_1[[#This Row],[Adjusted
Sale Price]]/Table_Data_Table_1[[#This Row],[Resid
Sq Ft]],2),"")</f>
        <v>1.37</v>
      </c>
      <c r="S40" s="179" t="str">
        <f ca="1">IFERROR(IF(VLOOKUP(Table_Data_Table_1[[#This Row],[Item ID]],DataTable,11,FALSE)=0,"N/A",Table_Data_Table_1[[#This Row],[Adjusted
Sale Price]]/VLOOKUP(Table_Data_Table_1[[#This Row],[Item ID]],DataTable,11,FALSE)),"")</f>
        <v>N/A</v>
      </c>
      <c r="T40" s="285" t="str">
        <f ca="1">IF(IFERROR(VLOOKUP(Table_Data_Table_1[[#This Row],[Item ID]],DataTable,17,FALSE),"")=0,"",IFERROR(VLOOKUP(Table_Data_Table_1[[#This Row],[Item ID]],DataTable,17,FALSE),""))</f>
        <v/>
      </c>
      <c r="U40" s="8"/>
    </row>
    <row r="41" spans="1:21" x14ac:dyDescent="0.25">
      <c r="A41" s="166" t="s">
        <v>133</v>
      </c>
      <c r="C41" s="192" t="str">
        <f>IF(Table_Data_Table_1[[#This Row],[Item ID]]="","",IFERROR(VLOOKUP(Table_Data_Table_1[[#This Row],[Item ID]],DataTable,16,FALSE),""))</f>
        <v/>
      </c>
      <c r="H4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f>
        <v/>
      </c>
      <c r="I4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 s="178" t="str">
        <f>IFERROR(ROUND(Table_Data_Table_1[[#This Row],[Resid
Sq Ft]]/43560,3),"")</f>
        <v/>
      </c>
      <c r="K41" s="76" t="str">
        <f>IF(Table_Data_Table_1[[#This Row],[Item ID]]="","",IFERROR(VLOOKUP(Table_Data_Table_1[[#This Row],[Item ID]],DataTable,10,FALSE)-VLOOKUP(Table_Data_Table_1[[#This Row],[Item ID]],DataTable,12,FALSE),""))</f>
        <v/>
      </c>
      <c r="L41" s="176" t="str">
        <f>IFERROR(Table_Data_Table_1[[#This Row],[Land
Residual]]/Table_Data_Table_1[[#This Row],[Resid
Acre]],"")</f>
        <v/>
      </c>
      <c r="M41" s="179" t="str">
        <f>IFERROR(ROUND(Table_Data_Table_1[[#This Row],[Land
Residual]]/Table_Data_Table_1[[#This Row],[Resid
Sq Ft]],2),"")</f>
        <v/>
      </c>
      <c r="N41" s="78" t="str">
        <f>IF(Table_Data_Table_1[[#This Row],[Item ID]]="","",ROUND(DAYS360(Table_Data_Table_1[[#This Row],[Sale Date]],'Global Settings'!$H$5)/30,0))</f>
        <v/>
      </c>
      <c r="O41" s="180" t="str">
        <f ca="1">IFERROR(IF(AND(Table_Data_Table_1[[#This Row],[Months To
Mid-Point]]&lt;12.01,Table_Data_Table_1[[#This Row],[Months To
Mid-Point]]&gt;-13),0,(Table_Data_Table_1[[#This Row],[Months To
Mid-Point]]*'Global Settings'!$H$6)),"")</f>
        <v/>
      </c>
      <c r="P41" s="176" t="str">
        <f ca="1">IFERROR(Table_Data_Table_1[[#This Row],[Land
Residual]]*(Table_Data_Table_1[[#This Row],[Time
Adjust]]+1),"")</f>
        <v/>
      </c>
      <c r="Q41" s="176" t="str">
        <f ca="1">IFERROR(Table_Data_Table_1[[#This Row],[Adjusted
Sale Price]]/Table_Data_Table_1[[#This Row],[Resid
Acre]],"")</f>
        <v/>
      </c>
      <c r="R41" s="179" t="str">
        <f ca="1">IFERROR(ROUND(Table_Data_Table_1[[#This Row],[Adjusted
Sale Price]]/Table_Data_Table_1[[#This Row],[Resid
Sq Ft]],2),"")</f>
        <v/>
      </c>
      <c r="S41" s="179" t="str">
        <f ca="1">IFERROR(IF(VLOOKUP(Table_Data_Table_1[[#This Row],[Item ID]],DataTable,11,FALSE)=0,"N/A",Table_Data_Table_1[[#This Row],[Adjusted
Sale Price]]/VLOOKUP(Table_Data_Table_1[[#This Row],[Item ID]],DataTable,11,FALSE)),"")</f>
        <v/>
      </c>
      <c r="T41" s="285" t="str">
        <f ca="1">IF(IFERROR(VLOOKUP(Table_Data_Table_1[[#This Row],[Item ID]],DataTable,17,FALSE),"")=0,"",IFERROR(VLOOKUP(Table_Data_Table_1[[#This Row],[Item ID]],DataTable,17,FALSE),""))</f>
        <v/>
      </c>
      <c r="U41" s="8"/>
    </row>
    <row r="42" spans="1:21" x14ac:dyDescent="0.25">
      <c r="A42" s="166" t="s">
        <v>133</v>
      </c>
      <c r="C42" s="192" t="str">
        <f>IF(Table_Data_Table_1[[#This Row],[Item ID]]="","",IFERROR(VLOOKUP(Table_Data_Table_1[[#This Row],[Item ID]],DataTable,16,FALSE),""))</f>
        <v/>
      </c>
      <c r="H4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f>
        <v/>
      </c>
      <c r="I4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 s="178" t="str">
        <f>IFERROR(ROUND(Table_Data_Table_1[[#This Row],[Resid
Sq Ft]]/43560,3),"")</f>
        <v/>
      </c>
      <c r="K42" s="76" t="str">
        <f>IF(Table_Data_Table_1[[#This Row],[Item ID]]="","",IFERROR(VLOOKUP(Table_Data_Table_1[[#This Row],[Item ID]],DataTable,10,FALSE)-VLOOKUP(Table_Data_Table_1[[#This Row],[Item ID]],DataTable,12,FALSE),""))</f>
        <v/>
      </c>
      <c r="L42" s="176" t="str">
        <f>IFERROR(Table_Data_Table_1[[#This Row],[Land
Residual]]/Table_Data_Table_1[[#This Row],[Resid
Acre]],"")</f>
        <v/>
      </c>
      <c r="M42" s="179" t="str">
        <f>IFERROR(ROUND(Table_Data_Table_1[[#This Row],[Land
Residual]]/Table_Data_Table_1[[#This Row],[Resid
Sq Ft]],2),"")</f>
        <v/>
      </c>
      <c r="N42" s="78" t="str">
        <f>IF(Table_Data_Table_1[[#This Row],[Item ID]]="","",ROUND(DAYS360(Table_Data_Table_1[[#This Row],[Sale Date]],'Global Settings'!$H$5)/30,0))</f>
        <v/>
      </c>
      <c r="O42" s="180" t="str">
        <f ca="1">IFERROR(IF(AND(Table_Data_Table_1[[#This Row],[Months To
Mid-Point]]&lt;12.01,Table_Data_Table_1[[#This Row],[Months To
Mid-Point]]&gt;-13),0,(Table_Data_Table_1[[#This Row],[Months To
Mid-Point]]*'Global Settings'!$H$6)),"")</f>
        <v/>
      </c>
      <c r="P42" s="176" t="str">
        <f ca="1">IFERROR(Table_Data_Table_1[[#This Row],[Land
Residual]]*(Table_Data_Table_1[[#This Row],[Time
Adjust]]+1),"")</f>
        <v/>
      </c>
      <c r="Q42" s="176" t="str">
        <f ca="1">IFERROR(Table_Data_Table_1[[#This Row],[Adjusted
Sale Price]]/Table_Data_Table_1[[#This Row],[Resid
Acre]],"")</f>
        <v/>
      </c>
      <c r="R42" s="179" t="str">
        <f ca="1">IFERROR(ROUND(Table_Data_Table_1[[#This Row],[Adjusted
Sale Price]]/Table_Data_Table_1[[#This Row],[Resid
Sq Ft]],2),"")</f>
        <v/>
      </c>
      <c r="S42" s="179" t="str">
        <f ca="1">IFERROR(IF(VLOOKUP(Table_Data_Table_1[[#This Row],[Item ID]],DataTable,11,FALSE)=0,"N/A",Table_Data_Table_1[[#This Row],[Adjusted
Sale Price]]/VLOOKUP(Table_Data_Table_1[[#This Row],[Item ID]],DataTable,11,FALSE)),"")</f>
        <v/>
      </c>
      <c r="T42" s="285" t="str">
        <f ca="1">IF(IFERROR(VLOOKUP(Table_Data_Table_1[[#This Row],[Item ID]],DataTable,17,FALSE),"")=0,"",IFERROR(VLOOKUP(Table_Data_Table_1[[#This Row],[Item ID]],DataTable,17,FALSE),""))</f>
        <v/>
      </c>
      <c r="U42" s="8"/>
    </row>
    <row r="43" spans="1:21" x14ac:dyDescent="0.25">
      <c r="A43" s="189" t="s">
        <v>133</v>
      </c>
      <c r="B43" s="78"/>
      <c r="C43" s="192" t="str">
        <f>IF(Table_Data_Table_1[[#This Row],[Item ID]]="","",IFERROR(VLOOKUP(Table_Data_Table_1[[#This Row],[Item ID]],DataTable,16,FALSE),""))</f>
        <v/>
      </c>
      <c r="D43" s="78"/>
      <c r="H4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f>
        <v/>
      </c>
      <c r="I4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 s="178" t="str">
        <f>IFERROR(ROUND(Table_Data_Table_1[[#This Row],[Resid
Sq Ft]]/43560,3),"")</f>
        <v/>
      </c>
      <c r="K43" s="76" t="str">
        <f>IF(Table_Data_Table_1[[#This Row],[Item ID]]="","",IFERROR(VLOOKUP(Table_Data_Table_1[[#This Row],[Item ID]],DataTable,10,FALSE)-VLOOKUP(Table_Data_Table_1[[#This Row],[Item ID]],DataTable,12,FALSE),""))</f>
        <v/>
      </c>
      <c r="L43" s="176" t="str">
        <f>IFERROR(Table_Data_Table_1[[#This Row],[Land
Residual]]/Table_Data_Table_1[[#This Row],[Resid
Acre]],"")</f>
        <v/>
      </c>
      <c r="M43" s="179" t="str">
        <f>IFERROR(ROUND(Table_Data_Table_1[[#This Row],[Land
Residual]]/Table_Data_Table_1[[#This Row],[Resid
Sq Ft]],2),"")</f>
        <v/>
      </c>
      <c r="N43" s="78" t="str">
        <f>IF(Table_Data_Table_1[[#This Row],[Item ID]]="","",ROUND(DAYS360(Table_Data_Table_1[[#This Row],[Sale Date]],'Global Settings'!$H$5)/30,0))</f>
        <v/>
      </c>
      <c r="O43" s="180" t="str">
        <f ca="1">IFERROR(IF(AND(Table_Data_Table_1[[#This Row],[Months To
Mid-Point]]&lt;12.01,Table_Data_Table_1[[#This Row],[Months To
Mid-Point]]&gt;-13),0,(Table_Data_Table_1[[#This Row],[Months To
Mid-Point]]*'Global Settings'!$H$6)),"")</f>
        <v/>
      </c>
      <c r="P43" s="176" t="str">
        <f ca="1">IFERROR(Table_Data_Table_1[[#This Row],[Land
Residual]]*(Table_Data_Table_1[[#This Row],[Time
Adjust]]+1),"")</f>
        <v/>
      </c>
      <c r="Q43" s="176" t="str">
        <f ca="1">IFERROR(Table_Data_Table_1[[#This Row],[Adjusted
Sale Price]]/Table_Data_Table_1[[#This Row],[Resid
Acre]],"")</f>
        <v/>
      </c>
      <c r="R43" s="179" t="str">
        <f ca="1">IFERROR(ROUND(Table_Data_Table_1[[#This Row],[Adjusted
Sale Price]]/Table_Data_Table_1[[#This Row],[Resid
Sq Ft]],2),"")</f>
        <v/>
      </c>
      <c r="S43" s="179" t="str">
        <f ca="1">IFERROR(IF(VLOOKUP(Table_Data_Table_1[[#This Row],[Item ID]],DataTable,11,FALSE)=0,"N/A",Table_Data_Table_1[[#This Row],[Adjusted
Sale Price]]/VLOOKUP(Table_Data_Table_1[[#This Row],[Item ID]],DataTable,11,FALSE)),"")</f>
        <v/>
      </c>
      <c r="T43" s="286" t="str">
        <f ca="1">IF(IFERROR(VLOOKUP(Table_Data_Table_1[[#This Row],[Item ID]],DataTable,17,FALSE),"")=0,"",IFERROR(VLOOKUP(Table_Data_Table_1[[#This Row],[Item ID]],DataTable,17,FALSE),""))</f>
        <v/>
      </c>
      <c r="U43" s="8"/>
    </row>
    <row r="44" spans="1:21" x14ac:dyDescent="0.25">
      <c r="A44" s="166" t="s">
        <v>133</v>
      </c>
      <c r="C44" s="192" t="str">
        <f>IF(Table_Data_Table_1[[#This Row],[Item ID]]="","",IFERROR(VLOOKUP(Table_Data_Table_1[[#This Row],[Item ID]],DataTable,16,FALSE),""))</f>
        <v/>
      </c>
      <c r="H4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f>
        <v/>
      </c>
      <c r="I4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 s="178" t="str">
        <f>IFERROR(ROUND(Table_Data_Table_1[[#This Row],[Resid
Sq Ft]]/43560,3),"")</f>
        <v/>
      </c>
      <c r="K44" s="76" t="str">
        <f>IF(Table_Data_Table_1[[#This Row],[Item ID]]="","",IFERROR(VLOOKUP(Table_Data_Table_1[[#This Row],[Item ID]],DataTable,10,FALSE)-VLOOKUP(Table_Data_Table_1[[#This Row],[Item ID]],DataTable,12,FALSE),""))</f>
        <v/>
      </c>
      <c r="L44" s="176" t="str">
        <f>IFERROR(Table_Data_Table_1[[#This Row],[Land
Residual]]/Table_Data_Table_1[[#This Row],[Resid
Acre]],"")</f>
        <v/>
      </c>
      <c r="M44" s="179" t="str">
        <f>IFERROR(ROUND(Table_Data_Table_1[[#This Row],[Land
Residual]]/Table_Data_Table_1[[#This Row],[Resid
Sq Ft]],2),"")</f>
        <v/>
      </c>
      <c r="N44" s="78" t="str">
        <f>IF(Table_Data_Table_1[[#This Row],[Item ID]]="","",ROUND(DAYS360(Table_Data_Table_1[[#This Row],[Sale Date]],'Global Settings'!$H$5)/30,0))</f>
        <v/>
      </c>
      <c r="O44" s="180" t="str">
        <f ca="1">IFERROR(IF(AND(Table_Data_Table_1[[#This Row],[Months To
Mid-Point]]&lt;12.01,Table_Data_Table_1[[#This Row],[Months To
Mid-Point]]&gt;-13),0,(Table_Data_Table_1[[#This Row],[Months To
Mid-Point]]*'Global Settings'!$H$6)),"")</f>
        <v/>
      </c>
      <c r="P44" s="176" t="str">
        <f ca="1">IFERROR(Table_Data_Table_1[[#This Row],[Land
Residual]]*(Table_Data_Table_1[[#This Row],[Time
Adjust]]+1),"")</f>
        <v/>
      </c>
      <c r="Q44" s="176" t="str">
        <f ca="1">IFERROR(Table_Data_Table_1[[#This Row],[Adjusted
Sale Price]]/Table_Data_Table_1[[#This Row],[Resid
Acre]],"")</f>
        <v/>
      </c>
      <c r="R44" s="179" t="str">
        <f ca="1">IFERROR(ROUND(Table_Data_Table_1[[#This Row],[Adjusted
Sale Price]]/Table_Data_Table_1[[#This Row],[Resid
Sq Ft]],2),"")</f>
        <v/>
      </c>
      <c r="S44" s="179" t="str">
        <f ca="1">IFERROR(IF(VLOOKUP(Table_Data_Table_1[[#This Row],[Item ID]],DataTable,11,FALSE)=0,"N/A",Table_Data_Table_1[[#This Row],[Adjusted
Sale Price]]/VLOOKUP(Table_Data_Table_1[[#This Row],[Item ID]],DataTable,11,FALSE)),"")</f>
        <v/>
      </c>
      <c r="T44" s="285" t="str">
        <f ca="1">IF(IFERROR(VLOOKUP(Table_Data_Table_1[[#This Row],[Item ID]],DataTable,17,FALSE),"")=0,"",IFERROR(VLOOKUP(Table_Data_Table_1[[#This Row],[Item ID]],DataTable,17,FALSE),""))</f>
        <v/>
      </c>
      <c r="U44" s="8"/>
    </row>
    <row r="45" spans="1:21" x14ac:dyDescent="0.25">
      <c r="A45" s="166" t="s">
        <v>133</v>
      </c>
      <c r="C45" s="192" t="str">
        <f>IF(Table_Data_Table_1[[#This Row],[Item ID]]="","",IFERROR(VLOOKUP(Table_Data_Table_1[[#This Row],[Item ID]],DataTable,16,FALSE),""))</f>
        <v/>
      </c>
      <c r="H4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f>
        <v/>
      </c>
      <c r="I4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 s="178" t="str">
        <f>IFERROR(ROUND(Table_Data_Table_1[[#This Row],[Resid
Sq Ft]]/43560,3),"")</f>
        <v/>
      </c>
      <c r="K45" s="76" t="str">
        <f>IF(Table_Data_Table_1[[#This Row],[Item ID]]="","",IFERROR(VLOOKUP(Table_Data_Table_1[[#This Row],[Item ID]],DataTable,10,FALSE)-VLOOKUP(Table_Data_Table_1[[#This Row],[Item ID]],DataTable,12,FALSE),""))</f>
        <v/>
      </c>
      <c r="L45" s="176" t="str">
        <f>IFERROR(Table_Data_Table_1[[#This Row],[Land
Residual]]/Table_Data_Table_1[[#This Row],[Resid
Acre]],"")</f>
        <v/>
      </c>
      <c r="M45" s="179" t="str">
        <f>IFERROR(ROUND(Table_Data_Table_1[[#This Row],[Land
Residual]]/Table_Data_Table_1[[#This Row],[Resid
Sq Ft]],2),"")</f>
        <v/>
      </c>
      <c r="N45" s="78" t="str">
        <f>IF(Table_Data_Table_1[[#This Row],[Item ID]]="","",ROUND(DAYS360(Table_Data_Table_1[[#This Row],[Sale Date]],'Global Settings'!$H$5)/30,0))</f>
        <v/>
      </c>
      <c r="O45" s="180" t="str">
        <f ca="1">IFERROR(IF(AND(Table_Data_Table_1[[#This Row],[Months To
Mid-Point]]&lt;12.01,Table_Data_Table_1[[#This Row],[Months To
Mid-Point]]&gt;-13),0,(Table_Data_Table_1[[#This Row],[Months To
Mid-Point]]*'Global Settings'!$H$6)),"")</f>
        <v/>
      </c>
      <c r="P45" s="176" t="str">
        <f ca="1">IFERROR(Table_Data_Table_1[[#This Row],[Land
Residual]]*(Table_Data_Table_1[[#This Row],[Time
Adjust]]+1),"")</f>
        <v/>
      </c>
      <c r="Q45" s="176" t="str">
        <f ca="1">IFERROR(Table_Data_Table_1[[#This Row],[Adjusted
Sale Price]]/Table_Data_Table_1[[#This Row],[Resid
Acre]],"")</f>
        <v/>
      </c>
      <c r="R45" s="179" t="str">
        <f ca="1">IFERROR(ROUND(Table_Data_Table_1[[#This Row],[Adjusted
Sale Price]]/Table_Data_Table_1[[#This Row],[Resid
Sq Ft]],2),"")</f>
        <v/>
      </c>
      <c r="S45" s="179" t="str">
        <f ca="1">IFERROR(IF(VLOOKUP(Table_Data_Table_1[[#This Row],[Item ID]],DataTable,11,FALSE)=0,"N/A",Table_Data_Table_1[[#This Row],[Adjusted
Sale Price]]/VLOOKUP(Table_Data_Table_1[[#This Row],[Item ID]],DataTable,11,FALSE)),"")</f>
        <v/>
      </c>
      <c r="T45" s="285" t="str">
        <f ca="1">IF(IFERROR(VLOOKUP(Table_Data_Table_1[[#This Row],[Item ID]],DataTable,17,FALSE),"")=0,"",IFERROR(VLOOKUP(Table_Data_Table_1[[#This Row],[Item ID]],DataTable,17,FALSE),""))</f>
        <v/>
      </c>
      <c r="U45" s="8"/>
    </row>
    <row r="46" spans="1:21" x14ac:dyDescent="0.25">
      <c r="A46" s="189" t="s">
        <v>133</v>
      </c>
      <c r="B46" s="78"/>
      <c r="C46" s="192" t="str">
        <f>IF(Table_Data_Table_1[[#This Row],[Item ID]]="","",IFERROR(VLOOKUP(Table_Data_Table_1[[#This Row],[Item ID]],DataTable,16,FALSE),""))</f>
        <v/>
      </c>
      <c r="D46" s="78"/>
      <c r="H4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f>
        <v/>
      </c>
      <c r="I4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 s="178" t="str">
        <f>IFERROR(ROUND(Table_Data_Table_1[[#This Row],[Resid
Sq Ft]]/43560,3),"")</f>
        <v/>
      </c>
      <c r="K46" s="76" t="str">
        <f>IF(Table_Data_Table_1[[#This Row],[Item ID]]="","",IFERROR(VLOOKUP(Table_Data_Table_1[[#This Row],[Item ID]],DataTable,10,FALSE)-VLOOKUP(Table_Data_Table_1[[#This Row],[Item ID]],DataTable,12,FALSE),""))</f>
        <v/>
      </c>
      <c r="L46" s="176" t="str">
        <f>IFERROR(Table_Data_Table_1[[#This Row],[Land
Residual]]/Table_Data_Table_1[[#This Row],[Resid
Acre]],"")</f>
        <v/>
      </c>
      <c r="M46" s="179" t="str">
        <f>IFERROR(ROUND(Table_Data_Table_1[[#This Row],[Land
Residual]]/Table_Data_Table_1[[#This Row],[Resid
Sq Ft]],2),"")</f>
        <v/>
      </c>
      <c r="N46" s="78" t="str">
        <f>IF(Table_Data_Table_1[[#This Row],[Item ID]]="","",ROUND(DAYS360(Table_Data_Table_1[[#This Row],[Sale Date]],'Global Settings'!$H$5)/30,0))</f>
        <v/>
      </c>
      <c r="O46" s="180" t="str">
        <f ca="1">IFERROR(IF(AND(Table_Data_Table_1[[#This Row],[Months To
Mid-Point]]&lt;12.01,Table_Data_Table_1[[#This Row],[Months To
Mid-Point]]&gt;-13),0,(Table_Data_Table_1[[#This Row],[Months To
Mid-Point]]*'Global Settings'!$H$6)),"")</f>
        <v/>
      </c>
      <c r="P46" s="176" t="str">
        <f ca="1">IFERROR(Table_Data_Table_1[[#This Row],[Land
Residual]]*(Table_Data_Table_1[[#This Row],[Time
Adjust]]+1),"")</f>
        <v/>
      </c>
      <c r="Q46" s="176" t="str">
        <f ca="1">IFERROR(Table_Data_Table_1[[#This Row],[Adjusted
Sale Price]]/Table_Data_Table_1[[#This Row],[Resid
Acre]],"")</f>
        <v/>
      </c>
      <c r="R46" s="179" t="str">
        <f ca="1">IFERROR(ROUND(Table_Data_Table_1[[#This Row],[Adjusted
Sale Price]]/Table_Data_Table_1[[#This Row],[Resid
Sq Ft]],2),"")</f>
        <v/>
      </c>
      <c r="S46" s="179" t="str">
        <f ca="1">IFERROR(IF(VLOOKUP(Table_Data_Table_1[[#This Row],[Item ID]],DataTable,11,FALSE)=0,"N/A",Table_Data_Table_1[[#This Row],[Adjusted
Sale Price]]/VLOOKUP(Table_Data_Table_1[[#This Row],[Item ID]],DataTable,11,FALSE)),"")</f>
        <v/>
      </c>
      <c r="T46" s="286" t="str">
        <f ca="1">IF(IFERROR(VLOOKUP(Table_Data_Table_1[[#This Row],[Item ID]],DataTable,17,FALSE),"")=0,"",IFERROR(VLOOKUP(Table_Data_Table_1[[#This Row],[Item ID]],DataTable,17,FALSE),""))</f>
        <v/>
      </c>
      <c r="U46" s="8"/>
    </row>
    <row r="47" spans="1:21" x14ac:dyDescent="0.25">
      <c r="A47" s="189" t="s">
        <v>133</v>
      </c>
      <c r="B47" s="78"/>
      <c r="C47" s="192" t="str">
        <f>IF(Table_Data_Table_1[[#This Row],[Item ID]]="","",IFERROR(VLOOKUP(Table_Data_Table_1[[#This Row],[Item ID]],DataTable,16,FALSE),""))</f>
        <v/>
      </c>
      <c r="D47" s="78"/>
      <c r="H4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f>
        <v/>
      </c>
      <c r="I4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 s="178" t="str">
        <f>IFERROR(ROUND(Table_Data_Table_1[[#This Row],[Resid
Sq Ft]]/43560,3),"")</f>
        <v/>
      </c>
      <c r="K47" s="76" t="str">
        <f>IF(Table_Data_Table_1[[#This Row],[Item ID]]="","",IFERROR(VLOOKUP(Table_Data_Table_1[[#This Row],[Item ID]],DataTable,10,FALSE)-VLOOKUP(Table_Data_Table_1[[#This Row],[Item ID]],DataTable,12,FALSE),""))</f>
        <v/>
      </c>
      <c r="L47" s="176" t="str">
        <f>IFERROR(Table_Data_Table_1[[#This Row],[Land
Residual]]/Table_Data_Table_1[[#This Row],[Resid
Acre]],"")</f>
        <v/>
      </c>
      <c r="M47" s="179" t="str">
        <f>IFERROR(ROUND(Table_Data_Table_1[[#This Row],[Land
Residual]]/Table_Data_Table_1[[#This Row],[Resid
Sq Ft]],2),"")</f>
        <v/>
      </c>
      <c r="N47" s="78" t="str">
        <f>IF(Table_Data_Table_1[[#This Row],[Item ID]]="","",ROUND(DAYS360(Table_Data_Table_1[[#This Row],[Sale Date]],'Global Settings'!$H$5)/30,0))</f>
        <v/>
      </c>
      <c r="O47" s="180" t="str">
        <f ca="1">IFERROR(IF(AND(Table_Data_Table_1[[#This Row],[Months To
Mid-Point]]&lt;12.01,Table_Data_Table_1[[#This Row],[Months To
Mid-Point]]&gt;-13),0,(Table_Data_Table_1[[#This Row],[Months To
Mid-Point]]*'Global Settings'!$H$6)),"")</f>
        <v/>
      </c>
      <c r="P47" s="176" t="str">
        <f ca="1">IFERROR(Table_Data_Table_1[[#This Row],[Land
Residual]]*(Table_Data_Table_1[[#This Row],[Time
Adjust]]+1),"")</f>
        <v/>
      </c>
      <c r="Q47" s="176" t="str">
        <f ca="1">IFERROR(Table_Data_Table_1[[#This Row],[Adjusted
Sale Price]]/Table_Data_Table_1[[#This Row],[Resid
Acre]],"")</f>
        <v/>
      </c>
      <c r="R47" s="179" t="str">
        <f ca="1">IFERROR(ROUND(Table_Data_Table_1[[#This Row],[Adjusted
Sale Price]]/Table_Data_Table_1[[#This Row],[Resid
Sq Ft]],2),"")</f>
        <v/>
      </c>
      <c r="S47" s="179" t="str">
        <f ca="1">IFERROR(IF(VLOOKUP(Table_Data_Table_1[[#This Row],[Item ID]],DataTable,11,FALSE)=0,"N/A",Table_Data_Table_1[[#This Row],[Adjusted
Sale Price]]/VLOOKUP(Table_Data_Table_1[[#This Row],[Item ID]],DataTable,11,FALSE)),"")</f>
        <v/>
      </c>
      <c r="T47" s="286" t="str">
        <f ca="1">IF(IFERROR(VLOOKUP(Table_Data_Table_1[[#This Row],[Item ID]],DataTable,17,FALSE),"")=0,"",IFERROR(VLOOKUP(Table_Data_Table_1[[#This Row],[Item ID]],DataTable,17,FALSE),""))</f>
        <v/>
      </c>
      <c r="U47" s="8"/>
    </row>
    <row r="48" spans="1:21" x14ac:dyDescent="0.25">
      <c r="A48" s="189" t="s">
        <v>133</v>
      </c>
      <c r="B48" s="78"/>
      <c r="C48" s="192" t="str">
        <f>IF(Table_Data_Table_1[[#This Row],[Item ID]]="","",IFERROR(VLOOKUP(Table_Data_Table_1[[#This Row],[Item ID]],DataTable,16,FALSE),""))</f>
        <v/>
      </c>
      <c r="D48" s="78"/>
      <c r="H4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f>
        <v/>
      </c>
      <c r="I4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 s="178" t="str">
        <f>IFERROR(ROUND(Table_Data_Table_1[[#This Row],[Resid
Sq Ft]]/43560,3),"")</f>
        <v/>
      </c>
      <c r="K48" s="76" t="str">
        <f>IF(Table_Data_Table_1[[#This Row],[Item ID]]="","",IFERROR(VLOOKUP(Table_Data_Table_1[[#This Row],[Item ID]],DataTable,10,FALSE)-VLOOKUP(Table_Data_Table_1[[#This Row],[Item ID]],DataTable,12,FALSE),""))</f>
        <v/>
      </c>
      <c r="L48" s="176" t="str">
        <f>IFERROR(Table_Data_Table_1[[#This Row],[Land
Residual]]/Table_Data_Table_1[[#This Row],[Resid
Acre]],"")</f>
        <v/>
      </c>
      <c r="M48" s="179" t="str">
        <f>IFERROR(ROUND(Table_Data_Table_1[[#This Row],[Land
Residual]]/Table_Data_Table_1[[#This Row],[Resid
Sq Ft]],2),"")</f>
        <v/>
      </c>
      <c r="N48" s="78" t="str">
        <f>IF(Table_Data_Table_1[[#This Row],[Item ID]]="","",ROUND(DAYS360(Table_Data_Table_1[[#This Row],[Sale Date]],'Global Settings'!$H$5)/30,0))</f>
        <v/>
      </c>
      <c r="O48" s="180" t="str">
        <f ca="1">IFERROR(IF(AND(Table_Data_Table_1[[#This Row],[Months To
Mid-Point]]&lt;12.01,Table_Data_Table_1[[#This Row],[Months To
Mid-Point]]&gt;-13),0,(Table_Data_Table_1[[#This Row],[Months To
Mid-Point]]*'Global Settings'!$H$6)),"")</f>
        <v/>
      </c>
      <c r="P48" s="176" t="str">
        <f ca="1">IFERROR(Table_Data_Table_1[[#This Row],[Land
Residual]]*(Table_Data_Table_1[[#This Row],[Time
Adjust]]+1),"")</f>
        <v/>
      </c>
      <c r="Q48" s="176" t="str">
        <f ca="1">IFERROR(Table_Data_Table_1[[#This Row],[Adjusted
Sale Price]]/Table_Data_Table_1[[#This Row],[Resid
Acre]],"")</f>
        <v/>
      </c>
      <c r="R48" s="179" t="str">
        <f ca="1">IFERROR(ROUND(Table_Data_Table_1[[#This Row],[Adjusted
Sale Price]]/Table_Data_Table_1[[#This Row],[Resid
Sq Ft]],2),"")</f>
        <v/>
      </c>
      <c r="S48" s="179" t="str">
        <f ca="1">IFERROR(IF(VLOOKUP(Table_Data_Table_1[[#This Row],[Item ID]],DataTable,11,FALSE)=0,"N/A",Table_Data_Table_1[[#This Row],[Adjusted
Sale Price]]/VLOOKUP(Table_Data_Table_1[[#This Row],[Item ID]],DataTable,11,FALSE)),"")</f>
        <v/>
      </c>
      <c r="T48" s="286" t="str">
        <f ca="1">IF(IFERROR(VLOOKUP(Table_Data_Table_1[[#This Row],[Item ID]],DataTable,17,FALSE),"")=0,"",IFERROR(VLOOKUP(Table_Data_Table_1[[#This Row],[Item ID]],DataTable,17,FALSE),""))</f>
        <v/>
      </c>
      <c r="U48" s="8"/>
    </row>
    <row r="49" spans="1:21" x14ac:dyDescent="0.25">
      <c r="A49" s="166" t="s">
        <v>133</v>
      </c>
      <c r="C49" s="192" t="str">
        <f>IF(Table_Data_Table_1[[#This Row],[Item ID]]="","",IFERROR(VLOOKUP(Table_Data_Table_1[[#This Row],[Item ID]],DataTable,16,FALSE),""))</f>
        <v/>
      </c>
      <c r="H4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f>
        <v/>
      </c>
      <c r="I4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 s="178" t="str">
        <f>IFERROR(ROUND(Table_Data_Table_1[[#This Row],[Resid
Sq Ft]]/43560,3),"")</f>
        <v/>
      </c>
      <c r="K49" s="76" t="str">
        <f>IF(Table_Data_Table_1[[#This Row],[Item ID]]="","",IFERROR(VLOOKUP(Table_Data_Table_1[[#This Row],[Item ID]],DataTable,10,FALSE)-VLOOKUP(Table_Data_Table_1[[#This Row],[Item ID]],DataTable,12,FALSE),""))</f>
        <v/>
      </c>
      <c r="L49" s="176" t="str">
        <f>IFERROR(Table_Data_Table_1[[#This Row],[Land
Residual]]/Table_Data_Table_1[[#This Row],[Resid
Acre]],"")</f>
        <v/>
      </c>
      <c r="M49" s="179" t="str">
        <f>IFERROR(ROUND(Table_Data_Table_1[[#This Row],[Land
Residual]]/Table_Data_Table_1[[#This Row],[Resid
Sq Ft]],2),"")</f>
        <v/>
      </c>
      <c r="N49" s="78" t="str">
        <f>IF(Table_Data_Table_1[[#This Row],[Item ID]]="","",ROUND(DAYS360(Table_Data_Table_1[[#This Row],[Sale Date]],'Global Settings'!$H$5)/30,0))</f>
        <v/>
      </c>
      <c r="O49" s="180" t="str">
        <f ca="1">IFERROR(IF(AND(Table_Data_Table_1[[#This Row],[Months To
Mid-Point]]&lt;12.01,Table_Data_Table_1[[#This Row],[Months To
Mid-Point]]&gt;-13),0,(Table_Data_Table_1[[#This Row],[Months To
Mid-Point]]*'Global Settings'!$H$6)),"")</f>
        <v/>
      </c>
      <c r="P49" s="176" t="str">
        <f ca="1">IFERROR(Table_Data_Table_1[[#This Row],[Land
Residual]]*(Table_Data_Table_1[[#This Row],[Time
Adjust]]+1),"")</f>
        <v/>
      </c>
      <c r="Q49" s="176" t="str">
        <f ca="1">IFERROR(Table_Data_Table_1[[#This Row],[Adjusted
Sale Price]]/Table_Data_Table_1[[#This Row],[Resid
Acre]],"")</f>
        <v/>
      </c>
      <c r="R49" s="179" t="str">
        <f ca="1">IFERROR(ROUND(Table_Data_Table_1[[#This Row],[Adjusted
Sale Price]]/Table_Data_Table_1[[#This Row],[Resid
Sq Ft]],2),"")</f>
        <v/>
      </c>
      <c r="S49" s="179" t="str">
        <f ca="1">IFERROR(IF(VLOOKUP(Table_Data_Table_1[[#This Row],[Item ID]],DataTable,11,FALSE)=0,"N/A",Table_Data_Table_1[[#This Row],[Adjusted
Sale Price]]/VLOOKUP(Table_Data_Table_1[[#This Row],[Item ID]],DataTable,11,FALSE)),"")</f>
        <v/>
      </c>
      <c r="T49" s="285" t="str">
        <f ca="1">IF(IFERROR(VLOOKUP(Table_Data_Table_1[[#This Row],[Item ID]],DataTable,17,FALSE),"")=0,"",IFERROR(VLOOKUP(Table_Data_Table_1[[#This Row],[Item ID]],DataTable,17,FALSE),""))</f>
        <v/>
      </c>
      <c r="U49" s="8"/>
    </row>
    <row r="50" spans="1:21" x14ac:dyDescent="0.25">
      <c r="A50" s="166" t="s">
        <v>133</v>
      </c>
      <c r="C50" s="192" t="str">
        <f>IF(Table_Data_Table_1[[#This Row],[Item ID]]="","",IFERROR(VLOOKUP(Table_Data_Table_1[[#This Row],[Item ID]],DataTable,16,FALSE),""))</f>
        <v/>
      </c>
      <c r="H5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f>
        <v/>
      </c>
      <c r="I5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 s="178" t="str">
        <f>IFERROR(ROUND(Table_Data_Table_1[[#This Row],[Resid
Sq Ft]]/43560,3),"")</f>
        <v/>
      </c>
      <c r="K50" s="76" t="str">
        <f>IF(Table_Data_Table_1[[#This Row],[Item ID]]="","",IFERROR(VLOOKUP(Table_Data_Table_1[[#This Row],[Item ID]],DataTable,10,FALSE)-VLOOKUP(Table_Data_Table_1[[#This Row],[Item ID]],DataTable,12,FALSE),""))</f>
        <v/>
      </c>
      <c r="L50" s="176" t="str">
        <f>IFERROR(Table_Data_Table_1[[#This Row],[Land
Residual]]/Table_Data_Table_1[[#This Row],[Resid
Acre]],"")</f>
        <v/>
      </c>
      <c r="M50" s="179" t="str">
        <f>IFERROR(ROUND(Table_Data_Table_1[[#This Row],[Land
Residual]]/Table_Data_Table_1[[#This Row],[Resid
Sq Ft]],2),"")</f>
        <v/>
      </c>
      <c r="N50" s="78" t="str">
        <f>IF(Table_Data_Table_1[[#This Row],[Item ID]]="","",ROUND(DAYS360(Table_Data_Table_1[[#This Row],[Sale Date]],'Global Settings'!$H$5)/30,0))</f>
        <v/>
      </c>
      <c r="O50" s="180" t="str">
        <f ca="1">IFERROR(IF(AND(Table_Data_Table_1[[#This Row],[Months To
Mid-Point]]&lt;12.01,Table_Data_Table_1[[#This Row],[Months To
Mid-Point]]&gt;-13),0,(Table_Data_Table_1[[#This Row],[Months To
Mid-Point]]*'Global Settings'!$H$6)),"")</f>
        <v/>
      </c>
      <c r="P50" s="176" t="str">
        <f ca="1">IFERROR(Table_Data_Table_1[[#This Row],[Land
Residual]]*(Table_Data_Table_1[[#This Row],[Time
Adjust]]+1),"")</f>
        <v/>
      </c>
      <c r="Q50" s="176" t="str">
        <f ca="1">IFERROR(Table_Data_Table_1[[#This Row],[Adjusted
Sale Price]]/Table_Data_Table_1[[#This Row],[Resid
Acre]],"")</f>
        <v/>
      </c>
      <c r="R50" s="179" t="str">
        <f ca="1">IFERROR(ROUND(Table_Data_Table_1[[#This Row],[Adjusted
Sale Price]]/Table_Data_Table_1[[#This Row],[Resid
Sq Ft]],2),"")</f>
        <v/>
      </c>
      <c r="S50" s="179" t="str">
        <f ca="1">IFERROR(IF(VLOOKUP(Table_Data_Table_1[[#This Row],[Item ID]],DataTable,11,FALSE)=0,"N/A",Table_Data_Table_1[[#This Row],[Adjusted
Sale Price]]/VLOOKUP(Table_Data_Table_1[[#This Row],[Item ID]],DataTable,11,FALSE)),"")</f>
        <v/>
      </c>
      <c r="T50" s="285" t="str">
        <f ca="1">IF(IFERROR(VLOOKUP(Table_Data_Table_1[[#This Row],[Item ID]],DataTable,17,FALSE),"")=0,"",IFERROR(VLOOKUP(Table_Data_Table_1[[#This Row],[Item ID]],DataTable,17,FALSE),""))</f>
        <v/>
      </c>
      <c r="U50" s="8"/>
    </row>
    <row r="51" spans="1:21" x14ac:dyDescent="0.25">
      <c r="A51" s="189" t="s">
        <v>133</v>
      </c>
      <c r="B51" s="78"/>
      <c r="C51" s="192" t="str">
        <f>IF(Table_Data_Table_1[[#This Row],[Item ID]]="","",IFERROR(VLOOKUP(Table_Data_Table_1[[#This Row],[Item ID]],DataTable,16,FALSE),""))</f>
        <v/>
      </c>
      <c r="D51" s="78"/>
      <c r="H5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f>
        <v/>
      </c>
      <c r="I5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 s="178" t="str">
        <f>IFERROR(ROUND(Table_Data_Table_1[[#This Row],[Resid
Sq Ft]]/43560,3),"")</f>
        <v/>
      </c>
      <c r="K51" s="76" t="str">
        <f>IF(Table_Data_Table_1[[#This Row],[Item ID]]="","",IFERROR(VLOOKUP(Table_Data_Table_1[[#This Row],[Item ID]],DataTable,10,FALSE)-VLOOKUP(Table_Data_Table_1[[#This Row],[Item ID]],DataTable,12,FALSE),""))</f>
        <v/>
      </c>
      <c r="L51" s="176" t="str">
        <f>IFERROR(Table_Data_Table_1[[#This Row],[Land
Residual]]/Table_Data_Table_1[[#This Row],[Resid
Acre]],"")</f>
        <v/>
      </c>
      <c r="M51" s="179" t="str">
        <f>IFERROR(ROUND(Table_Data_Table_1[[#This Row],[Land
Residual]]/Table_Data_Table_1[[#This Row],[Resid
Sq Ft]],2),"")</f>
        <v/>
      </c>
      <c r="N51" s="78" t="str">
        <f>IF(Table_Data_Table_1[[#This Row],[Item ID]]="","",ROUND(DAYS360(Table_Data_Table_1[[#This Row],[Sale Date]],'Global Settings'!$H$5)/30,0))</f>
        <v/>
      </c>
      <c r="O51" s="180" t="str">
        <f ca="1">IFERROR(IF(AND(Table_Data_Table_1[[#This Row],[Months To
Mid-Point]]&lt;12.01,Table_Data_Table_1[[#This Row],[Months To
Mid-Point]]&gt;-13),0,(Table_Data_Table_1[[#This Row],[Months To
Mid-Point]]*'Global Settings'!$H$6)),"")</f>
        <v/>
      </c>
      <c r="P51" s="176" t="str">
        <f ca="1">IFERROR(Table_Data_Table_1[[#This Row],[Land
Residual]]*(Table_Data_Table_1[[#This Row],[Time
Adjust]]+1),"")</f>
        <v/>
      </c>
      <c r="Q51" s="176" t="str">
        <f ca="1">IFERROR(Table_Data_Table_1[[#This Row],[Adjusted
Sale Price]]/Table_Data_Table_1[[#This Row],[Resid
Acre]],"")</f>
        <v/>
      </c>
      <c r="R51" s="179" t="str">
        <f ca="1">IFERROR(ROUND(Table_Data_Table_1[[#This Row],[Adjusted
Sale Price]]/Table_Data_Table_1[[#This Row],[Resid
Sq Ft]],2),"")</f>
        <v/>
      </c>
      <c r="S51" s="179" t="str">
        <f ca="1">IFERROR(IF(VLOOKUP(Table_Data_Table_1[[#This Row],[Item ID]],DataTable,11,FALSE)=0,"N/A",Table_Data_Table_1[[#This Row],[Adjusted
Sale Price]]/VLOOKUP(Table_Data_Table_1[[#This Row],[Item ID]],DataTable,11,FALSE)),"")</f>
        <v/>
      </c>
      <c r="T51" s="286" t="str">
        <f ca="1">IF(IFERROR(VLOOKUP(Table_Data_Table_1[[#This Row],[Item ID]],DataTable,17,FALSE),"")=0,"",IFERROR(VLOOKUP(Table_Data_Table_1[[#This Row],[Item ID]],DataTable,17,FALSE),""))</f>
        <v/>
      </c>
      <c r="U51" s="8"/>
    </row>
    <row r="52" spans="1:21" x14ac:dyDescent="0.25">
      <c r="A52" s="166" t="s">
        <v>133</v>
      </c>
      <c r="C52" s="192" t="str">
        <f>IF(Table_Data_Table_1[[#This Row],[Item ID]]="","",IFERROR(VLOOKUP(Table_Data_Table_1[[#This Row],[Item ID]],DataTable,16,FALSE),""))</f>
        <v/>
      </c>
      <c r="H5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ID]],DataTable,6,FALSE)*I52,"")))</f>
        <v/>
      </c>
      <c r="I5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2" s="178" t="str">
        <f>IFERROR(ROUND(Table_Data_Table_1[[#This Row],[Resid
Sq Ft]]/43560,3),"")</f>
        <v/>
      </c>
      <c r="K52" s="76" t="str">
        <f>IF(Table_Data_Table_1[[#This Row],[Item ID]]="","",IFERROR(VLOOKUP(Table_Data_Table_1[[#This Row],[Item ID]],DataTable,10,FALSE)-VLOOKUP(Table_Data_Table_1[[#This Row],[Item ID]],DataTable,12,FALSE),""))</f>
        <v/>
      </c>
      <c r="L52" s="176" t="str">
        <f>IFERROR(Table_Data_Table_1[[#This Row],[Land
Residual]]/Table_Data_Table_1[[#This Row],[Resid
Acre]],"")</f>
        <v/>
      </c>
      <c r="M52" s="179" t="str">
        <f>IFERROR(ROUND(Table_Data_Table_1[[#This Row],[Land
Residual]]/Table_Data_Table_1[[#This Row],[Resid
Sq Ft]],2),"")</f>
        <v/>
      </c>
      <c r="N52" s="78" t="str">
        <f>IF(Table_Data_Table_1[[#This Row],[Item ID]]="","",ROUND(DAYS360(Table_Data_Table_1[[#This Row],[Sale Date]],'Global Settings'!$H$5)/30,0))</f>
        <v/>
      </c>
      <c r="O52" s="180" t="str">
        <f ca="1">IFERROR(IF(AND(Table_Data_Table_1[[#This Row],[Months To
Mid-Point]]&lt;12.01,Table_Data_Table_1[[#This Row],[Months To
Mid-Point]]&gt;-13),0,(Table_Data_Table_1[[#This Row],[Months To
Mid-Point]]*'Global Settings'!$H$6)),"")</f>
        <v/>
      </c>
      <c r="P52" s="176" t="str">
        <f ca="1">IFERROR(Table_Data_Table_1[[#This Row],[Land
Residual]]*(Table_Data_Table_1[[#This Row],[Time
Adjust]]+1),"")</f>
        <v/>
      </c>
      <c r="Q52" s="176" t="str">
        <f ca="1">IFERROR(Table_Data_Table_1[[#This Row],[Adjusted
Sale Price]]/Table_Data_Table_1[[#This Row],[Resid
Acre]],"")</f>
        <v/>
      </c>
      <c r="R52" s="179" t="str">
        <f ca="1">IFERROR(ROUND(Table_Data_Table_1[[#This Row],[Adjusted
Sale Price]]/Table_Data_Table_1[[#This Row],[Resid
Sq Ft]],2),"")</f>
        <v/>
      </c>
      <c r="S52" s="179" t="str">
        <f ca="1">IFERROR(IF(VLOOKUP(Table_Data_Table_1[[#This Row],[Item ID]],DataTable,11,FALSE)=0,"N/A",Table_Data_Table_1[[#This Row],[Adjusted
Sale Price]]/VLOOKUP(Table_Data_Table_1[[#This Row],[Item ID]],DataTable,11,FALSE)),"")</f>
        <v/>
      </c>
      <c r="T52" s="285" t="str">
        <f ca="1">IF(IFERROR(VLOOKUP(Table_Data_Table_1[[#This Row],[Item ID]],DataTable,17,FALSE),"")=0,"",IFERROR(VLOOKUP(Table_Data_Table_1[[#This Row],[Item ID]],DataTable,17,FALSE),""))</f>
        <v/>
      </c>
      <c r="U52" s="8"/>
    </row>
    <row r="53" spans="1:21" x14ac:dyDescent="0.25">
      <c r="A53" s="166" t="s">
        <v>133</v>
      </c>
      <c r="C53" s="192" t="str">
        <f>IF(Table_Data_Table_1[[#This Row],[Item ID]]="","",IFERROR(VLOOKUP(Table_Data_Table_1[[#This Row],[Item ID]],DataTable,16,FALSE),""))</f>
        <v/>
      </c>
      <c r="H5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ID]],DataTable,6,FALSE)*I53,"")))</f>
        <v/>
      </c>
      <c r="I5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3" s="178" t="str">
        <f>IFERROR(ROUND(Table_Data_Table_1[[#This Row],[Resid
Sq Ft]]/43560,3),"")</f>
        <v/>
      </c>
      <c r="K53" s="76" t="str">
        <f>IF(Table_Data_Table_1[[#This Row],[Item ID]]="","",IFERROR(VLOOKUP(Table_Data_Table_1[[#This Row],[Item ID]],DataTable,10,FALSE)-VLOOKUP(Table_Data_Table_1[[#This Row],[Item ID]],DataTable,12,FALSE),""))</f>
        <v/>
      </c>
      <c r="L53" s="176" t="str">
        <f>IFERROR(Table_Data_Table_1[[#This Row],[Land
Residual]]/Table_Data_Table_1[[#This Row],[Resid
Acre]],"")</f>
        <v/>
      </c>
      <c r="M53" s="179" t="str">
        <f>IFERROR(ROUND(Table_Data_Table_1[[#This Row],[Land
Residual]]/Table_Data_Table_1[[#This Row],[Resid
Sq Ft]],2),"")</f>
        <v/>
      </c>
      <c r="N53" s="78" t="str">
        <f>IF(Table_Data_Table_1[[#This Row],[Item ID]]="","",ROUND(DAYS360(Table_Data_Table_1[[#This Row],[Sale Date]],'Global Settings'!$H$5)/30,0))</f>
        <v/>
      </c>
      <c r="O53" s="180" t="str">
        <f ca="1">IFERROR(IF(AND(Table_Data_Table_1[[#This Row],[Months To
Mid-Point]]&lt;12.01,Table_Data_Table_1[[#This Row],[Months To
Mid-Point]]&gt;-13),0,(Table_Data_Table_1[[#This Row],[Months To
Mid-Point]]*'Global Settings'!$H$6)),"")</f>
        <v/>
      </c>
      <c r="P53" s="176" t="str">
        <f ca="1">IFERROR(Table_Data_Table_1[[#This Row],[Land
Residual]]*(Table_Data_Table_1[[#This Row],[Time
Adjust]]+1),"")</f>
        <v/>
      </c>
      <c r="Q53" s="176" t="str">
        <f ca="1">IFERROR(Table_Data_Table_1[[#This Row],[Adjusted
Sale Price]]/Table_Data_Table_1[[#This Row],[Resid
Acre]],"")</f>
        <v/>
      </c>
      <c r="R53" s="179" t="str">
        <f ca="1">IFERROR(ROUND(Table_Data_Table_1[[#This Row],[Adjusted
Sale Price]]/Table_Data_Table_1[[#This Row],[Resid
Sq Ft]],2),"")</f>
        <v/>
      </c>
      <c r="S53" s="179" t="str">
        <f ca="1">IFERROR(IF(VLOOKUP(Table_Data_Table_1[[#This Row],[Item ID]],DataTable,11,FALSE)=0,"N/A",Table_Data_Table_1[[#This Row],[Adjusted
Sale Price]]/VLOOKUP(Table_Data_Table_1[[#This Row],[Item ID]],DataTable,11,FALSE)),"")</f>
        <v/>
      </c>
      <c r="T53" s="285" t="str">
        <f ca="1">IF(IFERROR(VLOOKUP(Table_Data_Table_1[[#This Row],[Item ID]],DataTable,17,FALSE),"")=0,"",IFERROR(VLOOKUP(Table_Data_Table_1[[#This Row],[Item ID]],DataTable,17,FALSE),""))</f>
        <v/>
      </c>
      <c r="U53" s="8"/>
    </row>
    <row r="54" spans="1:21" x14ac:dyDescent="0.25">
      <c r="A54" s="166" t="s">
        <v>133</v>
      </c>
      <c r="C54" s="192" t="str">
        <f>IF(Table_Data_Table_1[[#This Row],[Item ID]]="","",IFERROR(VLOOKUP(Table_Data_Table_1[[#This Row],[Item ID]],DataTable,16,FALSE),""))</f>
        <v/>
      </c>
      <c r="H5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ID]],DataTable,6,FALSE)*I54,"")))</f>
        <v/>
      </c>
      <c r="I5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4" s="178" t="str">
        <f>IFERROR(ROUND(Table_Data_Table_1[[#This Row],[Resid
Sq Ft]]/43560,3),"")</f>
        <v/>
      </c>
      <c r="K54" s="76" t="str">
        <f>IF(Table_Data_Table_1[[#This Row],[Item ID]]="","",IFERROR(VLOOKUP(Table_Data_Table_1[[#This Row],[Item ID]],DataTable,10,FALSE)-VLOOKUP(Table_Data_Table_1[[#This Row],[Item ID]],DataTable,12,FALSE),""))</f>
        <v/>
      </c>
      <c r="L54" s="176" t="str">
        <f>IFERROR(Table_Data_Table_1[[#This Row],[Land
Residual]]/Table_Data_Table_1[[#This Row],[Resid
Acre]],"")</f>
        <v/>
      </c>
      <c r="M54" s="179" t="str">
        <f>IFERROR(ROUND(Table_Data_Table_1[[#This Row],[Land
Residual]]/Table_Data_Table_1[[#This Row],[Resid
Sq Ft]],2),"")</f>
        <v/>
      </c>
      <c r="N54" s="78" t="str">
        <f>IF(Table_Data_Table_1[[#This Row],[Item ID]]="","",ROUND(DAYS360(Table_Data_Table_1[[#This Row],[Sale Date]],'Global Settings'!$H$5)/30,0))</f>
        <v/>
      </c>
      <c r="O54" s="180" t="str">
        <f ca="1">IFERROR(IF(AND(Table_Data_Table_1[[#This Row],[Months To
Mid-Point]]&lt;12.01,Table_Data_Table_1[[#This Row],[Months To
Mid-Point]]&gt;-13),0,(Table_Data_Table_1[[#This Row],[Months To
Mid-Point]]*'Global Settings'!$H$6)),"")</f>
        <v/>
      </c>
      <c r="P54" s="176" t="str">
        <f ca="1">IFERROR(Table_Data_Table_1[[#This Row],[Land
Residual]]*(Table_Data_Table_1[[#This Row],[Time
Adjust]]+1),"")</f>
        <v/>
      </c>
      <c r="Q54" s="176" t="str">
        <f ca="1">IFERROR(Table_Data_Table_1[[#This Row],[Adjusted
Sale Price]]/Table_Data_Table_1[[#This Row],[Resid
Acre]],"")</f>
        <v/>
      </c>
      <c r="R54" s="179" t="str">
        <f ca="1">IFERROR(ROUND(Table_Data_Table_1[[#This Row],[Adjusted
Sale Price]]/Table_Data_Table_1[[#This Row],[Resid
Sq Ft]],2),"")</f>
        <v/>
      </c>
      <c r="S54" s="179" t="str">
        <f ca="1">IFERROR(IF(VLOOKUP(Table_Data_Table_1[[#This Row],[Item ID]],DataTable,11,FALSE)=0,"N/A",Table_Data_Table_1[[#This Row],[Adjusted
Sale Price]]/VLOOKUP(Table_Data_Table_1[[#This Row],[Item ID]],DataTable,11,FALSE)),"")</f>
        <v/>
      </c>
      <c r="T54" s="285" t="str">
        <f ca="1">IF(IFERROR(VLOOKUP(Table_Data_Table_1[[#This Row],[Item ID]],DataTable,17,FALSE),"")=0,"",IFERROR(VLOOKUP(Table_Data_Table_1[[#This Row],[Item ID]],DataTable,17,FALSE),""))</f>
        <v/>
      </c>
      <c r="U54" s="8"/>
    </row>
    <row r="55" spans="1:21" x14ac:dyDescent="0.25">
      <c r="A55" s="166" t="s">
        <v>133</v>
      </c>
      <c r="C55" s="192" t="str">
        <f>IF(Table_Data_Table_1[[#This Row],[Item ID]]="","",IFERROR(VLOOKUP(Table_Data_Table_1[[#This Row],[Item ID]],DataTable,16,FALSE),""))</f>
        <v/>
      </c>
      <c r="H5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ID]],DataTable,6,FALSE)*I55,"")))</f>
        <v/>
      </c>
      <c r="I5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5" s="178" t="str">
        <f>IFERROR(ROUND(Table_Data_Table_1[[#This Row],[Resid
Sq Ft]]/43560,3),"")</f>
        <v/>
      </c>
      <c r="K55" s="76" t="str">
        <f>IF(Table_Data_Table_1[[#This Row],[Item ID]]="","",IFERROR(VLOOKUP(Table_Data_Table_1[[#This Row],[Item ID]],DataTable,10,FALSE)-VLOOKUP(Table_Data_Table_1[[#This Row],[Item ID]],DataTable,12,FALSE),""))</f>
        <v/>
      </c>
      <c r="L55" s="176" t="str">
        <f>IFERROR(Table_Data_Table_1[[#This Row],[Land
Residual]]/Table_Data_Table_1[[#This Row],[Resid
Acre]],"")</f>
        <v/>
      </c>
      <c r="M55" s="179" t="str">
        <f>IFERROR(ROUND(Table_Data_Table_1[[#This Row],[Land
Residual]]/Table_Data_Table_1[[#This Row],[Resid
Sq Ft]],2),"")</f>
        <v/>
      </c>
      <c r="N55" s="78" t="str">
        <f>IF(Table_Data_Table_1[[#This Row],[Item ID]]="","",ROUND(DAYS360(Table_Data_Table_1[[#This Row],[Sale Date]],'Global Settings'!$H$5)/30,0))</f>
        <v/>
      </c>
      <c r="O55" s="180" t="str">
        <f ca="1">IFERROR(IF(AND(Table_Data_Table_1[[#This Row],[Months To
Mid-Point]]&lt;12.01,Table_Data_Table_1[[#This Row],[Months To
Mid-Point]]&gt;-13),0,(Table_Data_Table_1[[#This Row],[Months To
Mid-Point]]*'Global Settings'!$H$6)),"")</f>
        <v/>
      </c>
      <c r="P55" s="176" t="str">
        <f ca="1">IFERROR(Table_Data_Table_1[[#This Row],[Land
Residual]]*(Table_Data_Table_1[[#This Row],[Time
Adjust]]+1),"")</f>
        <v/>
      </c>
      <c r="Q55" s="176" t="str">
        <f ca="1">IFERROR(Table_Data_Table_1[[#This Row],[Adjusted
Sale Price]]/Table_Data_Table_1[[#This Row],[Resid
Acre]],"")</f>
        <v/>
      </c>
      <c r="R55" s="179" t="str">
        <f ca="1">IFERROR(ROUND(Table_Data_Table_1[[#This Row],[Adjusted
Sale Price]]/Table_Data_Table_1[[#This Row],[Resid
Sq Ft]],2),"")</f>
        <v/>
      </c>
      <c r="S55" s="179" t="str">
        <f ca="1">IFERROR(IF(VLOOKUP(Table_Data_Table_1[[#This Row],[Item ID]],DataTable,11,FALSE)=0,"N/A",Table_Data_Table_1[[#This Row],[Adjusted
Sale Price]]/VLOOKUP(Table_Data_Table_1[[#This Row],[Item ID]],DataTable,11,FALSE)),"")</f>
        <v/>
      </c>
      <c r="T55" s="285" t="str">
        <f ca="1">IF(IFERROR(VLOOKUP(Table_Data_Table_1[[#This Row],[Item ID]],DataTable,17,FALSE),"")=0,"",IFERROR(VLOOKUP(Table_Data_Table_1[[#This Row],[Item ID]],DataTable,17,FALSE),""))</f>
        <v/>
      </c>
      <c r="U55" s="8"/>
    </row>
    <row r="56" spans="1:21" x14ac:dyDescent="0.25">
      <c r="A56" s="166" t="s">
        <v>133</v>
      </c>
      <c r="C56" s="192" t="str">
        <f>IF(Table_Data_Table_1[[#This Row],[Item ID]]="","",IFERROR(VLOOKUP(Table_Data_Table_1[[#This Row],[Item ID]],DataTable,16,FALSE),""))</f>
        <v/>
      </c>
      <c r="H5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ID]],DataTable,6,FALSE)*I56,"")))</f>
        <v/>
      </c>
      <c r="I5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6" s="178" t="str">
        <f>IFERROR(ROUND(Table_Data_Table_1[[#This Row],[Resid
Sq Ft]]/43560,3),"")</f>
        <v/>
      </c>
      <c r="K56" s="76" t="str">
        <f>IF(Table_Data_Table_1[[#This Row],[Item ID]]="","",IFERROR(VLOOKUP(Table_Data_Table_1[[#This Row],[Item ID]],DataTable,10,FALSE)-VLOOKUP(Table_Data_Table_1[[#This Row],[Item ID]],DataTable,12,FALSE),""))</f>
        <v/>
      </c>
      <c r="L56" s="176" t="str">
        <f>IFERROR(Table_Data_Table_1[[#This Row],[Land
Residual]]/Table_Data_Table_1[[#This Row],[Resid
Acre]],"")</f>
        <v/>
      </c>
      <c r="M56" s="179" t="str">
        <f>IFERROR(ROUND(Table_Data_Table_1[[#This Row],[Land
Residual]]/Table_Data_Table_1[[#This Row],[Resid
Sq Ft]],2),"")</f>
        <v/>
      </c>
      <c r="N56" s="78" t="str">
        <f>IF(Table_Data_Table_1[[#This Row],[Item ID]]="","",ROUND(DAYS360(Table_Data_Table_1[[#This Row],[Sale Date]],'Global Settings'!$H$5)/30,0))</f>
        <v/>
      </c>
      <c r="O56" s="180" t="str">
        <f ca="1">IFERROR(IF(AND(Table_Data_Table_1[[#This Row],[Months To
Mid-Point]]&lt;12.01,Table_Data_Table_1[[#This Row],[Months To
Mid-Point]]&gt;-13),0,(Table_Data_Table_1[[#This Row],[Months To
Mid-Point]]*'Global Settings'!$H$6)),"")</f>
        <v/>
      </c>
      <c r="P56" s="176" t="str">
        <f ca="1">IFERROR(Table_Data_Table_1[[#This Row],[Land
Residual]]*(Table_Data_Table_1[[#This Row],[Time
Adjust]]+1),"")</f>
        <v/>
      </c>
      <c r="Q56" s="176" t="str">
        <f ca="1">IFERROR(Table_Data_Table_1[[#This Row],[Adjusted
Sale Price]]/Table_Data_Table_1[[#This Row],[Resid
Acre]],"")</f>
        <v/>
      </c>
      <c r="R56" s="179" t="str">
        <f ca="1">IFERROR(ROUND(Table_Data_Table_1[[#This Row],[Adjusted
Sale Price]]/Table_Data_Table_1[[#This Row],[Resid
Sq Ft]],2),"")</f>
        <v/>
      </c>
      <c r="S56" s="179" t="str">
        <f ca="1">IFERROR(IF(VLOOKUP(Table_Data_Table_1[[#This Row],[Item ID]],DataTable,11,FALSE)=0,"N/A",Table_Data_Table_1[[#This Row],[Adjusted
Sale Price]]/VLOOKUP(Table_Data_Table_1[[#This Row],[Item ID]],DataTable,11,FALSE)),"")</f>
        <v/>
      </c>
      <c r="T56" s="285" t="str">
        <f ca="1">IF(IFERROR(VLOOKUP(Table_Data_Table_1[[#This Row],[Item ID]],DataTable,17,FALSE),"")=0,"",IFERROR(VLOOKUP(Table_Data_Table_1[[#This Row],[Item ID]],DataTable,17,FALSE),""))</f>
        <v/>
      </c>
      <c r="U56" s="8"/>
    </row>
    <row r="57" spans="1:21" x14ac:dyDescent="0.25">
      <c r="A57" s="166" t="s">
        <v>133</v>
      </c>
      <c r="C57" s="192" t="str">
        <f>IF(Table_Data_Table_1[[#This Row],[Item ID]]="","",IFERROR(VLOOKUP(Table_Data_Table_1[[#This Row],[Item ID]],DataTable,16,FALSE),""))</f>
        <v/>
      </c>
      <c r="H5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ID]],DataTable,6,FALSE)*I57,"")))</f>
        <v/>
      </c>
      <c r="I5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7" s="178" t="str">
        <f>IFERROR(ROUND(Table_Data_Table_1[[#This Row],[Resid
Sq Ft]]/43560,3),"")</f>
        <v/>
      </c>
      <c r="K57" s="76" t="str">
        <f>IF(Table_Data_Table_1[[#This Row],[Item ID]]="","",IFERROR(VLOOKUP(Table_Data_Table_1[[#This Row],[Item ID]],DataTable,10,FALSE)-VLOOKUP(Table_Data_Table_1[[#This Row],[Item ID]],DataTable,12,FALSE),""))</f>
        <v/>
      </c>
      <c r="L57" s="176" t="str">
        <f>IFERROR(Table_Data_Table_1[[#This Row],[Land
Residual]]/Table_Data_Table_1[[#This Row],[Resid
Acre]],"")</f>
        <v/>
      </c>
      <c r="M57" s="179" t="str">
        <f>IFERROR(ROUND(Table_Data_Table_1[[#This Row],[Land
Residual]]/Table_Data_Table_1[[#This Row],[Resid
Sq Ft]],2),"")</f>
        <v/>
      </c>
      <c r="N57" s="78" t="str">
        <f>IF(Table_Data_Table_1[[#This Row],[Item ID]]="","",ROUND(DAYS360(Table_Data_Table_1[[#This Row],[Sale Date]],'Global Settings'!$H$5)/30,0))</f>
        <v/>
      </c>
      <c r="O57" s="180" t="str">
        <f ca="1">IFERROR(IF(AND(Table_Data_Table_1[[#This Row],[Months To
Mid-Point]]&lt;12.01,Table_Data_Table_1[[#This Row],[Months To
Mid-Point]]&gt;-13),0,(Table_Data_Table_1[[#This Row],[Months To
Mid-Point]]*'Global Settings'!$H$6)),"")</f>
        <v/>
      </c>
      <c r="P57" s="176" t="str">
        <f ca="1">IFERROR(Table_Data_Table_1[[#This Row],[Land
Residual]]*(Table_Data_Table_1[[#This Row],[Time
Adjust]]+1),"")</f>
        <v/>
      </c>
      <c r="Q57" s="176" t="str">
        <f ca="1">IFERROR(Table_Data_Table_1[[#This Row],[Adjusted
Sale Price]]/Table_Data_Table_1[[#This Row],[Resid
Acre]],"")</f>
        <v/>
      </c>
      <c r="R57" s="179" t="str">
        <f ca="1">IFERROR(ROUND(Table_Data_Table_1[[#This Row],[Adjusted
Sale Price]]/Table_Data_Table_1[[#This Row],[Resid
Sq Ft]],2),"")</f>
        <v/>
      </c>
      <c r="S57" s="179" t="str">
        <f ca="1">IFERROR(IF(VLOOKUP(Table_Data_Table_1[[#This Row],[Item ID]],DataTable,11,FALSE)=0,"N/A",Table_Data_Table_1[[#This Row],[Adjusted
Sale Price]]/VLOOKUP(Table_Data_Table_1[[#This Row],[Item ID]],DataTable,11,FALSE)),"")</f>
        <v/>
      </c>
      <c r="T57" s="285" t="str">
        <f ca="1">IF(IFERROR(VLOOKUP(Table_Data_Table_1[[#This Row],[Item ID]],DataTable,17,FALSE),"")=0,"",IFERROR(VLOOKUP(Table_Data_Table_1[[#This Row],[Item ID]],DataTable,17,FALSE),""))</f>
        <v/>
      </c>
      <c r="U57" s="8"/>
    </row>
    <row r="58" spans="1:21" x14ac:dyDescent="0.25">
      <c r="A58" s="166" t="s">
        <v>133</v>
      </c>
      <c r="C58" s="192" t="str">
        <f>IF(Table_Data_Table_1[[#This Row],[Item ID]]="","",IFERROR(VLOOKUP(Table_Data_Table_1[[#This Row],[Item ID]],DataTable,16,FALSE),""))</f>
        <v/>
      </c>
      <c r="H5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ID]],DataTable,6,FALSE)*I58,"")))</f>
        <v/>
      </c>
      <c r="I5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8" s="178" t="str">
        <f>IFERROR(ROUND(Table_Data_Table_1[[#This Row],[Resid
Sq Ft]]/43560,3),"")</f>
        <v/>
      </c>
      <c r="K58" s="76" t="str">
        <f>IF(Table_Data_Table_1[[#This Row],[Item ID]]="","",IFERROR(VLOOKUP(Table_Data_Table_1[[#This Row],[Item ID]],DataTable,10,FALSE)-VLOOKUP(Table_Data_Table_1[[#This Row],[Item ID]],DataTable,12,FALSE),""))</f>
        <v/>
      </c>
      <c r="L58" s="176" t="str">
        <f>IFERROR(Table_Data_Table_1[[#This Row],[Land
Residual]]/Table_Data_Table_1[[#This Row],[Resid
Acre]],"")</f>
        <v/>
      </c>
      <c r="M58" s="179" t="str">
        <f>IFERROR(ROUND(Table_Data_Table_1[[#This Row],[Land
Residual]]/Table_Data_Table_1[[#This Row],[Resid
Sq Ft]],2),"")</f>
        <v/>
      </c>
      <c r="N58" s="78" t="str">
        <f>IF(Table_Data_Table_1[[#This Row],[Item ID]]="","",ROUND(DAYS360(Table_Data_Table_1[[#This Row],[Sale Date]],'Global Settings'!$H$5)/30,0))</f>
        <v/>
      </c>
      <c r="O58" s="180" t="str">
        <f ca="1">IFERROR(IF(AND(Table_Data_Table_1[[#This Row],[Months To
Mid-Point]]&lt;12.01,Table_Data_Table_1[[#This Row],[Months To
Mid-Point]]&gt;-13),0,(Table_Data_Table_1[[#This Row],[Months To
Mid-Point]]*'Global Settings'!$H$6)),"")</f>
        <v/>
      </c>
      <c r="P58" s="176" t="str">
        <f ca="1">IFERROR(Table_Data_Table_1[[#This Row],[Land
Residual]]*(Table_Data_Table_1[[#This Row],[Time
Adjust]]+1),"")</f>
        <v/>
      </c>
      <c r="Q58" s="176" t="str">
        <f ca="1">IFERROR(Table_Data_Table_1[[#This Row],[Adjusted
Sale Price]]/Table_Data_Table_1[[#This Row],[Resid
Acre]],"")</f>
        <v/>
      </c>
      <c r="R58" s="179" t="str">
        <f ca="1">IFERROR(ROUND(Table_Data_Table_1[[#This Row],[Adjusted
Sale Price]]/Table_Data_Table_1[[#This Row],[Resid
Sq Ft]],2),"")</f>
        <v/>
      </c>
      <c r="S58" s="179" t="str">
        <f ca="1">IFERROR(IF(VLOOKUP(Table_Data_Table_1[[#This Row],[Item ID]],DataTable,11,FALSE)=0,"N/A",Table_Data_Table_1[[#This Row],[Adjusted
Sale Price]]/VLOOKUP(Table_Data_Table_1[[#This Row],[Item ID]],DataTable,11,FALSE)),"")</f>
        <v/>
      </c>
      <c r="T58" s="285" t="str">
        <f ca="1">IF(IFERROR(VLOOKUP(Table_Data_Table_1[[#This Row],[Item ID]],DataTable,17,FALSE),"")=0,"",IFERROR(VLOOKUP(Table_Data_Table_1[[#This Row],[Item ID]],DataTable,17,FALSE),""))</f>
        <v/>
      </c>
      <c r="U58" s="8"/>
    </row>
    <row r="59" spans="1:21" x14ac:dyDescent="0.25">
      <c r="A59" s="166" t="s">
        <v>133</v>
      </c>
      <c r="C59" s="192" t="str">
        <f>IF(Table_Data_Table_1[[#This Row],[Item ID]]="","",IFERROR(VLOOKUP(Table_Data_Table_1[[#This Row],[Item ID]],DataTable,16,FALSE),""))</f>
        <v/>
      </c>
      <c r="H5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ID]],DataTable,6,FALSE)*I59,"")))</f>
        <v/>
      </c>
      <c r="I5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9" s="178" t="str">
        <f>IFERROR(ROUND(Table_Data_Table_1[[#This Row],[Resid
Sq Ft]]/43560,3),"")</f>
        <v/>
      </c>
      <c r="K59" s="76" t="str">
        <f>IF(Table_Data_Table_1[[#This Row],[Item ID]]="","",IFERROR(VLOOKUP(Table_Data_Table_1[[#This Row],[Item ID]],DataTable,10,FALSE)-VLOOKUP(Table_Data_Table_1[[#This Row],[Item ID]],DataTable,12,FALSE),""))</f>
        <v/>
      </c>
      <c r="L59" s="176" t="str">
        <f>IFERROR(Table_Data_Table_1[[#This Row],[Land
Residual]]/Table_Data_Table_1[[#This Row],[Resid
Acre]],"")</f>
        <v/>
      </c>
      <c r="M59" s="179" t="str">
        <f>IFERROR(ROUND(Table_Data_Table_1[[#This Row],[Land
Residual]]/Table_Data_Table_1[[#This Row],[Resid
Sq Ft]],2),"")</f>
        <v/>
      </c>
      <c r="N59" s="78" t="str">
        <f>IF(Table_Data_Table_1[[#This Row],[Item ID]]="","",ROUND(DAYS360(Table_Data_Table_1[[#This Row],[Sale Date]],'Global Settings'!$H$5)/30,0))</f>
        <v/>
      </c>
      <c r="O59" s="180" t="str">
        <f ca="1">IFERROR(IF(AND(Table_Data_Table_1[[#This Row],[Months To
Mid-Point]]&lt;12.01,Table_Data_Table_1[[#This Row],[Months To
Mid-Point]]&gt;-13),0,(Table_Data_Table_1[[#This Row],[Months To
Mid-Point]]*'Global Settings'!$H$6)),"")</f>
        <v/>
      </c>
      <c r="P59" s="176" t="str">
        <f ca="1">IFERROR(Table_Data_Table_1[[#This Row],[Land
Residual]]*(Table_Data_Table_1[[#This Row],[Time
Adjust]]+1),"")</f>
        <v/>
      </c>
      <c r="Q59" s="176" t="str">
        <f ca="1">IFERROR(Table_Data_Table_1[[#This Row],[Adjusted
Sale Price]]/Table_Data_Table_1[[#This Row],[Resid
Acre]],"")</f>
        <v/>
      </c>
      <c r="R59" s="179" t="str">
        <f ca="1">IFERROR(ROUND(Table_Data_Table_1[[#This Row],[Adjusted
Sale Price]]/Table_Data_Table_1[[#This Row],[Resid
Sq Ft]],2),"")</f>
        <v/>
      </c>
      <c r="S59" s="179" t="str">
        <f ca="1">IFERROR(IF(VLOOKUP(Table_Data_Table_1[[#This Row],[Item ID]],DataTable,11,FALSE)=0,"N/A",Table_Data_Table_1[[#This Row],[Adjusted
Sale Price]]/VLOOKUP(Table_Data_Table_1[[#This Row],[Item ID]],DataTable,11,FALSE)),"")</f>
        <v/>
      </c>
      <c r="T59" s="285" t="str">
        <f ca="1">IF(IFERROR(VLOOKUP(Table_Data_Table_1[[#This Row],[Item ID]],DataTable,17,FALSE),"")=0,"",IFERROR(VLOOKUP(Table_Data_Table_1[[#This Row],[Item ID]],DataTable,17,FALSE),""))</f>
        <v/>
      </c>
      <c r="U59" s="8"/>
    </row>
    <row r="60" spans="1:21" x14ac:dyDescent="0.25">
      <c r="A60" s="166" t="s">
        <v>133</v>
      </c>
      <c r="C60" s="192" t="str">
        <f>IF(Table_Data_Table_1[[#This Row],[Item ID]]="","",IFERROR(VLOOKUP(Table_Data_Table_1[[#This Row],[Item ID]],DataTable,16,FALSE),""))</f>
        <v/>
      </c>
      <c r="H6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ID]],DataTable,6,FALSE)*I60,"")))</f>
        <v/>
      </c>
      <c r="I6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0" s="178" t="str">
        <f>IFERROR(ROUND(Table_Data_Table_1[[#This Row],[Resid
Sq Ft]]/43560,3),"")</f>
        <v/>
      </c>
      <c r="K60" s="76" t="str">
        <f>IF(Table_Data_Table_1[[#This Row],[Item ID]]="","",IFERROR(VLOOKUP(Table_Data_Table_1[[#This Row],[Item ID]],DataTable,10,FALSE)-VLOOKUP(Table_Data_Table_1[[#This Row],[Item ID]],DataTable,12,FALSE),""))</f>
        <v/>
      </c>
      <c r="L60" s="176" t="str">
        <f>IFERROR(Table_Data_Table_1[[#This Row],[Land
Residual]]/Table_Data_Table_1[[#This Row],[Resid
Acre]],"")</f>
        <v/>
      </c>
      <c r="M60" s="179" t="str">
        <f>IFERROR(ROUND(Table_Data_Table_1[[#This Row],[Land
Residual]]/Table_Data_Table_1[[#This Row],[Resid
Sq Ft]],2),"")</f>
        <v/>
      </c>
      <c r="N60" s="78" t="str">
        <f>IF(Table_Data_Table_1[[#This Row],[Item ID]]="","",ROUND(DAYS360(Table_Data_Table_1[[#This Row],[Sale Date]],'Global Settings'!$H$5)/30,0))</f>
        <v/>
      </c>
      <c r="O60" s="180" t="str">
        <f ca="1">IFERROR(IF(AND(Table_Data_Table_1[[#This Row],[Months To
Mid-Point]]&lt;12.01,Table_Data_Table_1[[#This Row],[Months To
Mid-Point]]&gt;-13),0,(Table_Data_Table_1[[#This Row],[Months To
Mid-Point]]*'Global Settings'!$H$6)),"")</f>
        <v/>
      </c>
      <c r="P60" s="176" t="str">
        <f ca="1">IFERROR(Table_Data_Table_1[[#This Row],[Land
Residual]]*(Table_Data_Table_1[[#This Row],[Time
Adjust]]+1),"")</f>
        <v/>
      </c>
      <c r="Q60" s="176" t="str">
        <f ca="1">IFERROR(Table_Data_Table_1[[#This Row],[Adjusted
Sale Price]]/Table_Data_Table_1[[#This Row],[Resid
Acre]],"")</f>
        <v/>
      </c>
      <c r="R60" s="179" t="str">
        <f ca="1">IFERROR(ROUND(Table_Data_Table_1[[#This Row],[Adjusted
Sale Price]]/Table_Data_Table_1[[#This Row],[Resid
Sq Ft]],2),"")</f>
        <v/>
      </c>
      <c r="S60" s="179" t="str">
        <f ca="1">IFERROR(IF(VLOOKUP(Table_Data_Table_1[[#This Row],[Item ID]],DataTable,11,FALSE)=0,"N/A",Table_Data_Table_1[[#This Row],[Adjusted
Sale Price]]/VLOOKUP(Table_Data_Table_1[[#This Row],[Item ID]],DataTable,11,FALSE)),"")</f>
        <v/>
      </c>
      <c r="T60" s="285" t="str">
        <f ca="1">IF(IFERROR(VLOOKUP(Table_Data_Table_1[[#This Row],[Item ID]],DataTable,17,FALSE),"")=0,"",IFERROR(VLOOKUP(Table_Data_Table_1[[#This Row],[Item ID]],DataTable,17,FALSE),""))</f>
        <v/>
      </c>
      <c r="U60" s="8"/>
    </row>
    <row r="61" spans="1:21" x14ac:dyDescent="0.25">
      <c r="A61" s="166" t="s">
        <v>133</v>
      </c>
      <c r="C61" s="192" t="str">
        <f>IF(Table_Data_Table_1[[#This Row],[Item ID]]="","",IFERROR(VLOOKUP(Table_Data_Table_1[[#This Row],[Item ID]],DataTable,16,FALSE),""))</f>
        <v/>
      </c>
      <c r="H6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ID]],DataTable,6,FALSE)*I61,"")))</f>
        <v/>
      </c>
      <c r="I6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1" s="178" t="str">
        <f>IFERROR(ROUND(Table_Data_Table_1[[#This Row],[Resid
Sq Ft]]/43560,3),"")</f>
        <v/>
      </c>
      <c r="K61" s="76" t="str">
        <f>IF(Table_Data_Table_1[[#This Row],[Item ID]]="","",IFERROR(VLOOKUP(Table_Data_Table_1[[#This Row],[Item ID]],DataTable,10,FALSE)-VLOOKUP(Table_Data_Table_1[[#This Row],[Item ID]],DataTable,12,FALSE),""))</f>
        <v/>
      </c>
      <c r="L61" s="176" t="str">
        <f>IFERROR(Table_Data_Table_1[[#This Row],[Land
Residual]]/Table_Data_Table_1[[#This Row],[Resid
Acre]],"")</f>
        <v/>
      </c>
      <c r="M61" s="179" t="str">
        <f>IFERROR(ROUND(Table_Data_Table_1[[#This Row],[Land
Residual]]/Table_Data_Table_1[[#This Row],[Resid
Sq Ft]],2),"")</f>
        <v/>
      </c>
      <c r="N61" s="78" t="str">
        <f>IF(Table_Data_Table_1[[#This Row],[Item ID]]="","",ROUND(DAYS360(Table_Data_Table_1[[#This Row],[Sale Date]],'Global Settings'!$H$5)/30,0))</f>
        <v/>
      </c>
      <c r="O61" s="180" t="str">
        <f ca="1">IFERROR(IF(AND(Table_Data_Table_1[[#This Row],[Months To
Mid-Point]]&lt;12.01,Table_Data_Table_1[[#This Row],[Months To
Mid-Point]]&gt;-13),0,(Table_Data_Table_1[[#This Row],[Months To
Mid-Point]]*'Global Settings'!$H$6)),"")</f>
        <v/>
      </c>
      <c r="P61" s="176" t="str">
        <f ca="1">IFERROR(Table_Data_Table_1[[#This Row],[Land
Residual]]*(Table_Data_Table_1[[#This Row],[Time
Adjust]]+1),"")</f>
        <v/>
      </c>
      <c r="Q61" s="176" t="str">
        <f ca="1">IFERROR(Table_Data_Table_1[[#This Row],[Adjusted
Sale Price]]/Table_Data_Table_1[[#This Row],[Resid
Acre]],"")</f>
        <v/>
      </c>
      <c r="R61" s="179" t="str">
        <f ca="1">IFERROR(ROUND(Table_Data_Table_1[[#This Row],[Adjusted
Sale Price]]/Table_Data_Table_1[[#This Row],[Resid
Sq Ft]],2),"")</f>
        <v/>
      </c>
      <c r="S61" s="179" t="str">
        <f ca="1">IFERROR(IF(VLOOKUP(Table_Data_Table_1[[#This Row],[Item ID]],DataTable,11,FALSE)=0,"N/A",Table_Data_Table_1[[#This Row],[Adjusted
Sale Price]]/VLOOKUP(Table_Data_Table_1[[#This Row],[Item ID]],DataTable,11,FALSE)),"")</f>
        <v/>
      </c>
      <c r="T61" s="285" t="str">
        <f ca="1">IF(IFERROR(VLOOKUP(Table_Data_Table_1[[#This Row],[Item ID]],DataTable,17,FALSE),"")=0,"",IFERROR(VLOOKUP(Table_Data_Table_1[[#This Row],[Item ID]],DataTable,17,FALSE),""))</f>
        <v/>
      </c>
      <c r="U61" s="8"/>
    </row>
    <row r="62" spans="1:21" x14ac:dyDescent="0.25">
      <c r="A62" s="166" t="s">
        <v>133</v>
      </c>
      <c r="C62" s="192" t="str">
        <f>IF(Table_Data_Table_1[[#This Row],[Item ID]]="","",IFERROR(VLOOKUP(Table_Data_Table_1[[#This Row],[Item ID]],DataTable,16,FALSE),""))</f>
        <v/>
      </c>
      <c r="H6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ID]],DataTable,6,FALSE)*I62,"")))</f>
        <v/>
      </c>
      <c r="I6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2" s="178" t="str">
        <f>IFERROR(ROUND(Table_Data_Table_1[[#This Row],[Resid
Sq Ft]]/43560,3),"")</f>
        <v/>
      </c>
      <c r="K62" s="76" t="str">
        <f>IF(Table_Data_Table_1[[#This Row],[Item ID]]="","",IFERROR(VLOOKUP(Table_Data_Table_1[[#This Row],[Item ID]],DataTable,10,FALSE)-VLOOKUP(Table_Data_Table_1[[#This Row],[Item ID]],DataTable,12,FALSE),""))</f>
        <v/>
      </c>
      <c r="L62" s="176" t="str">
        <f>IFERROR(Table_Data_Table_1[[#This Row],[Land
Residual]]/Table_Data_Table_1[[#This Row],[Resid
Acre]],"")</f>
        <v/>
      </c>
      <c r="M62" s="179" t="str">
        <f>IFERROR(ROUND(Table_Data_Table_1[[#This Row],[Land
Residual]]/Table_Data_Table_1[[#This Row],[Resid
Sq Ft]],2),"")</f>
        <v/>
      </c>
      <c r="N62" s="78" t="str">
        <f>IF(Table_Data_Table_1[[#This Row],[Item ID]]="","",ROUND(DAYS360(Table_Data_Table_1[[#This Row],[Sale Date]],'Global Settings'!$H$5)/30,0))</f>
        <v/>
      </c>
      <c r="O62" s="180" t="str">
        <f ca="1">IFERROR(IF(AND(Table_Data_Table_1[[#This Row],[Months To
Mid-Point]]&lt;12.01,Table_Data_Table_1[[#This Row],[Months To
Mid-Point]]&gt;-13),0,(Table_Data_Table_1[[#This Row],[Months To
Mid-Point]]*'Global Settings'!$H$6)),"")</f>
        <v/>
      </c>
      <c r="P62" s="176" t="str">
        <f ca="1">IFERROR(Table_Data_Table_1[[#This Row],[Land
Residual]]*(Table_Data_Table_1[[#This Row],[Time
Adjust]]+1),"")</f>
        <v/>
      </c>
      <c r="Q62" s="176" t="str">
        <f ca="1">IFERROR(Table_Data_Table_1[[#This Row],[Adjusted
Sale Price]]/Table_Data_Table_1[[#This Row],[Resid
Acre]],"")</f>
        <v/>
      </c>
      <c r="R62" s="179" t="str">
        <f ca="1">IFERROR(ROUND(Table_Data_Table_1[[#This Row],[Adjusted
Sale Price]]/Table_Data_Table_1[[#This Row],[Resid
Sq Ft]],2),"")</f>
        <v/>
      </c>
      <c r="S62" s="179" t="str">
        <f ca="1">IFERROR(IF(VLOOKUP(Table_Data_Table_1[[#This Row],[Item ID]],DataTable,11,FALSE)=0,"N/A",Table_Data_Table_1[[#This Row],[Adjusted
Sale Price]]/VLOOKUP(Table_Data_Table_1[[#This Row],[Item ID]],DataTable,11,FALSE)),"")</f>
        <v/>
      </c>
      <c r="T62" s="285" t="str">
        <f ca="1">IF(IFERROR(VLOOKUP(Table_Data_Table_1[[#This Row],[Item ID]],DataTable,17,FALSE),"")=0,"",IFERROR(VLOOKUP(Table_Data_Table_1[[#This Row],[Item ID]],DataTable,17,FALSE),""))</f>
        <v/>
      </c>
      <c r="U62" s="8"/>
    </row>
    <row r="63" spans="1:21" x14ac:dyDescent="0.25">
      <c r="A63" s="189" t="s">
        <v>133</v>
      </c>
      <c r="B63" s="78"/>
      <c r="C63" s="192" t="str">
        <f>IF(Table_Data_Table_1[[#This Row],[Item ID]]="","",IFERROR(VLOOKUP(Table_Data_Table_1[[#This Row],[Item ID]],DataTable,16,FALSE),""))</f>
        <v/>
      </c>
      <c r="D63" s="78"/>
      <c r="H6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ID]],DataTable,6,FALSE)*I63,"")))</f>
        <v/>
      </c>
      <c r="I6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3" s="178" t="str">
        <f>IFERROR(ROUND(Table_Data_Table_1[[#This Row],[Resid
Sq Ft]]/43560,3),"")</f>
        <v/>
      </c>
      <c r="K63" s="76" t="str">
        <f>IF(Table_Data_Table_1[[#This Row],[Item ID]]="","",IFERROR(VLOOKUP(Table_Data_Table_1[[#This Row],[Item ID]],DataTable,10,FALSE)-VLOOKUP(Table_Data_Table_1[[#This Row],[Item ID]],DataTable,12,FALSE),""))</f>
        <v/>
      </c>
      <c r="L63" s="176" t="str">
        <f>IFERROR(Table_Data_Table_1[[#This Row],[Land
Residual]]/Table_Data_Table_1[[#This Row],[Resid
Acre]],"")</f>
        <v/>
      </c>
      <c r="M63" s="179" t="str">
        <f>IFERROR(ROUND(Table_Data_Table_1[[#This Row],[Land
Residual]]/Table_Data_Table_1[[#This Row],[Resid
Sq Ft]],2),"")</f>
        <v/>
      </c>
      <c r="N63" s="78" t="str">
        <f>IF(Table_Data_Table_1[[#This Row],[Item ID]]="","",ROUND(DAYS360(Table_Data_Table_1[[#This Row],[Sale Date]],'Global Settings'!$H$5)/30,0))</f>
        <v/>
      </c>
      <c r="O63" s="180" t="str">
        <f ca="1">IFERROR(IF(AND(Table_Data_Table_1[[#This Row],[Months To
Mid-Point]]&lt;12.01,Table_Data_Table_1[[#This Row],[Months To
Mid-Point]]&gt;-13),0,(Table_Data_Table_1[[#This Row],[Months To
Mid-Point]]*'Global Settings'!$H$6)),"")</f>
        <v/>
      </c>
      <c r="P63" s="176" t="str">
        <f ca="1">IFERROR(Table_Data_Table_1[[#This Row],[Land
Residual]]*(Table_Data_Table_1[[#This Row],[Time
Adjust]]+1),"")</f>
        <v/>
      </c>
      <c r="Q63" s="176" t="str">
        <f ca="1">IFERROR(Table_Data_Table_1[[#This Row],[Adjusted
Sale Price]]/Table_Data_Table_1[[#This Row],[Resid
Acre]],"")</f>
        <v/>
      </c>
      <c r="R63" s="179" t="str">
        <f ca="1">IFERROR(ROUND(Table_Data_Table_1[[#This Row],[Adjusted
Sale Price]]/Table_Data_Table_1[[#This Row],[Resid
Sq Ft]],2),"")</f>
        <v/>
      </c>
      <c r="S63" s="179" t="str">
        <f ca="1">IFERROR(IF(VLOOKUP(Table_Data_Table_1[[#This Row],[Item ID]],DataTable,11,FALSE)=0,"N/A",Table_Data_Table_1[[#This Row],[Adjusted
Sale Price]]/VLOOKUP(Table_Data_Table_1[[#This Row],[Item ID]],DataTable,11,FALSE)),"")</f>
        <v/>
      </c>
      <c r="T63" s="286" t="str">
        <f ca="1">IF(IFERROR(VLOOKUP(Table_Data_Table_1[[#This Row],[Item ID]],DataTable,17,FALSE),"")=0,"",IFERROR(VLOOKUP(Table_Data_Table_1[[#This Row],[Item ID]],DataTable,17,FALSE),""))</f>
        <v/>
      </c>
      <c r="U63" s="8"/>
    </row>
    <row r="64" spans="1:21" x14ac:dyDescent="0.25">
      <c r="A64" s="166" t="s">
        <v>133</v>
      </c>
      <c r="C64" s="192" t="str">
        <f>IF(Table_Data_Table_1[[#This Row],[Item ID]]="","",IFERROR(VLOOKUP(Table_Data_Table_1[[#This Row],[Item ID]],DataTable,16,FALSE),""))</f>
        <v/>
      </c>
      <c r="H6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ID]],DataTable,6,FALSE)*I64,"")))</f>
        <v/>
      </c>
      <c r="I6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4" s="178" t="str">
        <f>IFERROR(ROUND(Table_Data_Table_1[[#This Row],[Resid
Sq Ft]]/43560,3),"")</f>
        <v/>
      </c>
      <c r="K64" s="76" t="str">
        <f>IF(Table_Data_Table_1[[#This Row],[Item ID]]="","",IFERROR(VLOOKUP(Table_Data_Table_1[[#This Row],[Item ID]],DataTable,10,FALSE)-VLOOKUP(Table_Data_Table_1[[#This Row],[Item ID]],DataTable,12,FALSE),""))</f>
        <v/>
      </c>
      <c r="L64" s="176" t="str">
        <f>IFERROR(Table_Data_Table_1[[#This Row],[Land
Residual]]/Table_Data_Table_1[[#This Row],[Resid
Acre]],"")</f>
        <v/>
      </c>
      <c r="M64" s="179" t="str">
        <f>IFERROR(ROUND(Table_Data_Table_1[[#This Row],[Land
Residual]]/Table_Data_Table_1[[#This Row],[Resid
Sq Ft]],2),"")</f>
        <v/>
      </c>
      <c r="N64" s="78" t="str">
        <f>IF(Table_Data_Table_1[[#This Row],[Item ID]]="","",ROUND(DAYS360(Table_Data_Table_1[[#This Row],[Sale Date]],'Global Settings'!$H$5)/30,0))</f>
        <v/>
      </c>
      <c r="O64" s="180" t="str">
        <f ca="1">IFERROR(IF(AND(Table_Data_Table_1[[#This Row],[Months To
Mid-Point]]&lt;12.01,Table_Data_Table_1[[#This Row],[Months To
Mid-Point]]&gt;-13),0,(Table_Data_Table_1[[#This Row],[Months To
Mid-Point]]*'Global Settings'!$H$6)),"")</f>
        <v/>
      </c>
      <c r="P64" s="176" t="str">
        <f ca="1">IFERROR(Table_Data_Table_1[[#This Row],[Land
Residual]]*(Table_Data_Table_1[[#This Row],[Time
Adjust]]+1),"")</f>
        <v/>
      </c>
      <c r="Q64" s="176" t="str">
        <f ca="1">IFERROR(Table_Data_Table_1[[#This Row],[Adjusted
Sale Price]]/Table_Data_Table_1[[#This Row],[Resid
Acre]],"")</f>
        <v/>
      </c>
      <c r="R64" s="179" t="str">
        <f ca="1">IFERROR(ROUND(Table_Data_Table_1[[#This Row],[Adjusted
Sale Price]]/Table_Data_Table_1[[#This Row],[Resid
Sq Ft]],2),"")</f>
        <v/>
      </c>
      <c r="S64" s="179" t="str">
        <f ca="1">IFERROR(IF(VLOOKUP(Table_Data_Table_1[[#This Row],[Item ID]],DataTable,11,FALSE)=0,"N/A",Table_Data_Table_1[[#This Row],[Adjusted
Sale Price]]/VLOOKUP(Table_Data_Table_1[[#This Row],[Item ID]],DataTable,11,FALSE)),"")</f>
        <v/>
      </c>
      <c r="T64" s="285" t="str">
        <f ca="1">IF(IFERROR(VLOOKUP(Table_Data_Table_1[[#This Row],[Item ID]],DataTable,17,FALSE),"")=0,"",IFERROR(VLOOKUP(Table_Data_Table_1[[#This Row],[Item ID]],DataTable,17,FALSE),""))</f>
        <v/>
      </c>
      <c r="U64" s="8"/>
    </row>
    <row r="65" spans="1:21" x14ac:dyDescent="0.25">
      <c r="A65" s="166" t="s">
        <v>133</v>
      </c>
      <c r="C65" s="192" t="str">
        <f>IF(Table_Data_Table_1[[#This Row],[Item ID]]="","",IFERROR(VLOOKUP(Table_Data_Table_1[[#This Row],[Item ID]],DataTable,16,FALSE),""))</f>
        <v/>
      </c>
      <c r="H6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ID]],DataTable,6,FALSE)*I65,"")))</f>
        <v/>
      </c>
      <c r="I6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5" s="178" t="str">
        <f>IFERROR(ROUND(Table_Data_Table_1[[#This Row],[Resid
Sq Ft]]/43560,3),"")</f>
        <v/>
      </c>
      <c r="K65" s="76" t="str">
        <f>IF(Table_Data_Table_1[[#This Row],[Item ID]]="","",IFERROR(VLOOKUP(Table_Data_Table_1[[#This Row],[Item ID]],DataTable,10,FALSE)-VLOOKUP(Table_Data_Table_1[[#This Row],[Item ID]],DataTable,12,FALSE),""))</f>
        <v/>
      </c>
      <c r="L65" s="176" t="str">
        <f>IFERROR(Table_Data_Table_1[[#This Row],[Land
Residual]]/Table_Data_Table_1[[#This Row],[Resid
Acre]],"")</f>
        <v/>
      </c>
      <c r="M65" s="179" t="str">
        <f>IFERROR(ROUND(Table_Data_Table_1[[#This Row],[Land
Residual]]/Table_Data_Table_1[[#This Row],[Resid
Sq Ft]],2),"")</f>
        <v/>
      </c>
      <c r="N65" s="78" t="str">
        <f>IF(Table_Data_Table_1[[#This Row],[Item ID]]="","",ROUND(DAYS360(Table_Data_Table_1[[#This Row],[Sale Date]],'Global Settings'!$H$5)/30,0))</f>
        <v/>
      </c>
      <c r="O65" s="180" t="str">
        <f ca="1">IFERROR(IF(AND(Table_Data_Table_1[[#This Row],[Months To
Mid-Point]]&lt;12.01,Table_Data_Table_1[[#This Row],[Months To
Mid-Point]]&gt;-13),0,(Table_Data_Table_1[[#This Row],[Months To
Mid-Point]]*'Global Settings'!$H$6)),"")</f>
        <v/>
      </c>
      <c r="P65" s="176" t="str">
        <f ca="1">IFERROR(Table_Data_Table_1[[#This Row],[Land
Residual]]*(Table_Data_Table_1[[#This Row],[Time
Adjust]]+1),"")</f>
        <v/>
      </c>
      <c r="Q65" s="176" t="str">
        <f ca="1">IFERROR(Table_Data_Table_1[[#This Row],[Adjusted
Sale Price]]/Table_Data_Table_1[[#This Row],[Resid
Acre]],"")</f>
        <v/>
      </c>
      <c r="R65" s="179" t="str">
        <f ca="1">IFERROR(ROUND(Table_Data_Table_1[[#This Row],[Adjusted
Sale Price]]/Table_Data_Table_1[[#This Row],[Resid
Sq Ft]],2),"")</f>
        <v/>
      </c>
      <c r="S65" s="179" t="str">
        <f ca="1">IFERROR(IF(VLOOKUP(Table_Data_Table_1[[#This Row],[Item ID]],DataTable,11,FALSE)=0,"N/A",Table_Data_Table_1[[#This Row],[Adjusted
Sale Price]]/VLOOKUP(Table_Data_Table_1[[#This Row],[Item ID]],DataTable,11,FALSE)),"")</f>
        <v/>
      </c>
      <c r="T65" s="285" t="str">
        <f ca="1">IF(IFERROR(VLOOKUP(Table_Data_Table_1[[#This Row],[Item ID]],DataTable,17,FALSE),"")=0,"",IFERROR(VLOOKUP(Table_Data_Table_1[[#This Row],[Item ID]],DataTable,17,FALSE),""))</f>
        <v/>
      </c>
      <c r="U65" s="8"/>
    </row>
    <row r="66" spans="1:21" x14ac:dyDescent="0.25">
      <c r="A66" s="166" t="s">
        <v>133</v>
      </c>
      <c r="C66" s="192" t="str">
        <f>IF(Table_Data_Table_1[[#This Row],[Item ID]]="","",IFERROR(VLOOKUP(Table_Data_Table_1[[#This Row],[Item ID]],DataTable,16,FALSE),""))</f>
        <v/>
      </c>
      <c r="H6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ID]],DataTable,6,FALSE)*I66,"")))</f>
        <v/>
      </c>
      <c r="I6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6" s="178" t="str">
        <f>IFERROR(ROUND(Table_Data_Table_1[[#This Row],[Resid
Sq Ft]]/43560,3),"")</f>
        <v/>
      </c>
      <c r="K66" s="76" t="str">
        <f>IF(Table_Data_Table_1[[#This Row],[Item ID]]="","",IFERROR(VLOOKUP(Table_Data_Table_1[[#This Row],[Item ID]],DataTable,10,FALSE)-VLOOKUP(Table_Data_Table_1[[#This Row],[Item ID]],DataTable,12,FALSE),""))</f>
        <v/>
      </c>
      <c r="L66" s="176" t="str">
        <f>IFERROR(Table_Data_Table_1[[#This Row],[Land
Residual]]/Table_Data_Table_1[[#This Row],[Resid
Acre]],"")</f>
        <v/>
      </c>
      <c r="M66" s="179" t="str">
        <f>IFERROR(ROUND(Table_Data_Table_1[[#This Row],[Land
Residual]]/Table_Data_Table_1[[#This Row],[Resid
Sq Ft]],2),"")</f>
        <v/>
      </c>
      <c r="N66" s="78" t="str">
        <f>IF(Table_Data_Table_1[[#This Row],[Item ID]]="","",ROUND(DAYS360(Table_Data_Table_1[[#This Row],[Sale Date]],'Global Settings'!$H$5)/30,0))</f>
        <v/>
      </c>
      <c r="O66" s="180" t="str">
        <f ca="1">IFERROR(IF(AND(Table_Data_Table_1[[#This Row],[Months To
Mid-Point]]&lt;12.01,Table_Data_Table_1[[#This Row],[Months To
Mid-Point]]&gt;-13),0,(Table_Data_Table_1[[#This Row],[Months To
Mid-Point]]*'Global Settings'!$H$6)),"")</f>
        <v/>
      </c>
      <c r="P66" s="176" t="str">
        <f ca="1">IFERROR(Table_Data_Table_1[[#This Row],[Land
Residual]]*(Table_Data_Table_1[[#This Row],[Time
Adjust]]+1),"")</f>
        <v/>
      </c>
      <c r="Q66" s="176" t="str">
        <f ca="1">IFERROR(Table_Data_Table_1[[#This Row],[Adjusted
Sale Price]]/Table_Data_Table_1[[#This Row],[Resid
Acre]],"")</f>
        <v/>
      </c>
      <c r="R66" s="179" t="str">
        <f ca="1">IFERROR(ROUND(Table_Data_Table_1[[#This Row],[Adjusted
Sale Price]]/Table_Data_Table_1[[#This Row],[Resid
Sq Ft]],2),"")</f>
        <v/>
      </c>
      <c r="S66" s="179" t="str">
        <f ca="1">IFERROR(IF(VLOOKUP(Table_Data_Table_1[[#This Row],[Item ID]],DataTable,11,FALSE)=0,"N/A",Table_Data_Table_1[[#This Row],[Adjusted
Sale Price]]/VLOOKUP(Table_Data_Table_1[[#This Row],[Item ID]],DataTable,11,FALSE)),"")</f>
        <v/>
      </c>
      <c r="T66" s="285" t="str">
        <f ca="1">IF(IFERROR(VLOOKUP(Table_Data_Table_1[[#This Row],[Item ID]],DataTable,17,FALSE),"")=0,"",IFERROR(VLOOKUP(Table_Data_Table_1[[#This Row],[Item ID]],DataTable,17,FALSE),""))</f>
        <v/>
      </c>
      <c r="U66" s="8"/>
    </row>
    <row r="67" spans="1:21" x14ac:dyDescent="0.25">
      <c r="A67" s="189" t="s">
        <v>133</v>
      </c>
      <c r="B67" s="78"/>
      <c r="C67" s="192" t="str">
        <f>IF(Table_Data_Table_1[[#This Row],[Item ID]]="","",IFERROR(VLOOKUP(Table_Data_Table_1[[#This Row],[Item ID]],DataTable,16,FALSE),""))</f>
        <v/>
      </c>
      <c r="D67" s="78"/>
      <c r="H6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ID]],DataTable,6,FALSE)*I67,"")))</f>
        <v/>
      </c>
      <c r="I6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7" s="178" t="str">
        <f>IFERROR(ROUND(Table_Data_Table_1[[#This Row],[Resid
Sq Ft]]/43560,3),"")</f>
        <v/>
      </c>
      <c r="K67" s="76" t="str">
        <f>IF(Table_Data_Table_1[[#This Row],[Item ID]]="","",IFERROR(VLOOKUP(Table_Data_Table_1[[#This Row],[Item ID]],DataTable,10,FALSE)-VLOOKUP(Table_Data_Table_1[[#This Row],[Item ID]],DataTable,12,FALSE),""))</f>
        <v/>
      </c>
      <c r="L67" s="176" t="str">
        <f>IFERROR(Table_Data_Table_1[[#This Row],[Land
Residual]]/Table_Data_Table_1[[#This Row],[Resid
Acre]],"")</f>
        <v/>
      </c>
      <c r="M67" s="179" t="str">
        <f>IFERROR(ROUND(Table_Data_Table_1[[#This Row],[Land
Residual]]/Table_Data_Table_1[[#This Row],[Resid
Sq Ft]],2),"")</f>
        <v/>
      </c>
      <c r="N67" s="78" t="str">
        <f>IF(Table_Data_Table_1[[#This Row],[Item ID]]="","",ROUND(DAYS360(Table_Data_Table_1[[#This Row],[Sale Date]],'Global Settings'!$H$5)/30,0))</f>
        <v/>
      </c>
      <c r="O67" s="180" t="str">
        <f ca="1">IFERROR(IF(AND(Table_Data_Table_1[[#This Row],[Months To
Mid-Point]]&lt;12.01,Table_Data_Table_1[[#This Row],[Months To
Mid-Point]]&gt;-13),0,(Table_Data_Table_1[[#This Row],[Months To
Mid-Point]]*'Global Settings'!$H$6)),"")</f>
        <v/>
      </c>
      <c r="P67" s="176" t="str">
        <f ca="1">IFERROR(Table_Data_Table_1[[#This Row],[Land
Residual]]*(Table_Data_Table_1[[#This Row],[Time
Adjust]]+1),"")</f>
        <v/>
      </c>
      <c r="Q67" s="176" t="str">
        <f ca="1">IFERROR(Table_Data_Table_1[[#This Row],[Adjusted
Sale Price]]/Table_Data_Table_1[[#This Row],[Resid
Acre]],"")</f>
        <v/>
      </c>
      <c r="R67" s="179" t="str">
        <f ca="1">IFERROR(ROUND(Table_Data_Table_1[[#This Row],[Adjusted
Sale Price]]/Table_Data_Table_1[[#This Row],[Resid
Sq Ft]],2),"")</f>
        <v/>
      </c>
      <c r="S67" s="179" t="str">
        <f ca="1">IFERROR(IF(VLOOKUP(Table_Data_Table_1[[#This Row],[Item ID]],DataTable,11,FALSE)=0,"N/A",Table_Data_Table_1[[#This Row],[Adjusted
Sale Price]]/VLOOKUP(Table_Data_Table_1[[#This Row],[Item ID]],DataTable,11,FALSE)),"")</f>
        <v/>
      </c>
      <c r="T67" s="286" t="str">
        <f ca="1">IF(IFERROR(VLOOKUP(Table_Data_Table_1[[#This Row],[Item ID]],DataTable,17,FALSE),"")=0,"",IFERROR(VLOOKUP(Table_Data_Table_1[[#This Row],[Item ID]],DataTable,17,FALSE),""))</f>
        <v/>
      </c>
      <c r="U67" s="8"/>
    </row>
    <row r="68" spans="1:21" x14ac:dyDescent="0.25">
      <c r="A68" s="166" t="s">
        <v>133</v>
      </c>
      <c r="C68" s="192" t="str">
        <f>IF(Table_Data_Table_1[[#This Row],[Item ID]]="","",IFERROR(VLOOKUP(Table_Data_Table_1[[#This Row],[Item ID]],DataTable,16,FALSE),""))</f>
        <v/>
      </c>
      <c r="H6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ID]],DataTable,6,FALSE)*I68,"")))</f>
        <v/>
      </c>
      <c r="I6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8" s="178" t="str">
        <f>IFERROR(ROUND(Table_Data_Table_1[[#This Row],[Resid
Sq Ft]]/43560,3),"")</f>
        <v/>
      </c>
      <c r="K68" s="76" t="str">
        <f>IF(Table_Data_Table_1[[#This Row],[Item ID]]="","",IFERROR(VLOOKUP(Table_Data_Table_1[[#This Row],[Item ID]],DataTable,10,FALSE)-VLOOKUP(Table_Data_Table_1[[#This Row],[Item ID]],DataTable,12,FALSE),""))</f>
        <v/>
      </c>
      <c r="L68" s="176" t="str">
        <f>IFERROR(Table_Data_Table_1[[#This Row],[Land
Residual]]/Table_Data_Table_1[[#This Row],[Resid
Acre]],"")</f>
        <v/>
      </c>
      <c r="M68" s="179" t="str">
        <f>IFERROR(ROUND(Table_Data_Table_1[[#This Row],[Land
Residual]]/Table_Data_Table_1[[#This Row],[Resid
Sq Ft]],2),"")</f>
        <v/>
      </c>
      <c r="N68" s="78" t="str">
        <f>IF(Table_Data_Table_1[[#This Row],[Item ID]]="","",ROUND(DAYS360(Table_Data_Table_1[[#This Row],[Sale Date]],'Global Settings'!$H$5)/30,0))</f>
        <v/>
      </c>
      <c r="O68" s="180" t="str">
        <f ca="1">IFERROR(IF(AND(Table_Data_Table_1[[#This Row],[Months To
Mid-Point]]&lt;12.01,Table_Data_Table_1[[#This Row],[Months To
Mid-Point]]&gt;-13),0,(Table_Data_Table_1[[#This Row],[Months To
Mid-Point]]*'Global Settings'!$H$6)),"")</f>
        <v/>
      </c>
      <c r="P68" s="176" t="str">
        <f ca="1">IFERROR(Table_Data_Table_1[[#This Row],[Land
Residual]]*(Table_Data_Table_1[[#This Row],[Time
Adjust]]+1),"")</f>
        <v/>
      </c>
      <c r="Q68" s="176" t="str">
        <f ca="1">IFERROR(Table_Data_Table_1[[#This Row],[Adjusted
Sale Price]]/Table_Data_Table_1[[#This Row],[Resid
Acre]],"")</f>
        <v/>
      </c>
      <c r="R68" s="179" t="str">
        <f ca="1">IFERROR(ROUND(Table_Data_Table_1[[#This Row],[Adjusted
Sale Price]]/Table_Data_Table_1[[#This Row],[Resid
Sq Ft]],2),"")</f>
        <v/>
      </c>
      <c r="S68" s="179" t="str">
        <f ca="1">IFERROR(IF(VLOOKUP(Table_Data_Table_1[[#This Row],[Item ID]],DataTable,11,FALSE)=0,"N/A",Table_Data_Table_1[[#This Row],[Adjusted
Sale Price]]/VLOOKUP(Table_Data_Table_1[[#This Row],[Item ID]],DataTable,11,FALSE)),"")</f>
        <v/>
      </c>
      <c r="T68" s="285" t="str">
        <f ca="1">IF(IFERROR(VLOOKUP(Table_Data_Table_1[[#This Row],[Item ID]],DataTable,17,FALSE),"")=0,"",IFERROR(VLOOKUP(Table_Data_Table_1[[#This Row],[Item ID]],DataTable,17,FALSE),""))</f>
        <v/>
      </c>
      <c r="U68" s="8"/>
    </row>
    <row r="69" spans="1:21" x14ac:dyDescent="0.25">
      <c r="A69" s="166" t="s">
        <v>133</v>
      </c>
      <c r="C69" s="192" t="str">
        <f>IF(Table_Data_Table_1[[#This Row],[Item ID]]="","",IFERROR(VLOOKUP(Table_Data_Table_1[[#This Row],[Item ID]],DataTable,16,FALSE),""))</f>
        <v/>
      </c>
      <c r="H6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ID]],DataTable,6,FALSE)*I69,"")))</f>
        <v/>
      </c>
      <c r="I6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9" s="178" t="str">
        <f>IFERROR(ROUND(Table_Data_Table_1[[#This Row],[Resid
Sq Ft]]/43560,3),"")</f>
        <v/>
      </c>
      <c r="K69" s="76" t="str">
        <f>IF(Table_Data_Table_1[[#This Row],[Item ID]]="","",IFERROR(VLOOKUP(Table_Data_Table_1[[#This Row],[Item ID]],DataTable,10,FALSE)-VLOOKUP(Table_Data_Table_1[[#This Row],[Item ID]],DataTable,12,FALSE),""))</f>
        <v/>
      </c>
      <c r="L69" s="176" t="str">
        <f>IFERROR(Table_Data_Table_1[[#This Row],[Land
Residual]]/Table_Data_Table_1[[#This Row],[Resid
Acre]],"")</f>
        <v/>
      </c>
      <c r="M69" s="179" t="str">
        <f>IFERROR(ROUND(Table_Data_Table_1[[#This Row],[Land
Residual]]/Table_Data_Table_1[[#This Row],[Resid
Sq Ft]],2),"")</f>
        <v/>
      </c>
      <c r="N69" s="78" t="str">
        <f>IF(Table_Data_Table_1[[#This Row],[Item ID]]="","",ROUND(DAYS360(Table_Data_Table_1[[#This Row],[Sale Date]],'Global Settings'!$H$5)/30,0))</f>
        <v/>
      </c>
      <c r="O69" s="180" t="str">
        <f ca="1">IFERROR(IF(AND(Table_Data_Table_1[[#This Row],[Months To
Mid-Point]]&lt;12.01,Table_Data_Table_1[[#This Row],[Months To
Mid-Point]]&gt;-13),0,(Table_Data_Table_1[[#This Row],[Months To
Mid-Point]]*'Global Settings'!$H$6)),"")</f>
        <v/>
      </c>
      <c r="P69" s="176" t="str">
        <f ca="1">IFERROR(Table_Data_Table_1[[#This Row],[Land
Residual]]*(Table_Data_Table_1[[#This Row],[Time
Adjust]]+1),"")</f>
        <v/>
      </c>
      <c r="Q69" s="176" t="str">
        <f ca="1">IFERROR(Table_Data_Table_1[[#This Row],[Adjusted
Sale Price]]/Table_Data_Table_1[[#This Row],[Resid
Acre]],"")</f>
        <v/>
      </c>
      <c r="R69" s="179" t="str">
        <f ca="1">IFERROR(ROUND(Table_Data_Table_1[[#This Row],[Adjusted
Sale Price]]/Table_Data_Table_1[[#This Row],[Resid
Sq Ft]],2),"")</f>
        <v/>
      </c>
      <c r="S69" s="179" t="str">
        <f ca="1">IFERROR(IF(VLOOKUP(Table_Data_Table_1[[#This Row],[Item ID]],DataTable,11,FALSE)=0,"N/A",Table_Data_Table_1[[#This Row],[Adjusted
Sale Price]]/VLOOKUP(Table_Data_Table_1[[#This Row],[Item ID]],DataTable,11,FALSE)),"")</f>
        <v/>
      </c>
      <c r="T69" s="285" t="str">
        <f ca="1">IF(IFERROR(VLOOKUP(Table_Data_Table_1[[#This Row],[Item ID]],DataTable,17,FALSE),"")=0,"",IFERROR(VLOOKUP(Table_Data_Table_1[[#This Row],[Item ID]],DataTable,17,FALSE),""))</f>
        <v/>
      </c>
      <c r="U69" s="8"/>
    </row>
    <row r="70" spans="1:21" x14ac:dyDescent="0.25">
      <c r="A70" s="166" t="s">
        <v>133</v>
      </c>
      <c r="C70" s="192" t="str">
        <f>IF(Table_Data_Table_1[[#This Row],[Item ID]]="","",IFERROR(VLOOKUP(Table_Data_Table_1[[#This Row],[Item ID]],DataTable,16,FALSE),""))</f>
        <v/>
      </c>
      <c r="H7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ID]],DataTable,6,FALSE)*I70,"")))</f>
        <v/>
      </c>
      <c r="I7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0" s="178" t="str">
        <f>IFERROR(ROUND(Table_Data_Table_1[[#This Row],[Resid
Sq Ft]]/43560,3),"")</f>
        <v/>
      </c>
      <c r="K70" s="76" t="str">
        <f>IF(Table_Data_Table_1[[#This Row],[Item ID]]="","",IFERROR(VLOOKUP(Table_Data_Table_1[[#This Row],[Item ID]],DataTable,10,FALSE)-VLOOKUP(Table_Data_Table_1[[#This Row],[Item ID]],DataTable,12,FALSE),""))</f>
        <v/>
      </c>
      <c r="L70" s="176" t="str">
        <f>IFERROR(Table_Data_Table_1[[#This Row],[Land
Residual]]/Table_Data_Table_1[[#This Row],[Resid
Acre]],"")</f>
        <v/>
      </c>
      <c r="M70" s="179" t="str">
        <f>IFERROR(ROUND(Table_Data_Table_1[[#This Row],[Land
Residual]]/Table_Data_Table_1[[#This Row],[Resid
Sq Ft]],2),"")</f>
        <v/>
      </c>
      <c r="N70" s="78" t="str">
        <f>IF(Table_Data_Table_1[[#This Row],[Item ID]]="","",ROUND(DAYS360(Table_Data_Table_1[[#This Row],[Sale Date]],'Global Settings'!$H$5)/30,0))</f>
        <v/>
      </c>
      <c r="O70" s="180" t="str">
        <f ca="1">IFERROR(IF(AND(Table_Data_Table_1[[#This Row],[Months To
Mid-Point]]&lt;12.01,Table_Data_Table_1[[#This Row],[Months To
Mid-Point]]&gt;-13),0,(Table_Data_Table_1[[#This Row],[Months To
Mid-Point]]*'Global Settings'!$H$6)),"")</f>
        <v/>
      </c>
      <c r="P70" s="176" t="str">
        <f ca="1">IFERROR(Table_Data_Table_1[[#This Row],[Land
Residual]]*(Table_Data_Table_1[[#This Row],[Time
Adjust]]+1),"")</f>
        <v/>
      </c>
      <c r="Q70" s="176" t="str">
        <f ca="1">IFERROR(Table_Data_Table_1[[#This Row],[Adjusted
Sale Price]]/Table_Data_Table_1[[#This Row],[Resid
Acre]],"")</f>
        <v/>
      </c>
      <c r="R70" s="179" t="str">
        <f ca="1">IFERROR(ROUND(Table_Data_Table_1[[#This Row],[Adjusted
Sale Price]]/Table_Data_Table_1[[#This Row],[Resid
Sq Ft]],2),"")</f>
        <v/>
      </c>
      <c r="S70" s="179" t="str">
        <f ca="1">IFERROR(IF(VLOOKUP(Table_Data_Table_1[[#This Row],[Item ID]],DataTable,11,FALSE)=0,"N/A",Table_Data_Table_1[[#This Row],[Adjusted
Sale Price]]/VLOOKUP(Table_Data_Table_1[[#This Row],[Item ID]],DataTable,11,FALSE)),"")</f>
        <v/>
      </c>
      <c r="T70" s="285" t="str">
        <f ca="1">IF(IFERROR(VLOOKUP(Table_Data_Table_1[[#This Row],[Item ID]],DataTable,17,FALSE),"")=0,"",IFERROR(VLOOKUP(Table_Data_Table_1[[#This Row],[Item ID]],DataTable,17,FALSE),""))</f>
        <v/>
      </c>
      <c r="U70" s="8"/>
    </row>
    <row r="71" spans="1:21" x14ac:dyDescent="0.25">
      <c r="A71" s="166" t="s">
        <v>133</v>
      </c>
      <c r="C71" s="192" t="str">
        <f>IF(Table_Data_Table_1[[#This Row],[Item ID]]="","",IFERROR(VLOOKUP(Table_Data_Table_1[[#This Row],[Item ID]],DataTable,16,FALSE),""))</f>
        <v/>
      </c>
      <c r="H7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ID]],DataTable,6,FALSE)*I71,"")))</f>
        <v/>
      </c>
      <c r="I7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1" s="178" t="str">
        <f>IFERROR(ROUND(Table_Data_Table_1[[#This Row],[Resid
Sq Ft]]/43560,3),"")</f>
        <v/>
      </c>
      <c r="K71" s="76" t="str">
        <f>IF(Table_Data_Table_1[[#This Row],[Item ID]]="","",IFERROR(VLOOKUP(Table_Data_Table_1[[#This Row],[Item ID]],DataTable,10,FALSE)-VLOOKUP(Table_Data_Table_1[[#This Row],[Item ID]],DataTable,12,FALSE),""))</f>
        <v/>
      </c>
      <c r="L71" s="176" t="str">
        <f>IFERROR(Table_Data_Table_1[[#This Row],[Land
Residual]]/Table_Data_Table_1[[#This Row],[Resid
Acre]],"")</f>
        <v/>
      </c>
      <c r="M71" s="179" t="str">
        <f>IFERROR(ROUND(Table_Data_Table_1[[#This Row],[Land
Residual]]/Table_Data_Table_1[[#This Row],[Resid
Sq Ft]],2),"")</f>
        <v/>
      </c>
      <c r="N71" s="78" t="str">
        <f>IF(Table_Data_Table_1[[#This Row],[Item ID]]="","",ROUND(DAYS360(Table_Data_Table_1[[#This Row],[Sale Date]],'Global Settings'!$H$5)/30,0))</f>
        <v/>
      </c>
      <c r="O71" s="180" t="str">
        <f ca="1">IFERROR(IF(AND(Table_Data_Table_1[[#This Row],[Months To
Mid-Point]]&lt;12.01,Table_Data_Table_1[[#This Row],[Months To
Mid-Point]]&gt;-13),0,(Table_Data_Table_1[[#This Row],[Months To
Mid-Point]]*'Global Settings'!$H$6)),"")</f>
        <v/>
      </c>
      <c r="P71" s="176" t="str">
        <f ca="1">IFERROR(Table_Data_Table_1[[#This Row],[Land
Residual]]*(Table_Data_Table_1[[#This Row],[Time
Adjust]]+1),"")</f>
        <v/>
      </c>
      <c r="Q71" s="176" t="str">
        <f ca="1">IFERROR(Table_Data_Table_1[[#This Row],[Adjusted
Sale Price]]/Table_Data_Table_1[[#This Row],[Resid
Acre]],"")</f>
        <v/>
      </c>
      <c r="R71" s="179" t="str">
        <f ca="1">IFERROR(ROUND(Table_Data_Table_1[[#This Row],[Adjusted
Sale Price]]/Table_Data_Table_1[[#This Row],[Resid
Sq Ft]],2),"")</f>
        <v/>
      </c>
      <c r="S71" s="179" t="str">
        <f ca="1">IFERROR(IF(VLOOKUP(Table_Data_Table_1[[#This Row],[Item ID]],DataTable,11,FALSE)=0,"N/A",Table_Data_Table_1[[#This Row],[Adjusted
Sale Price]]/VLOOKUP(Table_Data_Table_1[[#This Row],[Item ID]],DataTable,11,FALSE)),"")</f>
        <v/>
      </c>
      <c r="T71" s="285" t="str">
        <f ca="1">IF(IFERROR(VLOOKUP(Table_Data_Table_1[[#This Row],[Item ID]],DataTable,17,FALSE),"")=0,"",IFERROR(VLOOKUP(Table_Data_Table_1[[#This Row],[Item ID]],DataTable,17,FALSE),""))</f>
        <v/>
      </c>
      <c r="U71" s="8"/>
    </row>
    <row r="72" spans="1:21" x14ac:dyDescent="0.25">
      <c r="A72" s="166" t="s">
        <v>133</v>
      </c>
      <c r="C72" s="192" t="str">
        <f>IF(Table_Data_Table_1[[#This Row],[Item ID]]="","",IFERROR(VLOOKUP(Table_Data_Table_1[[#This Row],[Item ID]],DataTable,16,FALSE),""))</f>
        <v/>
      </c>
      <c r="H7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ID]],DataTable,6,FALSE)*I72,"")))</f>
        <v/>
      </c>
      <c r="I7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2" s="178" t="str">
        <f>IFERROR(ROUND(Table_Data_Table_1[[#This Row],[Resid
Sq Ft]]/43560,3),"")</f>
        <v/>
      </c>
      <c r="K72" s="76" t="str">
        <f>IF(Table_Data_Table_1[[#This Row],[Item ID]]="","",IFERROR(VLOOKUP(Table_Data_Table_1[[#This Row],[Item ID]],DataTable,10,FALSE)-VLOOKUP(Table_Data_Table_1[[#This Row],[Item ID]],DataTable,12,FALSE),""))</f>
        <v/>
      </c>
      <c r="L72" s="176" t="str">
        <f>IFERROR(Table_Data_Table_1[[#This Row],[Land
Residual]]/Table_Data_Table_1[[#This Row],[Resid
Acre]],"")</f>
        <v/>
      </c>
      <c r="M72" s="179" t="str">
        <f>IFERROR(ROUND(Table_Data_Table_1[[#This Row],[Land
Residual]]/Table_Data_Table_1[[#This Row],[Resid
Sq Ft]],2),"")</f>
        <v/>
      </c>
      <c r="N72" s="78" t="str">
        <f>IF(Table_Data_Table_1[[#This Row],[Item ID]]="","",ROUND(DAYS360(Table_Data_Table_1[[#This Row],[Sale Date]],'Global Settings'!$H$5)/30,0))</f>
        <v/>
      </c>
      <c r="O72" s="180" t="str">
        <f ca="1">IFERROR(IF(AND(Table_Data_Table_1[[#This Row],[Months To
Mid-Point]]&lt;12.01,Table_Data_Table_1[[#This Row],[Months To
Mid-Point]]&gt;-13),0,(Table_Data_Table_1[[#This Row],[Months To
Mid-Point]]*'Global Settings'!$H$6)),"")</f>
        <v/>
      </c>
      <c r="P72" s="176" t="str">
        <f ca="1">IFERROR(Table_Data_Table_1[[#This Row],[Land
Residual]]*(Table_Data_Table_1[[#This Row],[Time
Adjust]]+1),"")</f>
        <v/>
      </c>
      <c r="Q72" s="176" t="str">
        <f ca="1">IFERROR(Table_Data_Table_1[[#This Row],[Adjusted
Sale Price]]/Table_Data_Table_1[[#This Row],[Resid
Acre]],"")</f>
        <v/>
      </c>
      <c r="R72" s="179" t="str">
        <f ca="1">IFERROR(ROUND(Table_Data_Table_1[[#This Row],[Adjusted
Sale Price]]/Table_Data_Table_1[[#This Row],[Resid
Sq Ft]],2),"")</f>
        <v/>
      </c>
      <c r="S72" s="179" t="str">
        <f ca="1">IFERROR(IF(VLOOKUP(Table_Data_Table_1[[#This Row],[Item ID]],DataTable,11,FALSE)=0,"N/A",Table_Data_Table_1[[#This Row],[Adjusted
Sale Price]]/VLOOKUP(Table_Data_Table_1[[#This Row],[Item ID]],DataTable,11,FALSE)),"")</f>
        <v/>
      </c>
      <c r="T72" s="285" t="str">
        <f ca="1">IF(IFERROR(VLOOKUP(Table_Data_Table_1[[#This Row],[Item ID]],DataTable,17,FALSE),"")=0,"",IFERROR(VLOOKUP(Table_Data_Table_1[[#This Row],[Item ID]],DataTable,17,FALSE),""))</f>
        <v/>
      </c>
      <c r="U72" s="8"/>
    </row>
    <row r="73" spans="1:21" x14ac:dyDescent="0.25">
      <c r="A73" s="166" t="s">
        <v>133</v>
      </c>
      <c r="C73" s="192" t="str">
        <f>IF(Table_Data_Table_1[[#This Row],[Item ID]]="","",IFERROR(VLOOKUP(Table_Data_Table_1[[#This Row],[Item ID]],DataTable,16,FALSE),""))</f>
        <v/>
      </c>
      <c r="H7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ID]],DataTable,6,FALSE)*I73,"")))</f>
        <v/>
      </c>
      <c r="I7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3" s="178" t="str">
        <f>IFERROR(ROUND(Table_Data_Table_1[[#This Row],[Resid
Sq Ft]]/43560,3),"")</f>
        <v/>
      </c>
      <c r="K73" s="76" t="str">
        <f>IF(Table_Data_Table_1[[#This Row],[Item ID]]="","",IFERROR(VLOOKUP(Table_Data_Table_1[[#This Row],[Item ID]],DataTable,10,FALSE)-VLOOKUP(Table_Data_Table_1[[#This Row],[Item ID]],DataTable,12,FALSE),""))</f>
        <v/>
      </c>
      <c r="L73" s="176" t="str">
        <f>IFERROR(Table_Data_Table_1[[#This Row],[Land
Residual]]/Table_Data_Table_1[[#This Row],[Resid
Acre]],"")</f>
        <v/>
      </c>
      <c r="M73" s="179" t="str">
        <f>IFERROR(ROUND(Table_Data_Table_1[[#This Row],[Land
Residual]]/Table_Data_Table_1[[#This Row],[Resid
Sq Ft]],2),"")</f>
        <v/>
      </c>
      <c r="N73" s="78" t="str">
        <f>IF(Table_Data_Table_1[[#This Row],[Item ID]]="","",ROUND(DAYS360(Table_Data_Table_1[[#This Row],[Sale Date]],'Global Settings'!$H$5)/30,0))</f>
        <v/>
      </c>
      <c r="O73" s="180" t="str">
        <f ca="1">IFERROR(IF(AND(Table_Data_Table_1[[#This Row],[Months To
Mid-Point]]&lt;12.01,Table_Data_Table_1[[#This Row],[Months To
Mid-Point]]&gt;-13),0,(Table_Data_Table_1[[#This Row],[Months To
Mid-Point]]*'Global Settings'!$H$6)),"")</f>
        <v/>
      </c>
      <c r="P73" s="176" t="str">
        <f ca="1">IFERROR(Table_Data_Table_1[[#This Row],[Land
Residual]]*(Table_Data_Table_1[[#This Row],[Time
Adjust]]+1),"")</f>
        <v/>
      </c>
      <c r="Q73" s="176" t="str">
        <f ca="1">IFERROR(Table_Data_Table_1[[#This Row],[Adjusted
Sale Price]]/Table_Data_Table_1[[#This Row],[Resid
Acre]],"")</f>
        <v/>
      </c>
      <c r="R73" s="179" t="str">
        <f ca="1">IFERROR(ROUND(Table_Data_Table_1[[#This Row],[Adjusted
Sale Price]]/Table_Data_Table_1[[#This Row],[Resid
Sq Ft]],2),"")</f>
        <v/>
      </c>
      <c r="S73" s="179" t="str">
        <f ca="1">IFERROR(IF(VLOOKUP(Table_Data_Table_1[[#This Row],[Item ID]],DataTable,11,FALSE)=0,"N/A",Table_Data_Table_1[[#This Row],[Adjusted
Sale Price]]/VLOOKUP(Table_Data_Table_1[[#This Row],[Item ID]],DataTable,11,FALSE)),"")</f>
        <v/>
      </c>
      <c r="T73" s="285" t="str">
        <f ca="1">IF(IFERROR(VLOOKUP(Table_Data_Table_1[[#This Row],[Item ID]],DataTable,17,FALSE),"")=0,"",IFERROR(VLOOKUP(Table_Data_Table_1[[#This Row],[Item ID]],DataTable,17,FALSE),""))</f>
        <v/>
      </c>
      <c r="U73" s="8"/>
    </row>
    <row r="74" spans="1:21" x14ac:dyDescent="0.25">
      <c r="A74" s="166" t="s">
        <v>133</v>
      </c>
      <c r="C74" s="192" t="str">
        <f>IF(Table_Data_Table_1[[#This Row],[Item ID]]="","",IFERROR(VLOOKUP(Table_Data_Table_1[[#This Row],[Item ID]],DataTable,16,FALSE),""))</f>
        <v/>
      </c>
      <c r="H7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ID]],DataTable,6,FALSE)*I74,"")))</f>
        <v/>
      </c>
      <c r="I7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4" s="178" t="str">
        <f>IFERROR(ROUND(Table_Data_Table_1[[#This Row],[Resid
Sq Ft]]/43560,3),"")</f>
        <v/>
      </c>
      <c r="K74" s="76" t="str">
        <f>IF(Table_Data_Table_1[[#This Row],[Item ID]]="","",IFERROR(VLOOKUP(Table_Data_Table_1[[#This Row],[Item ID]],DataTable,10,FALSE)-VLOOKUP(Table_Data_Table_1[[#This Row],[Item ID]],DataTable,12,FALSE),""))</f>
        <v/>
      </c>
      <c r="L74" s="176" t="str">
        <f>IFERROR(Table_Data_Table_1[[#This Row],[Land
Residual]]/Table_Data_Table_1[[#This Row],[Resid
Acre]],"")</f>
        <v/>
      </c>
      <c r="M74" s="179" t="str">
        <f>IFERROR(ROUND(Table_Data_Table_1[[#This Row],[Land
Residual]]/Table_Data_Table_1[[#This Row],[Resid
Sq Ft]],2),"")</f>
        <v/>
      </c>
      <c r="N74" s="78" t="str">
        <f>IF(Table_Data_Table_1[[#This Row],[Item ID]]="","",ROUND(DAYS360(Table_Data_Table_1[[#This Row],[Sale Date]],'Global Settings'!$H$5)/30,0))</f>
        <v/>
      </c>
      <c r="O74" s="180" t="str">
        <f ca="1">IFERROR(IF(AND(Table_Data_Table_1[[#This Row],[Months To
Mid-Point]]&lt;12.01,Table_Data_Table_1[[#This Row],[Months To
Mid-Point]]&gt;-13),0,(Table_Data_Table_1[[#This Row],[Months To
Mid-Point]]*'Global Settings'!$H$6)),"")</f>
        <v/>
      </c>
      <c r="P74" s="176" t="str">
        <f ca="1">IFERROR(Table_Data_Table_1[[#This Row],[Land
Residual]]*(Table_Data_Table_1[[#This Row],[Time
Adjust]]+1),"")</f>
        <v/>
      </c>
      <c r="Q74" s="176" t="str">
        <f ca="1">IFERROR(Table_Data_Table_1[[#This Row],[Adjusted
Sale Price]]/Table_Data_Table_1[[#This Row],[Resid
Acre]],"")</f>
        <v/>
      </c>
      <c r="R74" s="179" t="str">
        <f ca="1">IFERROR(ROUND(Table_Data_Table_1[[#This Row],[Adjusted
Sale Price]]/Table_Data_Table_1[[#This Row],[Resid
Sq Ft]],2),"")</f>
        <v/>
      </c>
      <c r="S74" s="179" t="str">
        <f ca="1">IFERROR(IF(VLOOKUP(Table_Data_Table_1[[#This Row],[Item ID]],DataTable,11,FALSE)=0,"N/A",Table_Data_Table_1[[#This Row],[Adjusted
Sale Price]]/VLOOKUP(Table_Data_Table_1[[#This Row],[Item ID]],DataTable,11,FALSE)),"")</f>
        <v/>
      </c>
      <c r="T74" s="285" t="str">
        <f ca="1">IF(IFERROR(VLOOKUP(Table_Data_Table_1[[#This Row],[Item ID]],DataTable,17,FALSE),"")=0,"",IFERROR(VLOOKUP(Table_Data_Table_1[[#This Row],[Item ID]],DataTable,17,FALSE),""))</f>
        <v/>
      </c>
      <c r="U74" s="8"/>
    </row>
    <row r="75" spans="1:21" x14ac:dyDescent="0.25">
      <c r="A75" s="189" t="s">
        <v>133</v>
      </c>
      <c r="B75" s="78"/>
      <c r="C75" s="192" t="str">
        <f>IF(Table_Data_Table_1[[#This Row],[Item ID]]="","",IFERROR(VLOOKUP(Table_Data_Table_1[[#This Row],[Item ID]],DataTable,16,FALSE),""))</f>
        <v/>
      </c>
      <c r="D75" s="78"/>
      <c r="H7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ID]],DataTable,6,FALSE)*I75,"")))</f>
        <v/>
      </c>
      <c r="I7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5" s="178" t="str">
        <f>IFERROR(ROUND(Table_Data_Table_1[[#This Row],[Resid
Sq Ft]]/43560,3),"")</f>
        <v/>
      </c>
      <c r="K75" s="76" t="str">
        <f>IF(Table_Data_Table_1[[#This Row],[Item ID]]="","",IFERROR(VLOOKUP(Table_Data_Table_1[[#This Row],[Item ID]],DataTable,10,FALSE)-VLOOKUP(Table_Data_Table_1[[#This Row],[Item ID]],DataTable,12,FALSE),""))</f>
        <v/>
      </c>
      <c r="L75" s="176" t="str">
        <f>IFERROR(Table_Data_Table_1[[#This Row],[Land
Residual]]/Table_Data_Table_1[[#This Row],[Resid
Acre]],"")</f>
        <v/>
      </c>
      <c r="M75" s="179" t="str">
        <f>IFERROR(ROUND(Table_Data_Table_1[[#This Row],[Land
Residual]]/Table_Data_Table_1[[#This Row],[Resid
Sq Ft]],2),"")</f>
        <v/>
      </c>
      <c r="N75" s="78" t="str">
        <f>IF(Table_Data_Table_1[[#This Row],[Item ID]]="","",ROUND(DAYS360(Table_Data_Table_1[[#This Row],[Sale Date]],'Global Settings'!$H$5)/30,0))</f>
        <v/>
      </c>
      <c r="O75" s="180" t="str">
        <f ca="1">IFERROR(IF(AND(Table_Data_Table_1[[#This Row],[Months To
Mid-Point]]&lt;12.01,Table_Data_Table_1[[#This Row],[Months To
Mid-Point]]&gt;-13),0,(Table_Data_Table_1[[#This Row],[Months To
Mid-Point]]*'Global Settings'!$H$6)),"")</f>
        <v/>
      </c>
      <c r="P75" s="176" t="str">
        <f ca="1">IFERROR(Table_Data_Table_1[[#This Row],[Land
Residual]]*(Table_Data_Table_1[[#This Row],[Time
Adjust]]+1),"")</f>
        <v/>
      </c>
      <c r="Q75" s="176" t="str">
        <f ca="1">IFERROR(Table_Data_Table_1[[#This Row],[Adjusted
Sale Price]]/Table_Data_Table_1[[#This Row],[Resid
Acre]],"")</f>
        <v/>
      </c>
      <c r="R75" s="179" t="str">
        <f ca="1">IFERROR(ROUND(Table_Data_Table_1[[#This Row],[Adjusted
Sale Price]]/Table_Data_Table_1[[#This Row],[Resid
Sq Ft]],2),"")</f>
        <v/>
      </c>
      <c r="S75" s="179" t="str">
        <f ca="1">IFERROR(IF(VLOOKUP(Table_Data_Table_1[[#This Row],[Item ID]],DataTable,11,FALSE)=0,"N/A",Table_Data_Table_1[[#This Row],[Adjusted
Sale Price]]/VLOOKUP(Table_Data_Table_1[[#This Row],[Item ID]],DataTable,11,FALSE)),"")</f>
        <v/>
      </c>
      <c r="T75" s="286" t="str">
        <f ca="1">IF(IFERROR(VLOOKUP(Table_Data_Table_1[[#This Row],[Item ID]],DataTable,17,FALSE),"")=0,"",IFERROR(VLOOKUP(Table_Data_Table_1[[#This Row],[Item ID]],DataTable,17,FALSE),""))</f>
        <v/>
      </c>
      <c r="U75" s="8"/>
    </row>
    <row r="76" spans="1:21" x14ac:dyDescent="0.25">
      <c r="A76" s="189" t="s">
        <v>133</v>
      </c>
      <c r="B76" s="78"/>
      <c r="C76" s="192" t="str">
        <f>IF(Table_Data_Table_1[[#This Row],[Item ID]]="","",IFERROR(VLOOKUP(Table_Data_Table_1[[#This Row],[Item ID]],DataTable,16,FALSE),""))</f>
        <v/>
      </c>
      <c r="D76" s="78"/>
      <c r="H7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ID]],DataTable,6,FALSE)*I76,"")))</f>
        <v/>
      </c>
      <c r="I7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6" s="178" t="str">
        <f>IFERROR(ROUND(Table_Data_Table_1[[#This Row],[Resid
Sq Ft]]/43560,3),"")</f>
        <v/>
      </c>
      <c r="K76" s="76" t="str">
        <f>IF(Table_Data_Table_1[[#This Row],[Item ID]]="","",IFERROR(VLOOKUP(Table_Data_Table_1[[#This Row],[Item ID]],DataTable,10,FALSE)-VLOOKUP(Table_Data_Table_1[[#This Row],[Item ID]],DataTable,12,FALSE),""))</f>
        <v/>
      </c>
      <c r="L76" s="176" t="str">
        <f>IFERROR(Table_Data_Table_1[[#This Row],[Land
Residual]]/Table_Data_Table_1[[#This Row],[Resid
Acre]],"")</f>
        <v/>
      </c>
      <c r="M76" s="179" t="str">
        <f>IFERROR(ROUND(Table_Data_Table_1[[#This Row],[Land
Residual]]/Table_Data_Table_1[[#This Row],[Resid
Sq Ft]],2),"")</f>
        <v/>
      </c>
      <c r="N76" s="78" t="str">
        <f>IF(Table_Data_Table_1[[#This Row],[Item ID]]="","",ROUND(DAYS360(Table_Data_Table_1[[#This Row],[Sale Date]],'Global Settings'!$H$5)/30,0))</f>
        <v/>
      </c>
      <c r="O76" s="180" t="str">
        <f ca="1">IFERROR(IF(AND(Table_Data_Table_1[[#This Row],[Months To
Mid-Point]]&lt;12.01,Table_Data_Table_1[[#This Row],[Months To
Mid-Point]]&gt;-13),0,(Table_Data_Table_1[[#This Row],[Months To
Mid-Point]]*'Global Settings'!$H$6)),"")</f>
        <v/>
      </c>
      <c r="P76" s="176" t="str">
        <f ca="1">IFERROR(Table_Data_Table_1[[#This Row],[Land
Residual]]*(Table_Data_Table_1[[#This Row],[Time
Adjust]]+1),"")</f>
        <v/>
      </c>
      <c r="Q76" s="176" t="str">
        <f ca="1">IFERROR(Table_Data_Table_1[[#This Row],[Adjusted
Sale Price]]/Table_Data_Table_1[[#This Row],[Resid
Acre]],"")</f>
        <v/>
      </c>
      <c r="R76" s="179" t="str">
        <f ca="1">IFERROR(ROUND(Table_Data_Table_1[[#This Row],[Adjusted
Sale Price]]/Table_Data_Table_1[[#This Row],[Resid
Sq Ft]],2),"")</f>
        <v/>
      </c>
      <c r="S76" s="179" t="str">
        <f ca="1">IFERROR(IF(VLOOKUP(Table_Data_Table_1[[#This Row],[Item ID]],DataTable,11,FALSE)=0,"N/A",Table_Data_Table_1[[#This Row],[Adjusted
Sale Price]]/VLOOKUP(Table_Data_Table_1[[#This Row],[Item ID]],DataTable,11,FALSE)),"")</f>
        <v/>
      </c>
      <c r="T76" s="286" t="str">
        <f ca="1">IF(IFERROR(VLOOKUP(Table_Data_Table_1[[#This Row],[Item ID]],DataTable,17,FALSE),"")=0,"",IFERROR(VLOOKUP(Table_Data_Table_1[[#This Row],[Item ID]],DataTable,17,FALSE),""))</f>
        <v/>
      </c>
      <c r="U76" s="8"/>
    </row>
    <row r="77" spans="1:21" x14ac:dyDescent="0.25">
      <c r="A77" s="166" t="s">
        <v>133</v>
      </c>
      <c r="C77" s="192" t="str">
        <f>IF(Table_Data_Table_1[[#This Row],[Item ID]]="","",IFERROR(VLOOKUP(Table_Data_Table_1[[#This Row],[Item ID]],DataTable,16,FALSE),""))</f>
        <v/>
      </c>
      <c r="H7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ID]],DataTable,6,FALSE)*I77,"")))</f>
        <v/>
      </c>
      <c r="I7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7" s="178" t="str">
        <f>IFERROR(ROUND(Table_Data_Table_1[[#This Row],[Resid
Sq Ft]]/43560,3),"")</f>
        <v/>
      </c>
      <c r="K77" s="76" t="str">
        <f>IF(Table_Data_Table_1[[#This Row],[Item ID]]="","",IFERROR(VLOOKUP(Table_Data_Table_1[[#This Row],[Item ID]],DataTable,10,FALSE)-VLOOKUP(Table_Data_Table_1[[#This Row],[Item ID]],DataTable,12,FALSE),""))</f>
        <v/>
      </c>
      <c r="L77" s="176" t="str">
        <f>IFERROR(Table_Data_Table_1[[#This Row],[Land
Residual]]/Table_Data_Table_1[[#This Row],[Resid
Acre]],"")</f>
        <v/>
      </c>
      <c r="M77" s="179" t="str">
        <f>IFERROR(ROUND(Table_Data_Table_1[[#This Row],[Land
Residual]]/Table_Data_Table_1[[#This Row],[Resid
Sq Ft]],2),"")</f>
        <v/>
      </c>
      <c r="N77" s="78" t="str">
        <f>IF(Table_Data_Table_1[[#This Row],[Item ID]]="","",ROUND(DAYS360(Table_Data_Table_1[[#This Row],[Sale Date]],'Global Settings'!$H$5)/30,0))</f>
        <v/>
      </c>
      <c r="O77" s="180" t="str">
        <f ca="1">IFERROR(IF(AND(Table_Data_Table_1[[#This Row],[Months To
Mid-Point]]&lt;12.01,Table_Data_Table_1[[#This Row],[Months To
Mid-Point]]&gt;-13),0,(Table_Data_Table_1[[#This Row],[Months To
Mid-Point]]*'Global Settings'!$H$6)),"")</f>
        <v/>
      </c>
      <c r="P77" s="176" t="str">
        <f ca="1">IFERROR(Table_Data_Table_1[[#This Row],[Land
Residual]]*(Table_Data_Table_1[[#This Row],[Time
Adjust]]+1),"")</f>
        <v/>
      </c>
      <c r="Q77" s="176" t="str">
        <f ca="1">IFERROR(Table_Data_Table_1[[#This Row],[Adjusted
Sale Price]]/Table_Data_Table_1[[#This Row],[Resid
Acre]],"")</f>
        <v/>
      </c>
      <c r="R77" s="179" t="str">
        <f ca="1">IFERROR(ROUND(Table_Data_Table_1[[#This Row],[Adjusted
Sale Price]]/Table_Data_Table_1[[#This Row],[Resid
Sq Ft]],2),"")</f>
        <v/>
      </c>
      <c r="S77" s="179" t="str">
        <f ca="1">IFERROR(IF(VLOOKUP(Table_Data_Table_1[[#This Row],[Item ID]],DataTable,11,FALSE)=0,"N/A",Table_Data_Table_1[[#This Row],[Adjusted
Sale Price]]/VLOOKUP(Table_Data_Table_1[[#This Row],[Item ID]],DataTable,11,FALSE)),"")</f>
        <v/>
      </c>
      <c r="T77" s="285" t="str">
        <f ca="1">IF(IFERROR(VLOOKUP(Table_Data_Table_1[[#This Row],[Item ID]],DataTable,17,FALSE),"")=0,"",IFERROR(VLOOKUP(Table_Data_Table_1[[#This Row],[Item ID]],DataTable,17,FALSE),""))</f>
        <v/>
      </c>
      <c r="U77" s="8"/>
    </row>
    <row r="78" spans="1:21" x14ac:dyDescent="0.25">
      <c r="A78" s="189" t="s">
        <v>133</v>
      </c>
      <c r="B78" s="78"/>
      <c r="C78" s="192" t="str">
        <f>IF(Table_Data_Table_1[[#This Row],[Item ID]]="","",IFERROR(VLOOKUP(Table_Data_Table_1[[#This Row],[Item ID]],DataTable,16,FALSE),""))</f>
        <v/>
      </c>
      <c r="D78" s="78"/>
      <c r="H7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ID]],DataTable,6,FALSE)*I78,"")))</f>
        <v/>
      </c>
      <c r="I7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8" s="178" t="str">
        <f>IFERROR(ROUND(Table_Data_Table_1[[#This Row],[Resid
Sq Ft]]/43560,3),"")</f>
        <v/>
      </c>
      <c r="K78" s="76" t="str">
        <f>IF(Table_Data_Table_1[[#This Row],[Item ID]]="","",IFERROR(VLOOKUP(Table_Data_Table_1[[#This Row],[Item ID]],DataTable,10,FALSE)-VLOOKUP(Table_Data_Table_1[[#This Row],[Item ID]],DataTable,12,FALSE),""))</f>
        <v/>
      </c>
      <c r="L78" s="176" t="str">
        <f>IFERROR(Table_Data_Table_1[[#This Row],[Land
Residual]]/Table_Data_Table_1[[#This Row],[Resid
Acre]],"")</f>
        <v/>
      </c>
      <c r="M78" s="179" t="str">
        <f>IFERROR(ROUND(Table_Data_Table_1[[#This Row],[Land
Residual]]/Table_Data_Table_1[[#This Row],[Resid
Sq Ft]],2),"")</f>
        <v/>
      </c>
      <c r="N78" s="78" t="str">
        <f>IF(Table_Data_Table_1[[#This Row],[Item ID]]="","",ROUND(DAYS360(Table_Data_Table_1[[#This Row],[Sale Date]],'Global Settings'!$H$5)/30,0))</f>
        <v/>
      </c>
      <c r="O78" s="180" t="str">
        <f ca="1">IFERROR(IF(AND(Table_Data_Table_1[[#This Row],[Months To
Mid-Point]]&lt;12.01,Table_Data_Table_1[[#This Row],[Months To
Mid-Point]]&gt;-13),0,(Table_Data_Table_1[[#This Row],[Months To
Mid-Point]]*'Global Settings'!$H$6)),"")</f>
        <v/>
      </c>
      <c r="P78" s="176" t="str">
        <f ca="1">IFERROR(Table_Data_Table_1[[#This Row],[Land
Residual]]*(Table_Data_Table_1[[#This Row],[Time
Adjust]]+1),"")</f>
        <v/>
      </c>
      <c r="Q78" s="176" t="str">
        <f ca="1">IFERROR(Table_Data_Table_1[[#This Row],[Adjusted
Sale Price]]/Table_Data_Table_1[[#This Row],[Resid
Acre]],"")</f>
        <v/>
      </c>
      <c r="R78" s="179" t="str">
        <f ca="1">IFERROR(ROUND(Table_Data_Table_1[[#This Row],[Adjusted
Sale Price]]/Table_Data_Table_1[[#This Row],[Resid
Sq Ft]],2),"")</f>
        <v/>
      </c>
      <c r="S78" s="179" t="str">
        <f ca="1">IFERROR(IF(VLOOKUP(Table_Data_Table_1[[#This Row],[Item ID]],DataTable,11,FALSE)=0,"N/A",Table_Data_Table_1[[#This Row],[Adjusted
Sale Price]]/VLOOKUP(Table_Data_Table_1[[#This Row],[Item ID]],DataTable,11,FALSE)),"")</f>
        <v/>
      </c>
      <c r="T78" s="286" t="str">
        <f ca="1">IF(IFERROR(VLOOKUP(Table_Data_Table_1[[#This Row],[Item ID]],DataTable,17,FALSE),"")=0,"",IFERROR(VLOOKUP(Table_Data_Table_1[[#This Row],[Item ID]],DataTable,17,FALSE),""))</f>
        <v/>
      </c>
      <c r="U78" s="8"/>
    </row>
    <row r="79" spans="1:21" x14ac:dyDescent="0.25">
      <c r="A79" s="189" t="s">
        <v>133</v>
      </c>
      <c r="B79" s="78"/>
      <c r="C79" s="192" t="str">
        <f>IF(Table_Data_Table_1[[#This Row],[Item ID]]="","",IFERROR(VLOOKUP(Table_Data_Table_1[[#This Row],[Item ID]],DataTable,16,FALSE),""))</f>
        <v/>
      </c>
      <c r="D79" s="78"/>
      <c r="H7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ID]],DataTable,6,FALSE)*I79,"")))</f>
        <v/>
      </c>
      <c r="I7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9" s="178" t="str">
        <f>IFERROR(ROUND(Table_Data_Table_1[[#This Row],[Resid
Sq Ft]]/43560,3),"")</f>
        <v/>
      </c>
      <c r="K79" s="76" t="str">
        <f>IF(Table_Data_Table_1[[#This Row],[Item ID]]="","",IFERROR(VLOOKUP(Table_Data_Table_1[[#This Row],[Item ID]],DataTable,10,FALSE)-VLOOKUP(Table_Data_Table_1[[#This Row],[Item ID]],DataTable,12,FALSE),""))</f>
        <v/>
      </c>
      <c r="L79" s="176" t="str">
        <f>IFERROR(Table_Data_Table_1[[#This Row],[Land
Residual]]/Table_Data_Table_1[[#This Row],[Resid
Acre]],"")</f>
        <v/>
      </c>
      <c r="M79" s="179" t="str">
        <f>IFERROR(ROUND(Table_Data_Table_1[[#This Row],[Land
Residual]]/Table_Data_Table_1[[#This Row],[Resid
Sq Ft]],2),"")</f>
        <v/>
      </c>
      <c r="N79" s="78" t="str">
        <f>IF(Table_Data_Table_1[[#This Row],[Item ID]]="","",ROUND(DAYS360(Table_Data_Table_1[[#This Row],[Sale Date]],'Global Settings'!$H$5)/30,0))</f>
        <v/>
      </c>
      <c r="O79" s="180" t="str">
        <f ca="1">IFERROR(IF(AND(Table_Data_Table_1[[#This Row],[Months To
Mid-Point]]&lt;12.01,Table_Data_Table_1[[#This Row],[Months To
Mid-Point]]&gt;-13),0,(Table_Data_Table_1[[#This Row],[Months To
Mid-Point]]*'Global Settings'!$H$6)),"")</f>
        <v/>
      </c>
      <c r="P79" s="176" t="str">
        <f ca="1">IFERROR(Table_Data_Table_1[[#This Row],[Land
Residual]]*(Table_Data_Table_1[[#This Row],[Time
Adjust]]+1),"")</f>
        <v/>
      </c>
      <c r="Q79" s="176" t="str">
        <f ca="1">IFERROR(Table_Data_Table_1[[#This Row],[Adjusted
Sale Price]]/Table_Data_Table_1[[#This Row],[Resid
Acre]],"")</f>
        <v/>
      </c>
      <c r="R79" s="179" t="str">
        <f ca="1">IFERROR(ROUND(Table_Data_Table_1[[#This Row],[Adjusted
Sale Price]]/Table_Data_Table_1[[#This Row],[Resid
Sq Ft]],2),"")</f>
        <v/>
      </c>
      <c r="S79" s="179" t="str">
        <f ca="1">IFERROR(IF(VLOOKUP(Table_Data_Table_1[[#This Row],[Item ID]],DataTable,11,FALSE)=0,"N/A",Table_Data_Table_1[[#This Row],[Adjusted
Sale Price]]/VLOOKUP(Table_Data_Table_1[[#This Row],[Item ID]],DataTable,11,FALSE)),"")</f>
        <v/>
      </c>
      <c r="T79" s="286" t="str">
        <f ca="1">IF(IFERROR(VLOOKUP(Table_Data_Table_1[[#This Row],[Item ID]],DataTable,17,FALSE),"")=0,"",IFERROR(VLOOKUP(Table_Data_Table_1[[#This Row],[Item ID]],DataTable,17,FALSE),""))</f>
        <v/>
      </c>
      <c r="U79" s="8"/>
    </row>
    <row r="80" spans="1:21" x14ac:dyDescent="0.25">
      <c r="A80" s="189" t="s">
        <v>133</v>
      </c>
      <c r="B80" s="78"/>
      <c r="C80" s="192" t="str">
        <f>IF(Table_Data_Table_1[[#This Row],[Item ID]]="","",IFERROR(VLOOKUP(Table_Data_Table_1[[#This Row],[Item ID]],DataTable,16,FALSE),""))</f>
        <v/>
      </c>
      <c r="D80" s="78"/>
      <c r="H8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ID]],DataTable,6,FALSE)*I80,"")))</f>
        <v/>
      </c>
      <c r="I8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0" s="178" t="str">
        <f>IFERROR(ROUND(Table_Data_Table_1[[#This Row],[Resid
Sq Ft]]/43560,3),"")</f>
        <v/>
      </c>
      <c r="K80" s="76" t="str">
        <f>IF(Table_Data_Table_1[[#This Row],[Item ID]]="","",IFERROR(VLOOKUP(Table_Data_Table_1[[#This Row],[Item ID]],DataTable,10,FALSE)-VLOOKUP(Table_Data_Table_1[[#This Row],[Item ID]],DataTable,12,FALSE),""))</f>
        <v/>
      </c>
      <c r="L80" s="176" t="str">
        <f>IFERROR(Table_Data_Table_1[[#This Row],[Land
Residual]]/Table_Data_Table_1[[#This Row],[Resid
Acre]],"")</f>
        <v/>
      </c>
      <c r="M80" s="179" t="str">
        <f>IFERROR(ROUND(Table_Data_Table_1[[#This Row],[Land
Residual]]/Table_Data_Table_1[[#This Row],[Resid
Sq Ft]],2),"")</f>
        <v/>
      </c>
      <c r="N80" s="78" t="str">
        <f>IF(Table_Data_Table_1[[#This Row],[Item ID]]="","",ROUND(DAYS360(Table_Data_Table_1[[#This Row],[Sale Date]],'Global Settings'!$H$5)/30,0))</f>
        <v/>
      </c>
      <c r="O80" s="180" t="str">
        <f ca="1">IFERROR(IF(AND(Table_Data_Table_1[[#This Row],[Months To
Mid-Point]]&lt;12.01,Table_Data_Table_1[[#This Row],[Months To
Mid-Point]]&gt;-13),0,(Table_Data_Table_1[[#This Row],[Months To
Mid-Point]]*'Global Settings'!$H$6)),"")</f>
        <v/>
      </c>
      <c r="P80" s="176" t="str">
        <f ca="1">IFERROR(Table_Data_Table_1[[#This Row],[Land
Residual]]*(Table_Data_Table_1[[#This Row],[Time
Adjust]]+1),"")</f>
        <v/>
      </c>
      <c r="Q80" s="176" t="str">
        <f ca="1">IFERROR(Table_Data_Table_1[[#This Row],[Adjusted
Sale Price]]/Table_Data_Table_1[[#This Row],[Resid
Acre]],"")</f>
        <v/>
      </c>
      <c r="R80" s="179" t="str">
        <f ca="1">IFERROR(ROUND(Table_Data_Table_1[[#This Row],[Adjusted
Sale Price]]/Table_Data_Table_1[[#This Row],[Resid
Sq Ft]],2),"")</f>
        <v/>
      </c>
      <c r="S80" s="179" t="str">
        <f ca="1">IFERROR(IF(VLOOKUP(Table_Data_Table_1[[#This Row],[Item ID]],DataTable,11,FALSE)=0,"N/A",Table_Data_Table_1[[#This Row],[Adjusted
Sale Price]]/VLOOKUP(Table_Data_Table_1[[#This Row],[Item ID]],DataTable,11,FALSE)),"")</f>
        <v/>
      </c>
      <c r="T80" s="286" t="str">
        <f ca="1">IF(IFERROR(VLOOKUP(Table_Data_Table_1[[#This Row],[Item ID]],DataTable,17,FALSE),"")=0,"",IFERROR(VLOOKUP(Table_Data_Table_1[[#This Row],[Item ID]],DataTable,17,FALSE),""))</f>
        <v/>
      </c>
      <c r="U80" s="8"/>
    </row>
    <row r="81" spans="1:21" x14ac:dyDescent="0.25">
      <c r="A81" s="189" t="s">
        <v>133</v>
      </c>
      <c r="B81" s="78"/>
      <c r="C81" s="192" t="str">
        <f>IF(Table_Data_Table_1[[#This Row],[Item ID]]="","",IFERROR(VLOOKUP(Table_Data_Table_1[[#This Row],[Item ID]],DataTable,16,FALSE),""))</f>
        <v/>
      </c>
      <c r="D81" s="78"/>
      <c r="H8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ID]],DataTable,6,FALSE)*I81,"")))</f>
        <v/>
      </c>
      <c r="I8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1" s="178" t="str">
        <f>IFERROR(ROUND(Table_Data_Table_1[[#This Row],[Resid
Sq Ft]]/43560,3),"")</f>
        <v/>
      </c>
      <c r="K81" s="76" t="str">
        <f>IF(Table_Data_Table_1[[#This Row],[Item ID]]="","",IFERROR(VLOOKUP(Table_Data_Table_1[[#This Row],[Item ID]],DataTable,10,FALSE)-VLOOKUP(Table_Data_Table_1[[#This Row],[Item ID]],DataTable,12,FALSE),""))</f>
        <v/>
      </c>
      <c r="L81" s="176" t="str">
        <f>IFERROR(Table_Data_Table_1[[#This Row],[Land
Residual]]/Table_Data_Table_1[[#This Row],[Resid
Acre]],"")</f>
        <v/>
      </c>
      <c r="M81" s="179" t="str">
        <f>IFERROR(ROUND(Table_Data_Table_1[[#This Row],[Land
Residual]]/Table_Data_Table_1[[#This Row],[Resid
Sq Ft]],2),"")</f>
        <v/>
      </c>
      <c r="N81" s="78" t="str">
        <f>IF(Table_Data_Table_1[[#This Row],[Item ID]]="","",ROUND(DAYS360(Table_Data_Table_1[[#This Row],[Sale Date]],'Global Settings'!$H$5)/30,0))</f>
        <v/>
      </c>
      <c r="O81" s="180" t="str">
        <f ca="1">IFERROR(IF(AND(Table_Data_Table_1[[#This Row],[Months To
Mid-Point]]&lt;12.01,Table_Data_Table_1[[#This Row],[Months To
Mid-Point]]&gt;-13),0,(Table_Data_Table_1[[#This Row],[Months To
Mid-Point]]*'Global Settings'!$H$6)),"")</f>
        <v/>
      </c>
      <c r="P81" s="176" t="str">
        <f ca="1">IFERROR(Table_Data_Table_1[[#This Row],[Land
Residual]]*(Table_Data_Table_1[[#This Row],[Time
Adjust]]+1),"")</f>
        <v/>
      </c>
      <c r="Q81" s="176" t="str">
        <f ca="1">IFERROR(Table_Data_Table_1[[#This Row],[Adjusted
Sale Price]]/Table_Data_Table_1[[#This Row],[Resid
Acre]],"")</f>
        <v/>
      </c>
      <c r="R81" s="179" t="str">
        <f ca="1">IFERROR(ROUND(Table_Data_Table_1[[#This Row],[Adjusted
Sale Price]]/Table_Data_Table_1[[#This Row],[Resid
Sq Ft]],2),"")</f>
        <v/>
      </c>
      <c r="S81" s="179" t="str">
        <f ca="1">IFERROR(IF(VLOOKUP(Table_Data_Table_1[[#This Row],[Item ID]],DataTable,11,FALSE)=0,"N/A",Table_Data_Table_1[[#This Row],[Adjusted
Sale Price]]/VLOOKUP(Table_Data_Table_1[[#This Row],[Item ID]],DataTable,11,FALSE)),"")</f>
        <v/>
      </c>
      <c r="T81" s="286" t="str">
        <f ca="1">IF(IFERROR(VLOOKUP(Table_Data_Table_1[[#This Row],[Item ID]],DataTable,17,FALSE),"")=0,"",IFERROR(VLOOKUP(Table_Data_Table_1[[#This Row],[Item ID]],DataTable,17,FALSE),""))</f>
        <v/>
      </c>
      <c r="U81" s="8"/>
    </row>
    <row r="82" spans="1:21" x14ac:dyDescent="0.25">
      <c r="A82" s="189" t="s">
        <v>133</v>
      </c>
      <c r="B82" s="78"/>
      <c r="C82" s="192" t="str">
        <f>IF(Table_Data_Table_1[[#This Row],[Item ID]]="","",IFERROR(VLOOKUP(Table_Data_Table_1[[#This Row],[Item ID]],DataTable,16,FALSE),""))</f>
        <v/>
      </c>
      <c r="D82" s="78"/>
      <c r="H8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ID]],DataTable,6,FALSE)*I82,"")))</f>
        <v/>
      </c>
      <c r="I8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2" s="178" t="str">
        <f>IFERROR(ROUND(Table_Data_Table_1[[#This Row],[Resid
Sq Ft]]/43560,3),"")</f>
        <v/>
      </c>
      <c r="K82" s="76" t="str">
        <f>IF(Table_Data_Table_1[[#This Row],[Item ID]]="","",IFERROR(VLOOKUP(Table_Data_Table_1[[#This Row],[Item ID]],DataTable,10,FALSE)-VLOOKUP(Table_Data_Table_1[[#This Row],[Item ID]],DataTable,12,FALSE),""))</f>
        <v/>
      </c>
      <c r="L82" s="176" t="str">
        <f>IFERROR(Table_Data_Table_1[[#This Row],[Land
Residual]]/Table_Data_Table_1[[#This Row],[Resid
Acre]],"")</f>
        <v/>
      </c>
      <c r="M82" s="179" t="str">
        <f>IFERROR(ROUND(Table_Data_Table_1[[#This Row],[Land
Residual]]/Table_Data_Table_1[[#This Row],[Resid
Sq Ft]],2),"")</f>
        <v/>
      </c>
      <c r="N82" s="78" t="str">
        <f>IF(Table_Data_Table_1[[#This Row],[Item ID]]="","",ROUND(DAYS360(Table_Data_Table_1[[#This Row],[Sale Date]],'Global Settings'!$H$5)/30,0))</f>
        <v/>
      </c>
      <c r="O82" s="180" t="str">
        <f ca="1">IFERROR(IF(AND(Table_Data_Table_1[[#This Row],[Months To
Mid-Point]]&lt;12.01,Table_Data_Table_1[[#This Row],[Months To
Mid-Point]]&gt;-13),0,(Table_Data_Table_1[[#This Row],[Months To
Mid-Point]]*'Global Settings'!$H$6)),"")</f>
        <v/>
      </c>
      <c r="P82" s="176" t="str">
        <f ca="1">IFERROR(Table_Data_Table_1[[#This Row],[Land
Residual]]*(Table_Data_Table_1[[#This Row],[Time
Adjust]]+1),"")</f>
        <v/>
      </c>
      <c r="Q82" s="176" t="str">
        <f ca="1">IFERROR(Table_Data_Table_1[[#This Row],[Adjusted
Sale Price]]/Table_Data_Table_1[[#This Row],[Resid
Acre]],"")</f>
        <v/>
      </c>
      <c r="R82" s="179" t="str">
        <f ca="1">IFERROR(ROUND(Table_Data_Table_1[[#This Row],[Adjusted
Sale Price]]/Table_Data_Table_1[[#This Row],[Resid
Sq Ft]],2),"")</f>
        <v/>
      </c>
      <c r="S82" s="179" t="str">
        <f ca="1">IFERROR(IF(VLOOKUP(Table_Data_Table_1[[#This Row],[Item ID]],DataTable,11,FALSE)=0,"N/A",Table_Data_Table_1[[#This Row],[Adjusted
Sale Price]]/VLOOKUP(Table_Data_Table_1[[#This Row],[Item ID]],DataTable,11,FALSE)),"")</f>
        <v/>
      </c>
      <c r="T82" s="286" t="str">
        <f ca="1">IF(IFERROR(VLOOKUP(Table_Data_Table_1[[#This Row],[Item ID]],DataTable,17,FALSE),"")=0,"",IFERROR(VLOOKUP(Table_Data_Table_1[[#This Row],[Item ID]],DataTable,17,FALSE),""))</f>
        <v/>
      </c>
      <c r="U82" s="8"/>
    </row>
    <row r="83" spans="1:21" x14ac:dyDescent="0.25">
      <c r="A83" s="189" t="s">
        <v>133</v>
      </c>
      <c r="B83" s="78"/>
      <c r="C83" s="192" t="str">
        <f>IF(Table_Data_Table_1[[#This Row],[Item ID]]="","",IFERROR(VLOOKUP(Table_Data_Table_1[[#This Row],[Item ID]],DataTable,16,FALSE),""))</f>
        <v/>
      </c>
      <c r="D83" s="78"/>
      <c r="H8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ID]],DataTable,6,FALSE)*I83,"")))</f>
        <v/>
      </c>
      <c r="I8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3" s="178" t="str">
        <f>IFERROR(ROUND(Table_Data_Table_1[[#This Row],[Resid
Sq Ft]]/43560,3),"")</f>
        <v/>
      </c>
      <c r="K83" s="76" t="str">
        <f>IF(Table_Data_Table_1[[#This Row],[Item ID]]="","",IFERROR(VLOOKUP(Table_Data_Table_1[[#This Row],[Item ID]],DataTable,10,FALSE)-VLOOKUP(Table_Data_Table_1[[#This Row],[Item ID]],DataTable,12,FALSE),""))</f>
        <v/>
      </c>
      <c r="L83" s="176" t="str">
        <f>IFERROR(Table_Data_Table_1[[#This Row],[Land
Residual]]/Table_Data_Table_1[[#This Row],[Resid
Acre]],"")</f>
        <v/>
      </c>
      <c r="M83" s="179" t="str">
        <f>IFERROR(ROUND(Table_Data_Table_1[[#This Row],[Land
Residual]]/Table_Data_Table_1[[#This Row],[Resid
Sq Ft]],2),"")</f>
        <v/>
      </c>
      <c r="N83" s="78" t="str">
        <f>IF(Table_Data_Table_1[[#This Row],[Item ID]]="","",ROUND(DAYS360(Table_Data_Table_1[[#This Row],[Sale Date]],'Global Settings'!$H$5)/30,0))</f>
        <v/>
      </c>
      <c r="O83" s="180" t="str">
        <f ca="1">IFERROR(IF(AND(Table_Data_Table_1[[#This Row],[Months To
Mid-Point]]&lt;12.01,Table_Data_Table_1[[#This Row],[Months To
Mid-Point]]&gt;-13),0,(Table_Data_Table_1[[#This Row],[Months To
Mid-Point]]*'Global Settings'!$H$6)),"")</f>
        <v/>
      </c>
      <c r="P83" s="176" t="str">
        <f ca="1">IFERROR(Table_Data_Table_1[[#This Row],[Land
Residual]]*(Table_Data_Table_1[[#This Row],[Time
Adjust]]+1),"")</f>
        <v/>
      </c>
      <c r="Q83" s="176" t="str">
        <f ca="1">IFERROR(Table_Data_Table_1[[#This Row],[Adjusted
Sale Price]]/Table_Data_Table_1[[#This Row],[Resid
Acre]],"")</f>
        <v/>
      </c>
      <c r="R83" s="179" t="str">
        <f ca="1">IFERROR(ROUND(Table_Data_Table_1[[#This Row],[Adjusted
Sale Price]]/Table_Data_Table_1[[#This Row],[Resid
Sq Ft]],2),"")</f>
        <v/>
      </c>
      <c r="S83" s="179" t="str">
        <f ca="1">IFERROR(IF(VLOOKUP(Table_Data_Table_1[[#This Row],[Item ID]],DataTable,11,FALSE)=0,"N/A",Table_Data_Table_1[[#This Row],[Adjusted
Sale Price]]/VLOOKUP(Table_Data_Table_1[[#This Row],[Item ID]],DataTable,11,FALSE)),"")</f>
        <v/>
      </c>
      <c r="T83" s="286" t="str">
        <f ca="1">IF(IFERROR(VLOOKUP(Table_Data_Table_1[[#This Row],[Item ID]],DataTable,17,FALSE),"")=0,"",IFERROR(VLOOKUP(Table_Data_Table_1[[#This Row],[Item ID]],DataTable,17,FALSE),""))</f>
        <v/>
      </c>
      <c r="U83" s="8"/>
    </row>
    <row r="84" spans="1:21" x14ac:dyDescent="0.25">
      <c r="A84" s="189" t="s">
        <v>133</v>
      </c>
      <c r="B84" s="78"/>
      <c r="C84" s="192" t="str">
        <f>IF(Table_Data_Table_1[[#This Row],[Item ID]]="","",IFERROR(VLOOKUP(Table_Data_Table_1[[#This Row],[Item ID]],DataTable,16,FALSE),""))</f>
        <v/>
      </c>
      <c r="D84" s="78"/>
      <c r="H8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ID]],DataTable,6,FALSE)*I84,"")))</f>
        <v/>
      </c>
      <c r="I8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4" s="178" t="str">
        <f>IFERROR(ROUND(Table_Data_Table_1[[#This Row],[Resid
Sq Ft]]/43560,3),"")</f>
        <v/>
      </c>
      <c r="K84" s="76" t="str">
        <f>IF(Table_Data_Table_1[[#This Row],[Item ID]]="","",IFERROR(VLOOKUP(Table_Data_Table_1[[#This Row],[Item ID]],DataTable,10,FALSE)-VLOOKUP(Table_Data_Table_1[[#This Row],[Item ID]],DataTable,12,FALSE),""))</f>
        <v/>
      </c>
      <c r="L84" s="176" t="str">
        <f>IFERROR(Table_Data_Table_1[[#This Row],[Land
Residual]]/Table_Data_Table_1[[#This Row],[Resid
Acre]],"")</f>
        <v/>
      </c>
      <c r="M84" s="179" t="str">
        <f>IFERROR(ROUND(Table_Data_Table_1[[#This Row],[Land
Residual]]/Table_Data_Table_1[[#This Row],[Resid
Sq Ft]],2),"")</f>
        <v/>
      </c>
      <c r="N84" s="78" t="str">
        <f>IF(Table_Data_Table_1[[#This Row],[Item ID]]="","",ROUND(DAYS360(Table_Data_Table_1[[#This Row],[Sale Date]],'Global Settings'!$H$5)/30,0))</f>
        <v/>
      </c>
      <c r="O84" s="180" t="str">
        <f ca="1">IFERROR(IF(AND(Table_Data_Table_1[[#This Row],[Months To
Mid-Point]]&lt;12.01,Table_Data_Table_1[[#This Row],[Months To
Mid-Point]]&gt;-13),0,(Table_Data_Table_1[[#This Row],[Months To
Mid-Point]]*'Global Settings'!$H$6)),"")</f>
        <v/>
      </c>
      <c r="P84" s="176" t="str">
        <f ca="1">IFERROR(Table_Data_Table_1[[#This Row],[Land
Residual]]*(Table_Data_Table_1[[#This Row],[Time
Adjust]]+1),"")</f>
        <v/>
      </c>
      <c r="Q84" s="176" t="str">
        <f ca="1">IFERROR(Table_Data_Table_1[[#This Row],[Adjusted
Sale Price]]/Table_Data_Table_1[[#This Row],[Resid
Acre]],"")</f>
        <v/>
      </c>
      <c r="R84" s="179" t="str">
        <f ca="1">IFERROR(ROUND(Table_Data_Table_1[[#This Row],[Adjusted
Sale Price]]/Table_Data_Table_1[[#This Row],[Resid
Sq Ft]],2),"")</f>
        <v/>
      </c>
      <c r="S84" s="179" t="str">
        <f ca="1">IFERROR(IF(VLOOKUP(Table_Data_Table_1[[#This Row],[Item ID]],DataTable,11,FALSE)=0,"N/A",Table_Data_Table_1[[#This Row],[Adjusted
Sale Price]]/VLOOKUP(Table_Data_Table_1[[#This Row],[Item ID]],DataTable,11,FALSE)),"")</f>
        <v/>
      </c>
      <c r="T84" s="286" t="str">
        <f ca="1">IF(IFERROR(VLOOKUP(Table_Data_Table_1[[#This Row],[Item ID]],DataTable,17,FALSE),"")=0,"",IFERROR(VLOOKUP(Table_Data_Table_1[[#This Row],[Item ID]],DataTable,17,FALSE),""))</f>
        <v/>
      </c>
      <c r="U84" s="8"/>
    </row>
    <row r="85" spans="1:21" x14ac:dyDescent="0.25">
      <c r="A85" s="189" t="s">
        <v>133</v>
      </c>
      <c r="B85" s="78"/>
      <c r="C85" s="192" t="str">
        <f>IF(Table_Data_Table_1[[#This Row],[Item ID]]="","",IFERROR(VLOOKUP(Table_Data_Table_1[[#This Row],[Item ID]],DataTable,16,FALSE),""))</f>
        <v/>
      </c>
      <c r="D85" s="78"/>
      <c r="H8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ID]],DataTable,6,FALSE)*I85,"")))</f>
        <v/>
      </c>
      <c r="I8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5" s="178" t="str">
        <f>IFERROR(ROUND(Table_Data_Table_1[[#This Row],[Resid
Sq Ft]]/43560,3),"")</f>
        <v/>
      </c>
      <c r="K85" s="76" t="str">
        <f>IF(Table_Data_Table_1[[#This Row],[Item ID]]="","",IFERROR(VLOOKUP(Table_Data_Table_1[[#This Row],[Item ID]],DataTable,10,FALSE)-VLOOKUP(Table_Data_Table_1[[#This Row],[Item ID]],DataTable,12,FALSE),""))</f>
        <v/>
      </c>
      <c r="L85" s="176" t="str">
        <f>IFERROR(Table_Data_Table_1[[#This Row],[Land
Residual]]/Table_Data_Table_1[[#This Row],[Resid
Acre]],"")</f>
        <v/>
      </c>
      <c r="M85" s="179" t="str">
        <f>IFERROR(ROUND(Table_Data_Table_1[[#This Row],[Land
Residual]]/Table_Data_Table_1[[#This Row],[Resid
Sq Ft]],2),"")</f>
        <v/>
      </c>
      <c r="N85" s="78" t="str">
        <f>IF(Table_Data_Table_1[[#This Row],[Item ID]]="","",ROUND(DAYS360(Table_Data_Table_1[[#This Row],[Sale Date]],'Global Settings'!$H$5)/30,0))</f>
        <v/>
      </c>
      <c r="O85" s="180" t="str">
        <f ca="1">IFERROR(IF(AND(Table_Data_Table_1[[#This Row],[Months To
Mid-Point]]&lt;12.01,Table_Data_Table_1[[#This Row],[Months To
Mid-Point]]&gt;-13),0,(Table_Data_Table_1[[#This Row],[Months To
Mid-Point]]*'Global Settings'!$H$6)),"")</f>
        <v/>
      </c>
      <c r="P85" s="176" t="str">
        <f ca="1">IFERROR(Table_Data_Table_1[[#This Row],[Land
Residual]]*(Table_Data_Table_1[[#This Row],[Time
Adjust]]+1),"")</f>
        <v/>
      </c>
      <c r="Q85" s="176" t="str">
        <f ca="1">IFERROR(Table_Data_Table_1[[#This Row],[Adjusted
Sale Price]]/Table_Data_Table_1[[#This Row],[Resid
Acre]],"")</f>
        <v/>
      </c>
      <c r="R85" s="179" t="str">
        <f ca="1">IFERROR(ROUND(Table_Data_Table_1[[#This Row],[Adjusted
Sale Price]]/Table_Data_Table_1[[#This Row],[Resid
Sq Ft]],2),"")</f>
        <v/>
      </c>
      <c r="S85" s="179" t="str">
        <f ca="1">IFERROR(IF(VLOOKUP(Table_Data_Table_1[[#This Row],[Item ID]],DataTable,11,FALSE)=0,"N/A",Table_Data_Table_1[[#This Row],[Adjusted
Sale Price]]/VLOOKUP(Table_Data_Table_1[[#This Row],[Item ID]],DataTable,11,FALSE)),"")</f>
        <v/>
      </c>
      <c r="T85" s="286" t="str">
        <f ca="1">IF(IFERROR(VLOOKUP(Table_Data_Table_1[[#This Row],[Item ID]],DataTable,17,FALSE),"")=0,"",IFERROR(VLOOKUP(Table_Data_Table_1[[#This Row],[Item ID]],DataTable,17,FALSE),""))</f>
        <v/>
      </c>
      <c r="U85" s="8"/>
    </row>
    <row r="86" spans="1:21" x14ac:dyDescent="0.25">
      <c r="A86" s="189" t="s">
        <v>133</v>
      </c>
      <c r="B86" s="78"/>
      <c r="C86" s="192" t="str">
        <f>IF(Table_Data_Table_1[[#This Row],[Item ID]]="","",IFERROR(VLOOKUP(Table_Data_Table_1[[#This Row],[Item ID]],DataTable,16,FALSE),""))</f>
        <v/>
      </c>
      <c r="D86" s="78"/>
      <c r="H8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ID]],DataTable,6,FALSE)*I86,"")))</f>
        <v/>
      </c>
      <c r="I8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6" s="178" t="str">
        <f>IFERROR(ROUND(Table_Data_Table_1[[#This Row],[Resid
Sq Ft]]/43560,3),"")</f>
        <v/>
      </c>
      <c r="K86" s="76" t="str">
        <f>IF(Table_Data_Table_1[[#This Row],[Item ID]]="","",IFERROR(VLOOKUP(Table_Data_Table_1[[#This Row],[Item ID]],DataTable,10,FALSE)-VLOOKUP(Table_Data_Table_1[[#This Row],[Item ID]],DataTable,12,FALSE),""))</f>
        <v/>
      </c>
      <c r="L86" s="176" t="str">
        <f>IFERROR(Table_Data_Table_1[[#This Row],[Land
Residual]]/Table_Data_Table_1[[#This Row],[Resid
Acre]],"")</f>
        <v/>
      </c>
      <c r="M86" s="179" t="str">
        <f>IFERROR(ROUND(Table_Data_Table_1[[#This Row],[Land
Residual]]/Table_Data_Table_1[[#This Row],[Resid
Sq Ft]],2),"")</f>
        <v/>
      </c>
      <c r="N86" s="78" t="str">
        <f>IF(Table_Data_Table_1[[#This Row],[Item ID]]="","",ROUND(DAYS360(Table_Data_Table_1[[#This Row],[Sale Date]],'Global Settings'!$H$5)/30,0))</f>
        <v/>
      </c>
      <c r="O86" s="180" t="str">
        <f ca="1">IFERROR(IF(AND(Table_Data_Table_1[[#This Row],[Months To
Mid-Point]]&lt;12.01,Table_Data_Table_1[[#This Row],[Months To
Mid-Point]]&gt;-13),0,(Table_Data_Table_1[[#This Row],[Months To
Mid-Point]]*'Global Settings'!$H$6)),"")</f>
        <v/>
      </c>
      <c r="P86" s="176" t="str">
        <f ca="1">IFERROR(Table_Data_Table_1[[#This Row],[Land
Residual]]*(Table_Data_Table_1[[#This Row],[Time
Adjust]]+1),"")</f>
        <v/>
      </c>
      <c r="Q86" s="176" t="str">
        <f ca="1">IFERROR(Table_Data_Table_1[[#This Row],[Adjusted
Sale Price]]/Table_Data_Table_1[[#This Row],[Resid
Acre]],"")</f>
        <v/>
      </c>
      <c r="R86" s="179" t="str">
        <f ca="1">IFERROR(ROUND(Table_Data_Table_1[[#This Row],[Adjusted
Sale Price]]/Table_Data_Table_1[[#This Row],[Resid
Sq Ft]],2),"")</f>
        <v/>
      </c>
      <c r="S86" s="179" t="str">
        <f ca="1">IFERROR(IF(VLOOKUP(Table_Data_Table_1[[#This Row],[Item ID]],DataTable,11,FALSE)=0,"N/A",Table_Data_Table_1[[#This Row],[Adjusted
Sale Price]]/VLOOKUP(Table_Data_Table_1[[#This Row],[Item ID]],DataTable,11,FALSE)),"")</f>
        <v/>
      </c>
      <c r="T86" s="286" t="str">
        <f ca="1">IF(IFERROR(VLOOKUP(Table_Data_Table_1[[#This Row],[Item ID]],DataTable,17,FALSE),"")=0,"",IFERROR(VLOOKUP(Table_Data_Table_1[[#This Row],[Item ID]],DataTable,17,FALSE),""))</f>
        <v/>
      </c>
      <c r="U86" s="8"/>
    </row>
    <row r="87" spans="1:21" x14ac:dyDescent="0.25">
      <c r="A87" s="190" t="s">
        <v>133</v>
      </c>
      <c r="B87" s="78"/>
      <c r="C87" s="192" t="str">
        <f>IF(Table_Data_Table_1[[#This Row],[Item ID]]="","",IFERROR(VLOOKUP(Table_Data_Table_1[[#This Row],[Item ID]],DataTable,16,FALSE),""))</f>
        <v/>
      </c>
      <c r="D87" s="78"/>
      <c r="H8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ID]],DataTable,6,FALSE)*I87,"")))</f>
        <v/>
      </c>
      <c r="I8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7" s="178" t="str">
        <f>IFERROR(ROUND(Table_Data_Table_1[[#This Row],[Resid
Sq Ft]]/43560,3),"")</f>
        <v/>
      </c>
      <c r="K87" s="76" t="str">
        <f>IF(Table_Data_Table_1[[#This Row],[Item ID]]="","",IFERROR(VLOOKUP(Table_Data_Table_1[[#This Row],[Item ID]],DataTable,10,FALSE)-VLOOKUP(Table_Data_Table_1[[#This Row],[Item ID]],DataTable,12,FALSE),""))</f>
        <v/>
      </c>
      <c r="L87" s="176" t="str">
        <f>IFERROR(Table_Data_Table_1[[#This Row],[Land
Residual]]/Table_Data_Table_1[[#This Row],[Resid
Acre]],"")</f>
        <v/>
      </c>
      <c r="M87" s="179" t="str">
        <f>IFERROR(ROUND(Table_Data_Table_1[[#This Row],[Land
Residual]]/Table_Data_Table_1[[#This Row],[Resid
Sq Ft]],2),"")</f>
        <v/>
      </c>
      <c r="N87" s="78" t="str">
        <f>IF(Table_Data_Table_1[[#This Row],[Item ID]]="","",ROUND(DAYS360(Table_Data_Table_1[[#This Row],[Sale Date]],'Global Settings'!$H$5)/30,0))</f>
        <v/>
      </c>
      <c r="O87" s="180" t="str">
        <f ca="1">IFERROR(IF(AND(Table_Data_Table_1[[#This Row],[Months To
Mid-Point]]&lt;12.01,Table_Data_Table_1[[#This Row],[Months To
Mid-Point]]&gt;-13),0,(Table_Data_Table_1[[#This Row],[Months To
Mid-Point]]*'Global Settings'!$H$6)),"")</f>
        <v/>
      </c>
      <c r="P87" s="176" t="str">
        <f ca="1">IFERROR(Table_Data_Table_1[[#This Row],[Land
Residual]]*(Table_Data_Table_1[[#This Row],[Time
Adjust]]+1),"")</f>
        <v/>
      </c>
      <c r="Q87" s="176" t="str">
        <f ca="1">IFERROR(Table_Data_Table_1[[#This Row],[Adjusted
Sale Price]]/Table_Data_Table_1[[#This Row],[Resid
Acre]],"")</f>
        <v/>
      </c>
      <c r="R87" s="179" t="str">
        <f ca="1">IFERROR(ROUND(Table_Data_Table_1[[#This Row],[Adjusted
Sale Price]]/Table_Data_Table_1[[#This Row],[Resid
Sq Ft]],2),"")</f>
        <v/>
      </c>
      <c r="S87" s="179" t="str">
        <f ca="1">IFERROR(IF(VLOOKUP(Table_Data_Table_1[[#This Row],[Item ID]],DataTable,11,FALSE)=0,"N/A",Table_Data_Table_1[[#This Row],[Adjusted
Sale Price]]/VLOOKUP(Table_Data_Table_1[[#This Row],[Item ID]],DataTable,11,FALSE)),"")</f>
        <v/>
      </c>
      <c r="T87" s="286" t="str">
        <f ca="1">IF(IFERROR(VLOOKUP(Table_Data_Table_1[[#This Row],[Item ID]],DataTable,17,FALSE),"")=0,"",IFERROR(VLOOKUP(Table_Data_Table_1[[#This Row],[Item ID]],DataTable,17,FALSE),""))</f>
        <v/>
      </c>
      <c r="U87" s="8"/>
    </row>
    <row r="88" spans="1:21" x14ac:dyDescent="0.25">
      <c r="A88" s="189" t="s">
        <v>133</v>
      </c>
      <c r="B88" s="78"/>
      <c r="C88" s="192" t="str">
        <f>IF(Table_Data_Table_1[[#This Row],[Item ID]]="","",IFERROR(VLOOKUP(Table_Data_Table_1[[#This Row],[Item ID]],DataTable,16,FALSE),""))</f>
        <v/>
      </c>
      <c r="D88" s="78"/>
      <c r="H8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ID]],DataTable,6,FALSE)*I88,"")))</f>
        <v/>
      </c>
      <c r="I8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8" s="178" t="str">
        <f>IFERROR(ROUND(Table_Data_Table_1[[#This Row],[Resid
Sq Ft]]/43560,3),"")</f>
        <v/>
      </c>
      <c r="K88" s="76" t="str">
        <f>IF(Table_Data_Table_1[[#This Row],[Item ID]]="","",IFERROR(VLOOKUP(Table_Data_Table_1[[#This Row],[Item ID]],DataTable,10,FALSE)-VLOOKUP(Table_Data_Table_1[[#This Row],[Item ID]],DataTable,12,FALSE),""))</f>
        <v/>
      </c>
      <c r="L88" s="176" t="str">
        <f>IFERROR(Table_Data_Table_1[[#This Row],[Land
Residual]]/Table_Data_Table_1[[#This Row],[Resid
Acre]],"")</f>
        <v/>
      </c>
      <c r="M88" s="179" t="str">
        <f>IFERROR(ROUND(Table_Data_Table_1[[#This Row],[Land
Residual]]/Table_Data_Table_1[[#This Row],[Resid
Sq Ft]],2),"")</f>
        <v/>
      </c>
      <c r="N88" s="78" t="str">
        <f>IF(Table_Data_Table_1[[#This Row],[Item ID]]="","",ROUND(DAYS360(Table_Data_Table_1[[#This Row],[Sale Date]],'Global Settings'!$H$5)/30,0))</f>
        <v/>
      </c>
      <c r="O88" s="180" t="str">
        <f ca="1">IFERROR(IF(AND(Table_Data_Table_1[[#This Row],[Months To
Mid-Point]]&lt;12.01,Table_Data_Table_1[[#This Row],[Months To
Mid-Point]]&gt;-13),0,(Table_Data_Table_1[[#This Row],[Months To
Mid-Point]]*'Global Settings'!$H$6)),"")</f>
        <v/>
      </c>
      <c r="P88" s="176" t="str">
        <f ca="1">IFERROR(Table_Data_Table_1[[#This Row],[Land
Residual]]*(Table_Data_Table_1[[#This Row],[Time
Adjust]]+1),"")</f>
        <v/>
      </c>
      <c r="Q88" s="176" t="str">
        <f ca="1">IFERROR(Table_Data_Table_1[[#This Row],[Adjusted
Sale Price]]/Table_Data_Table_1[[#This Row],[Resid
Acre]],"")</f>
        <v/>
      </c>
      <c r="R88" s="179" t="str">
        <f ca="1">IFERROR(ROUND(Table_Data_Table_1[[#This Row],[Adjusted
Sale Price]]/Table_Data_Table_1[[#This Row],[Resid
Sq Ft]],2),"")</f>
        <v/>
      </c>
      <c r="S88" s="179" t="str">
        <f ca="1">IFERROR(IF(VLOOKUP(Table_Data_Table_1[[#This Row],[Item ID]],DataTable,11,FALSE)=0,"N/A",Table_Data_Table_1[[#This Row],[Adjusted
Sale Price]]/VLOOKUP(Table_Data_Table_1[[#This Row],[Item ID]],DataTable,11,FALSE)),"")</f>
        <v/>
      </c>
      <c r="T88" s="286" t="str">
        <f ca="1">IF(IFERROR(VLOOKUP(Table_Data_Table_1[[#This Row],[Item ID]],DataTable,17,FALSE),"")=0,"",IFERROR(VLOOKUP(Table_Data_Table_1[[#This Row],[Item ID]],DataTable,17,FALSE),""))</f>
        <v/>
      </c>
      <c r="U88" s="8"/>
    </row>
    <row r="89" spans="1:21" x14ac:dyDescent="0.25">
      <c r="A89" s="189" t="s">
        <v>133</v>
      </c>
      <c r="B89" s="78"/>
      <c r="C89" s="192" t="str">
        <f>IF(Table_Data_Table_1[[#This Row],[Item ID]]="","",IFERROR(VLOOKUP(Table_Data_Table_1[[#This Row],[Item ID]],DataTable,16,FALSE),""))</f>
        <v/>
      </c>
      <c r="D89" s="78"/>
      <c r="H8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ID]],DataTable,6,FALSE)*I89,"")))</f>
        <v/>
      </c>
      <c r="I8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9" s="178" t="str">
        <f>IFERROR(ROUND(Table_Data_Table_1[[#This Row],[Resid
Sq Ft]]/43560,3),"")</f>
        <v/>
      </c>
      <c r="K89" s="76" t="str">
        <f>IF(Table_Data_Table_1[[#This Row],[Item ID]]="","",IFERROR(VLOOKUP(Table_Data_Table_1[[#This Row],[Item ID]],DataTable,10,FALSE)-VLOOKUP(Table_Data_Table_1[[#This Row],[Item ID]],DataTable,12,FALSE),""))</f>
        <v/>
      </c>
      <c r="L89" s="176" t="str">
        <f>IFERROR(Table_Data_Table_1[[#This Row],[Land
Residual]]/Table_Data_Table_1[[#This Row],[Resid
Acre]],"")</f>
        <v/>
      </c>
      <c r="M89" s="179" t="str">
        <f>IFERROR(ROUND(Table_Data_Table_1[[#This Row],[Land
Residual]]/Table_Data_Table_1[[#This Row],[Resid
Sq Ft]],2),"")</f>
        <v/>
      </c>
      <c r="N89" s="78" t="str">
        <f>IF(Table_Data_Table_1[[#This Row],[Item ID]]="","",ROUND(DAYS360(Table_Data_Table_1[[#This Row],[Sale Date]],'Global Settings'!$H$5)/30,0))</f>
        <v/>
      </c>
      <c r="O89" s="180" t="str">
        <f ca="1">IFERROR(IF(AND(Table_Data_Table_1[[#This Row],[Months To
Mid-Point]]&lt;12.01,Table_Data_Table_1[[#This Row],[Months To
Mid-Point]]&gt;-13),0,(Table_Data_Table_1[[#This Row],[Months To
Mid-Point]]*'Global Settings'!$H$6)),"")</f>
        <v/>
      </c>
      <c r="P89" s="176" t="str">
        <f ca="1">IFERROR(Table_Data_Table_1[[#This Row],[Land
Residual]]*(Table_Data_Table_1[[#This Row],[Time
Adjust]]+1),"")</f>
        <v/>
      </c>
      <c r="Q89" s="176" t="str">
        <f ca="1">IFERROR(Table_Data_Table_1[[#This Row],[Adjusted
Sale Price]]/Table_Data_Table_1[[#This Row],[Resid
Acre]],"")</f>
        <v/>
      </c>
      <c r="R89" s="179" t="str">
        <f ca="1">IFERROR(ROUND(Table_Data_Table_1[[#This Row],[Adjusted
Sale Price]]/Table_Data_Table_1[[#This Row],[Resid
Sq Ft]],2),"")</f>
        <v/>
      </c>
      <c r="S89" s="179" t="str">
        <f ca="1">IFERROR(IF(VLOOKUP(Table_Data_Table_1[[#This Row],[Item ID]],DataTable,11,FALSE)=0,"N/A",Table_Data_Table_1[[#This Row],[Adjusted
Sale Price]]/VLOOKUP(Table_Data_Table_1[[#This Row],[Item ID]],DataTable,11,FALSE)),"")</f>
        <v/>
      </c>
      <c r="T89" s="286" t="str">
        <f ca="1">IF(IFERROR(VLOOKUP(Table_Data_Table_1[[#This Row],[Item ID]],DataTable,17,FALSE),"")=0,"",IFERROR(VLOOKUP(Table_Data_Table_1[[#This Row],[Item ID]],DataTable,17,FALSE),""))</f>
        <v/>
      </c>
      <c r="U89" s="8"/>
    </row>
    <row r="90" spans="1:21" x14ac:dyDescent="0.25">
      <c r="A90" s="189" t="s">
        <v>133</v>
      </c>
      <c r="B90" s="78"/>
      <c r="C90" s="192" t="str">
        <f>IF(Table_Data_Table_1[[#This Row],[Item ID]]="","",IFERROR(VLOOKUP(Table_Data_Table_1[[#This Row],[Item ID]],DataTable,16,FALSE),""))</f>
        <v/>
      </c>
      <c r="D90" s="78"/>
      <c r="H9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ID]],DataTable,6,FALSE)*I90,"")))</f>
        <v/>
      </c>
      <c r="I9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0" s="178" t="str">
        <f>IFERROR(ROUND(Table_Data_Table_1[[#This Row],[Resid
Sq Ft]]/43560,3),"")</f>
        <v/>
      </c>
      <c r="K90" s="76" t="str">
        <f>IF(Table_Data_Table_1[[#This Row],[Item ID]]="","",IFERROR(VLOOKUP(Table_Data_Table_1[[#This Row],[Item ID]],DataTable,10,FALSE)-VLOOKUP(Table_Data_Table_1[[#This Row],[Item ID]],DataTable,12,FALSE),""))</f>
        <v/>
      </c>
      <c r="L90" s="176" t="str">
        <f>IFERROR(Table_Data_Table_1[[#This Row],[Land
Residual]]/Table_Data_Table_1[[#This Row],[Resid
Acre]],"")</f>
        <v/>
      </c>
      <c r="M90" s="179" t="str">
        <f>IFERROR(ROUND(Table_Data_Table_1[[#This Row],[Land
Residual]]/Table_Data_Table_1[[#This Row],[Resid
Sq Ft]],2),"")</f>
        <v/>
      </c>
      <c r="N90" s="78" t="str">
        <f>IF(Table_Data_Table_1[[#This Row],[Item ID]]="","",ROUND(DAYS360(Table_Data_Table_1[[#This Row],[Sale Date]],'Global Settings'!$H$5)/30,0))</f>
        <v/>
      </c>
      <c r="O90" s="180" t="str">
        <f ca="1">IFERROR(IF(AND(Table_Data_Table_1[[#This Row],[Months To
Mid-Point]]&lt;12.01,Table_Data_Table_1[[#This Row],[Months To
Mid-Point]]&gt;-13),0,(Table_Data_Table_1[[#This Row],[Months To
Mid-Point]]*'Global Settings'!$H$6)),"")</f>
        <v/>
      </c>
      <c r="P90" s="176" t="str">
        <f ca="1">IFERROR(Table_Data_Table_1[[#This Row],[Land
Residual]]*(Table_Data_Table_1[[#This Row],[Time
Adjust]]+1),"")</f>
        <v/>
      </c>
      <c r="Q90" s="176" t="str">
        <f ca="1">IFERROR(Table_Data_Table_1[[#This Row],[Adjusted
Sale Price]]/Table_Data_Table_1[[#This Row],[Resid
Acre]],"")</f>
        <v/>
      </c>
      <c r="R90" s="179" t="str">
        <f ca="1">IFERROR(ROUND(Table_Data_Table_1[[#This Row],[Adjusted
Sale Price]]/Table_Data_Table_1[[#This Row],[Resid
Sq Ft]],2),"")</f>
        <v/>
      </c>
      <c r="S90" s="179" t="str">
        <f ca="1">IFERROR(IF(VLOOKUP(Table_Data_Table_1[[#This Row],[Item ID]],DataTable,11,FALSE)=0,"N/A",Table_Data_Table_1[[#This Row],[Adjusted
Sale Price]]/VLOOKUP(Table_Data_Table_1[[#This Row],[Item ID]],DataTable,11,FALSE)),"")</f>
        <v/>
      </c>
      <c r="T90" s="286" t="str">
        <f ca="1">IF(IFERROR(VLOOKUP(Table_Data_Table_1[[#This Row],[Item ID]],DataTable,17,FALSE),"")=0,"",IFERROR(VLOOKUP(Table_Data_Table_1[[#This Row],[Item ID]],DataTable,17,FALSE),""))</f>
        <v/>
      </c>
      <c r="U90" s="8"/>
    </row>
    <row r="91" spans="1:21" x14ac:dyDescent="0.25">
      <c r="A91" s="189" t="s">
        <v>133</v>
      </c>
      <c r="B91" s="78"/>
      <c r="C91" s="192" t="str">
        <f>IF(Table_Data_Table_1[[#This Row],[Item ID]]="","",IFERROR(VLOOKUP(Table_Data_Table_1[[#This Row],[Item ID]],DataTable,16,FALSE),""))</f>
        <v/>
      </c>
      <c r="D91" s="78"/>
      <c r="H9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ID]],DataTable,6,FALSE)*I91,"")))</f>
        <v/>
      </c>
      <c r="I9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1" s="178" t="str">
        <f>IFERROR(ROUND(Table_Data_Table_1[[#This Row],[Resid
Sq Ft]]/43560,3),"")</f>
        <v/>
      </c>
      <c r="K91" s="76" t="str">
        <f>IF(Table_Data_Table_1[[#This Row],[Item ID]]="","",IFERROR(VLOOKUP(Table_Data_Table_1[[#This Row],[Item ID]],DataTable,10,FALSE)-VLOOKUP(Table_Data_Table_1[[#This Row],[Item ID]],DataTable,12,FALSE),""))</f>
        <v/>
      </c>
      <c r="L91" s="176" t="str">
        <f>IFERROR(Table_Data_Table_1[[#This Row],[Land
Residual]]/Table_Data_Table_1[[#This Row],[Resid
Acre]],"")</f>
        <v/>
      </c>
      <c r="M91" s="179" t="str">
        <f>IFERROR(ROUND(Table_Data_Table_1[[#This Row],[Land
Residual]]/Table_Data_Table_1[[#This Row],[Resid
Sq Ft]],2),"")</f>
        <v/>
      </c>
      <c r="N91" s="78" t="str">
        <f>IF(Table_Data_Table_1[[#This Row],[Item ID]]="","",ROUND(DAYS360(Table_Data_Table_1[[#This Row],[Sale Date]],'Global Settings'!$H$5)/30,0))</f>
        <v/>
      </c>
      <c r="O91" s="180" t="str">
        <f ca="1">IFERROR(IF(AND(Table_Data_Table_1[[#This Row],[Months To
Mid-Point]]&lt;12.01,Table_Data_Table_1[[#This Row],[Months To
Mid-Point]]&gt;-13),0,(Table_Data_Table_1[[#This Row],[Months To
Mid-Point]]*'Global Settings'!$H$6)),"")</f>
        <v/>
      </c>
      <c r="P91" s="176" t="str">
        <f ca="1">IFERROR(Table_Data_Table_1[[#This Row],[Land
Residual]]*(Table_Data_Table_1[[#This Row],[Time
Adjust]]+1),"")</f>
        <v/>
      </c>
      <c r="Q91" s="176" t="str">
        <f ca="1">IFERROR(Table_Data_Table_1[[#This Row],[Adjusted
Sale Price]]/Table_Data_Table_1[[#This Row],[Resid
Acre]],"")</f>
        <v/>
      </c>
      <c r="R91" s="179" t="str">
        <f ca="1">IFERROR(ROUND(Table_Data_Table_1[[#This Row],[Adjusted
Sale Price]]/Table_Data_Table_1[[#This Row],[Resid
Sq Ft]],2),"")</f>
        <v/>
      </c>
      <c r="S91" s="179" t="str">
        <f ca="1">IFERROR(IF(VLOOKUP(Table_Data_Table_1[[#This Row],[Item ID]],DataTable,11,FALSE)=0,"N/A",Table_Data_Table_1[[#This Row],[Adjusted
Sale Price]]/VLOOKUP(Table_Data_Table_1[[#This Row],[Item ID]],DataTable,11,FALSE)),"")</f>
        <v/>
      </c>
      <c r="T91" s="286" t="str">
        <f ca="1">IF(IFERROR(VLOOKUP(Table_Data_Table_1[[#This Row],[Item ID]],DataTable,17,FALSE),"")=0,"",IFERROR(VLOOKUP(Table_Data_Table_1[[#This Row],[Item ID]],DataTable,17,FALSE),""))</f>
        <v/>
      </c>
      <c r="U91" s="8"/>
    </row>
    <row r="92" spans="1:21" x14ac:dyDescent="0.25">
      <c r="A92" s="189" t="s">
        <v>133</v>
      </c>
      <c r="B92" s="78"/>
      <c r="C92" s="192" t="str">
        <f>IF(Table_Data_Table_1[[#This Row],[Item ID]]="","",IFERROR(VLOOKUP(Table_Data_Table_1[[#This Row],[Item ID]],DataTable,16,FALSE),""))</f>
        <v/>
      </c>
      <c r="D92" s="78"/>
      <c r="H9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ID]],DataTable,6,FALSE)*I92,"")))</f>
        <v/>
      </c>
      <c r="I9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2" s="178" t="str">
        <f>IFERROR(ROUND(Table_Data_Table_1[[#This Row],[Resid
Sq Ft]]/43560,3),"")</f>
        <v/>
      </c>
      <c r="K92" s="76" t="str">
        <f>IF(Table_Data_Table_1[[#This Row],[Item ID]]="","",IFERROR(VLOOKUP(Table_Data_Table_1[[#This Row],[Item ID]],DataTable,10,FALSE)-VLOOKUP(Table_Data_Table_1[[#This Row],[Item ID]],DataTable,12,FALSE),""))</f>
        <v/>
      </c>
      <c r="L92" s="176" t="str">
        <f>IFERROR(Table_Data_Table_1[[#This Row],[Land
Residual]]/Table_Data_Table_1[[#This Row],[Resid
Acre]],"")</f>
        <v/>
      </c>
      <c r="M92" s="179" t="str">
        <f>IFERROR(ROUND(Table_Data_Table_1[[#This Row],[Land
Residual]]/Table_Data_Table_1[[#This Row],[Resid
Sq Ft]],2),"")</f>
        <v/>
      </c>
      <c r="N92" s="78" t="str">
        <f>IF(Table_Data_Table_1[[#This Row],[Item ID]]="","",ROUND(DAYS360(Table_Data_Table_1[[#This Row],[Sale Date]],'Global Settings'!$H$5)/30,0))</f>
        <v/>
      </c>
      <c r="O92" s="180" t="str">
        <f ca="1">IFERROR(IF(AND(Table_Data_Table_1[[#This Row],[Months To
Mid-Point]]&lt;12.01,Table_Data_Table_1[[#This Row],[Months To
Mid-Point]]&gt;-13),0,(Table_Data_Table_1[[#This Row],[Months To
Mid-Point]]*'Global Settings'!$H$6)),"")</f>
        <v/>
      </c>
      <c r="P92" s="176" t="str">
        <f ca="1">IFERROR(Table_Data_Table_1[[#This Row],[Land
Residual]]*(Table_Data_Table_1[[#This Row],[Time
Adjust]]+1),"")</f>
        <v/>
      </c>
      <c r="Q92" s="176" t="str">
        <f ca="1">IFERROR(Table_Data_Table_1[[#This Row],[Adjusted
Sale Price]]/Table_Data_Table_1[[#This Row],[Resid
Acre]],"")</f>
        <v/>
      </c>
      <c r="R92" s="179" t="str">
        <f ca="1">IFERROR(ROUND(Table_Data_Table_1[[#This Row],[Adjusted
Sale Price]]/Table_Data_Table_1[[#This Row],[Resid
Sq Ft]],2),"")</f>
        <v/>
      </c>
      <c r="S92" s="179" t="str">
        <f ca="1">IFERROR(IF(VLOOKUP(Table_Data_Table_1[[#This Row],[Item ID]],DataTable,11,FALSE)=0,"N/A",Table_Data_Table_1[[#This Row],[Adjusted
Sale Price]]/VLOOKUP(Table_Data_Table_1[[#This Row],[Item ID]],DataTable,11,FALSE)),"")</f>
        <v/>
      </c>
      <c r="T92" s="286" t="str">
        <f ca="1">IF(IFERROR(VLOOKUP(Table_Data_Table_1[[#This Row],[Item ID]],DataTable,17,FALSE),"")=0,"",IFERROR(VLOOKUP(Table_Data_Table_1[[#This Row],[Item ID]],DataTable,17,FALSE),""))</f>
        <v/>
      </c>
      <c r="U92" s="8"/>
    </row>
    <row r="93" spans="1:21" x14ac:dyDescent="0.25">
      <c r="A93" s="189" t="s">
        <v>133</v>
      </c>
      <c r="B93" s="78"/>
      <c r="C93" s="192" t="str">
        <f>IF(Table_Data_Table_1[[#This Row],[Item ID]]="","",IFERROR(VLOOKUP(Table_Data_Table_1[[#This Row],[Item ID]],DataTable,16,FALSE),""))</f>
        <v/>
      </c>
      <c r="D93" s="78"/>
      <c r="H9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ID]],DataTable,6,FALSE)*I93,"")))</f>
        <v/>
      </c>
      <c r="I9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3" s="178" t="str">
        <f>IFERROR(ROUND(Table_Data_Table_1[[#This Row],[Resid
Sq Ft]]/43560,3),"")</f>
        <v/>
      </c>
      <c r="K93" s="76" t="str">
        <f>IF(Table_Data_Table_1[[#This Row],[Item ID]]="","",IFERROR(VLOOKUP(Table_Data_Table_1[[#This Row],[Item ID]],DataTable,10,FALSE)-VLOOKUP(Table_Data_Table_1[[#This Row],[Item ID]],DataTable,12,FALSE),""))</f>
        <v/>
      </c>
      <c r="L93" s="176" t="str">
        <f>IFERROR(Table_Data_Table_1[[#This Row],[Land
Residual]]/Table_Data_Table_1[[#This Row],[Resid
Acre]],"")</f>
        <v/>
      </c>
      <c r="M93" s="179" t="str">
        <f>IFERROR(ROUND(Table_Data_Table_1[[#This Row],[Land
Residual]]/Table_Data_Table_1[[#This Row],[Resid
Sq Ft]],2),"")</f>
        <v/>
      </c>
      <c r="N93" s="78" t="str">
        <f>IF(Table_Data_Table_1[[#This Row],[Item ID]]="","",ROUND(DAYS360(Table_Data_Table_1[[#This Row],[Sale Date]],'Global Settings'!$H$5)/30,0))</f>
        <v/>
      </c>
      <c r="O93" s="180" t="str">
        <f ca="1">IFERROR(IF(AND(Table_Data_Table_1[[#This Row],[Months To
Mid-Point]]&lt;12.01,Table_Data_Table_1[[#This Row],[Months To
Mid-Point]]&gt;-13),0,(Table_Data_Table_1[[#This Row],[Months To
Mid-Point]]*'Global Settings'!$H$6)),"")</f>
        <v/>
      </c>
      <c r="P93" s="176" t="str">
        <f ca="1">IFERROR(Table_Data_Table_1[[#This Row],[Land
Residual]]*(Table_Data_Table_1[[#This Row],[Time
Adjust]]+1),"")</f>
        <v/>
      </c>
      <c r="Q93" s="176" t="str">
        <f ca="1">IFERROR(Table_Data_Table_1[[#This Row],[Adjusted
Sale Price]]/Table_Data_Table_1[[#This Row],[Resid
Acre]],"")</f>
        <v/>
      </c>
      <c r="R93" s="179" t="str">
        <f ca="1">IFERROR(ROUND(Table_Data_Table_1[[#This Row],[Adjusted
Sale Price]]/Table_Data_Table_1[[#This Row],[Resid
Sq Ft]],2),"")</f>
        <v/>
      </c>
      <c r="S93" s="179" t="str">
        <f ca="1">IFERROR(IF(VLOOKUP(Table_Data_Table_1[[#This Row],[Item ID]],DataTable,11,FALSE)=0,"N/A",Table_Data_Table_1[[#This Row],[Adjusted
Sale Price]]/VLOOKUP(Table_Data_Table_1[[#This Row],[Item ID]],DataTable,11,FALSE)),"")</f>
        <v/>
      </c>
      <c r="T93" s="286" t="str">
        <f ca="1">IF(IFERROR(VLOOKUP(Table_Data_Table_1[[#This Row],[Item ID]],DataTable,17,FALSE),"")=0,"",IFERROR(VLOOKUP(Table_Data_Table_1[[#This Row],[Item ID]],DataTable,17,FALSE),""))</f>
        <v/>
      </c>
      <c r="U93" s="8"/>
    </row>
    <row r="94" spans="1:21" x14ac:dyDescent="0.25">
      <c r="A94" s="189" t="s">
        <v>133</v>
      </c>
      <c r="B94" s="78"/>
      <c r="C94" s="192" t="str">
        <f>IF(Table_Data_Table_1[[#This Row],[Item ID]]="","",IFERROR(VLOOKUP(Table_Data_Table_1[[#This Row],[Item ID]],DataTable,16,FALSE),""))</f>
        <v/>
      </c>
      <c r="D94" s="78"/>
      <c r="H9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ID]],DataTable,6,FALSE)*I94,"")))</f>
        <v/>
      </c>
      <c r="I9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4" s="178" t="str">
        <f>IFERROR(ROUND(Table_Data_Table_1[[#This Row],[Resid
Sq Ft]]/43560,3),"")</f>
        <v/>
      </c>
      <c r="K94" s="76" t="str">
        <f>IF(Table_Data_Table_1[[#This Row],[Item ID]]="","",IFERROR(VLOOKUP(Table_Data_Table_1[[#This Row],[Item ID]],DataTable,10,FALSE)-VLOOKUP(Table_Data_Table_1[[#This Row],[Item ID]],DataTable,12,FALSE),""))</f>
        <v/>
      </c>
      <c r="L94" s="176" t="str">
        <f>IFERROR(Table_Data_Table_1[[#This Row],[Land
Residual]]/Table_Data_Table_1[[#This Row],[Resid
Acre]],"")</f>
        <v/>
      </c>
      <c r="M94" s="179" t="str">
        <f>IFERROR(ROUND(Table_Data_Table_1[[#This Row],[Land
Residual]]/Table_Data_Table_1[[#This Row],[Resid
Sq Ft]],2),"")</f>
        <v/>
      </c>
      <c r="N94" s="78" t="str">
        <f>IF(Table_Data_Table_1[[#This Row],[Item ID]]="","",ROUND(DAYS360(Table_Data_Table_1[[#This Row],[Sale Date]],'Global Settings'!$H$5)/30,0))</f>
        <v/>
      </c>
      <c r="O94" s="180" t="str">
        <f ca="1">IFERROR(IF(AND(Table_Data_Table_1[[#This Row],[Months To
Mid-Point]]&lt;12.01,Table_Data_Table_1[[#This Row],[Months To
Mid-Point]]&gt;-13),0,(Table_Data_Table_1[[#This Row],[Months To
Mid-Point]]*'Global Settings'!$H$6)),"")</f>
        <v/>
      </c>
      <c r="P94" s="176" t="str">
        <f ca="1">IFERROR(Table_Data_Table_1[[#This Row],[Land
Residual]]*(Table_Data_Table_1[[#This Row],[Time
Adjust]]+1),"")</f>
        <v/>
      </c>
      <c r="Q94" s="176" t="str">
        <f ca="1">IFERROR(Table_Data_Table_1[[#This Row],[Adjusted
Sale Price]]/Table_Data_Table_1[[#This Row],[Resid
Acre]],"")</f>
        <v/>
      </c>
      <c r="R94" s="179" t="str">
        <f ca="1">IFERROR(ROUND(Table_Data_Table_1[[#This Row],[Adjusted
Sale Price]]/Table_Data_Table_1[[#This Row],[Resid
Sq Ft]],2),"")</f>
        <v/>
      </c>
      <c r="S94" s="179" t="str">
        <f ca="1">IFERROR(IF(VLOOKUP(Table_Data_Table_1[[#This Row],[Item ID]],DataTable,11,FALSE)=0,"N/A",Table_Data_Table_1[[#This Row],[Adjusted
Sale Price]]/VLOOKUP(Table_Data_Table_1[[#This Row],[Item ID]],DataTable,11,FALSE)),"")</f>
        <v/>
      </c>
      <c r="T94" s="286" t="str">
        <f ca="1">IF(IFERROR(VLOOKUP(Table_Data_Table_1[[#This Row],[Item ID]],DataTable,17,FALSE),"")=0,"",IFERROR(VLOOKUP(Table_Data_Table_1[[#This Row],[Item ID]],DataTable,17,FALSE),""))</f>
        <v/>
      </c>
      <c r="U94" s="8"/>
    </row>
    <row r="95" spans="1:21" x14ac:dyDescent="0.25">
      <c r="A95" s="189" t="s">
        <v>133</v>
      </c>
      <c r="B95" s="78"/>
      <c r="C95" s="192" t="str">
        <f>IF(Table_Data_Table_1[[#This Row],[Item ID]]="","",IFERROR(VLOOKUP(Table_Data_Table_1[[#This Row],[Item ID]],DataTable,16,FALSE),""))</f>
        <v/>
      </c>
      <c r="D95" s="78"/>
      <c r="H9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ID]],DataTable,6,FALSE)*I95,"")))</f>
        <v/>
      </c>
      <c r="I9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5" s="178" t="str">
        <f>IFERROR(ROUND(Table_Data_Table_1[[#This Row],[Resid
Sq Ft]]/43560,3),"")</f>
        <v/>
      </c>
      <c r="K95" s="76" t="str">
        <f>IF(Table_Data_Table_1[[#This Row],[Item ID]]="","",IFERROR(VLOOKUP(Table_Data_Table_1[[#This Row],[Item ID]],DataTable,10,FALSE)-VLOOKUP(Table_Data_Table_1[[#This Row],[Item ID]],DataTable,12,FALSE),""))</f>
        <v/>
      </c>
      <c r="L95" s="176" t="str">
        <f>IFERROR(Table_Data_Table_1[[#This Row],[Land
Residual]]/Table_Data_Table_1[[#This Row],[Resid
Acre]],"")</f>
        <v/>
      </c>
      <c r="M95" s="179" t="str">
        <f>IFERROR(ROUND(Table_Data_Table_1[[#This Row],[Land
Residual]]/Table_Data_Table_1[[#This Row],[Resid
Sq Ft]],2),"")</f>
        <v/>
      </c>
      <c r="N95" s="78" t="str">
        <f>IF(Table_Data_Table_1[[#This Row],[Item ID]]="","",ROUND(DAYS360(Table_Data_Table_1[[#This Row],[Sale Date]],'Global Settings'!$H$5)/30,0))</f>
        <v/>
      </c>
      <c r="O95" s="180" t="str">
        <f ca="1">IFERROR(IF(AND(Table_Data_Table_1[[#This Row],[Months To
Mid-Point]]&lt;12.01,Table_Data_Table_1[[#This Row],[Months To
Mid-Point]]&gt;-13),0,(Table_Data_Table_1[[#This Row],[Months To
Mid-Point]]*'Global Settings'!$H$6)),"")</f>
        <v/>
      </c>
      <c r="P95" s="176" t="str">
        <f ca="1">IFERROR(Table_Data_Table_1[[#This Row],[Land
Residual]]*(Table_Data_Table_1[[#This Row],[Time
Adjust]]+1),"")</f>
        <v/>
      </c>
      <c r="Q95" s="176" t="str">
        <f ca="1">IFERROR(Table_Data_Table_1[[#This Row],[Adjusted
Sale Price]]/Table_Data_Table_1[[#This Row],[Resid
Acre]],"")</f>
        <v/>
      </c>
      <c r="R95" s="179" t="str">
        <f ca="1">IFERROR(ROUND(Table_Data_Table_1[[#This Row],[Adjusted
Sale Price]]/Table_Data_Table_1[[#This Row],[Resid
Sq Ft]],2),"")</f>
        <v/>
      </c>
      <c r="S95" s="179" t="str">
        <f ca="1">IFERROR(IF(VLOOKUP(Table_Data_Table_1[[#This Row],[Item ID]],DataTable,11,FALSE)=0,"N/A",Table_Data_Table_1[[#This Row],[Adjusted
Sale Price]]/VLOOKUP(Table_Data_Table_1[[#This Row],[Item ID]],DataTable,11,FALSE)),"")</f>
        <v/>
      </c>
      <c r="T95" s="286" t="str">
        <f ca="1">IF(IFERROR(VLOOKUP(Table_Data_Table_1[[#This Row],[Item ID]],DataTable,17,FALSE),"")=0,"",IFERROR(VLOOKUP(Table_Data_Table_1[[#This Row],[Item ID]],DataTable,17,FALSE),""))</f>
        <v/>
      </c>
      <c r="U95" s="8"/>
    </row>
    <row r="96" spans="1:21" x14ac:dyDescent="0.25">
      <c r="A96" s="189" t="s">
        <v>133</v>
      </c>
      <c r="B96" s="78"/>
      <c r="C96" s="192" t="str">
        <f>IF(Table_Data_Table_1[[#This Row],[Item ID]]="","",IFERROR(VLOOKUP(Table_Data_Table_1[[#This Row],[Item ID]],DataTable,16,FALSE),""))</f>
        <v/>
      </c>
      <c r="D96" s="78"/>
      <c r="H9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ID]],DataTable,6,FALSE)*I96,"")))</f>
        <v/>
      </c>
      <c r="I9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6" s="178" t="str">
        <f>IFERROR(ROUND(Table_Data_Table_1[[#This Row],[Resid
Sq Ft]]/43560,3),"")</f>
        <v/>
      </c>
      <c r="K96" s="76" t="str">
        <f>IF(Table_Data_Table_1[[#This Row],[Item ID]]="","",IFERROR(VLOOKUP(Table_Data_Table_1[[#This Row],[Item ID]],DataTable,10,FALSE)-VLOOKUP(Table_Data_Table_1[[#This Row],[Item ID]],DataTable,12,FALSE),""))</f>
        <v/>
      </c>
      <c r="L96" s="176" t="str">
        <f>IFERROR(Table_Data_Table_1[[#This Row],[Land
Residual]]/Table_Data_Table_1[[#This Row],[Resid
Acre]],"")</f>
        <v/>
      </c>
      <c r="M96" s="179" t="str">
        <f>IFERROR(ROUND(Table_Data_Table_1[[#This Row],[Land
Residual]]/Table_Data_Table_1[[#This Row],[Resid
Sq Ft]],2),"")</f>
        <v/>
      </c>
      <c r="N96" s="78" t="str">
        <f>IF(Table_Data_Table_1[[#This Row],[Item ID]]="","",ROUND(DAYS360(Table_Data_Table_1[[#This Row],[Sale Date]],'Global Settings'!$H$5)/30,0))</f>
        <v/>
      </c>
      <c r="O96" s="180" t="str">
        <f ca="1">IFERROR(IF(AND(Table_Data_Table_1[[#This Row],[Months To
Mid-Point]]&lt;12.01,Table_Data_Table_1[[#This Row],[Months To
Mid-Point]]&gt;-13),0,(Table_Data_Table_1[[#This Row],[Months To
Mid-Point]]*'Global Settings'!$H$6)),"")</f>
        <v/>
      </c>
      <c r="P96" s="176" t="str">
        <f ca="1">IFERROR(Table_Data_Table_1[[#This Row],[Land
Residual]]*(Table_Data_Table_1[[#This Row],[Time
Adjust]]+1),"")</f>
        <v/>
      </c>
      <c r="Q96" s="176" t="str">
        <f ca="1">IFERROR(Table_Data_Table_1[[#This Row],[Adjusted
Sale Price]]/Table_Data_Table_1[[#This Row],[Resid
Acre]],"")</f>
        <v/>
      </c>
      <c r="R96" s="179" t="str">
        <f ca="1">IFERROR(ROUND(Table_Data_Table_1[[#This Row],[Adjusted
Sale Price]]/Table_Data_Table_1[[#This Row],[Resid
Sq Ft]],2),"")</f>
        <v/>
      </c>
      <c r="S96" s="179" t="str">
        <f ca="1">IFERROR(IF(VLOOKUP(Table_Data_Table_1[[#This Row],[Item ID]],DataTable,11,FALSE)=0,"N/A",Table_Data_Table_1[[#This Row],[Adjusted
Sale Price]]/VLOOKUP(Table_Data_Table_1[[#This Row],[Item ID]],DataTable,11,FALSE)),"")</f>
        <v/>
      </c>
      <c r="T96" s="286" t="str">
        <f ca="1">IF(IFERROR(VLOOKUP(Table_Data_Table_1[[#This Row],[Item ID]],DataTable,17,FALSE),"")=0,"",IFERROR(VLOOKUP(Table_Data_Table_1[[#This Row],[Item ID]],DataTable,17,FALSE),""))</f>
        <v/>
      </c>
      <c r="U96" s="8"/>
    </row>
    <row r="97" spans="1:21" x14ac:dyDescent="0.25">
      <c r="A97" s="189" t="s">
        <v>133</v>
      </c>
      <c r="B97" s="78"/>
      <c r="C97" s="192" t="str">
        <f>IF(Table_Data_Table_1[[#This Row],[Item ID]]="","",IFERROR(VLOOKUP(Table_Data_Table_1[[#This Row],[Item ID]],DataTable,16,FALSE),""))</f>
        <v/>
      </c>
      <c r="D97" s="78"/>
      <c r="H9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ID]],DataTable,6,FALSE)*I97,"")))</f>
        <v/>
      </c>
      <c r="I9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7" s="178" t="str">
        <f>IFERROR(ROUND(Table_Data_Table_1[[#This Row],[Resid
Sq Ft]]/43560,3),"")</f>
        <v/>
      </c>
      <c r="K97" s="76" t="str">
        <f>IF(Table_Data_Table_1[[#This Row],[Item ID]]="","",IFERROR(VLOOKUP(Table_Data_Table_1[[#This Row],[Item ID]],DataTable,10,FALSE)-VLOOKUP(Table_Data_Table_1[[#This Row],[Item ID]],DataTable,12,FALSE),""))</f>
        <v/>
      </c>
      <c r="L97" s="176" t="str">
        <f>IFERROR(Table_Data_Table_1[[#This Row],[Land
Residual]]/Table_Data_Table_1[[#This Row],[Resid
Acre]],"")</f>
        <v/>
      </c>
      <c r="M97" s="179" t="str">
        <f>IFERROR(ROUND(Table_Data_Table_1[[#This Row],[Land
Residual]]/Table_Data_Table_1[[#This Row],[Resid
Sq Ft]],2),"")</f>
        <v/>
      </c>
      <c r="N97" s="78" t="str">
        <f>IF(Table_Data_Table_1[[#This Row],[Item ID]]="","",ROUND(DAYS360(Table_Data_Table_1[[#This Row],[Sale Date]],'Global Settings'!$H$5)/30,0))</f>
        <v/>
      </c>
      <c r="O97" s="180" t="str">
        <f ca="1">IFERROR(IF(AND(Table_Data_Table_1[[#This Row],[Months To
Mid-Point]]&lt;12.01,Table_Data_Table_1[[#This Row],[Months To
Mid-Point]]&gt;-13),0,(Table_Data_Table_1[[#This Row],[Months To
Mid-Point]]*'Global Settings'!$H$6)),"")</f>
        <v/>
      </c>
      <c r="P97" s="176" t="str">
        <f ca="1">IFERROR(Table_Data_Table_1[[#This Row],[Land
Residual]]*(Table_Data_Table_1[[#This Row],[Time
Adjust]]+1),"")</f>
        <v/>
      </c>
      <c r="Q97" s="176" t="str">
        <f ca="1">IFERROR(Table_Data_Table_1[[#This Row],[Adjusted
Sale Price]]/Table_Data_Table_1[[#This Row],[Resid
Acre]],"")</f>
        <v/>
      </c>
      <c r="R97" s="179" t="str">
        <f ca="1">IFERROR(ROUND(Table_Data_Table_1[[#This Row],[Adjusted
Sale Price]]/Table_Data_Table_1[[#This Row],[Resid
Sq Ft]],2),"")</f>
        <v/>
      </c>
      <c r="S97" s="179" t="str">
        <f ca="1">IFERROR(IF(VLOOKUP(Table_Data_Table_1[[#This Row],[Item ID]],DataTable,11,FALSE)=0,"N/A",Table_Data_Table_1[[#This Row],[Adjusted
Sale Price]]/VLOOKUP(Table_Data_Table_1[[#This Row],[Item ID]],DataTable,11,FALSE)),"")</f>
        <v/>
      </c>
      <c r="T97" s="286" t="str">
        <f ca="1">IF(IFERROR(VLOOKUP(Table_Data_Table_1[[#This Row],[Item ID]],DataTable,17,FALSE),"")=0,"",IFERROR(VLOOKUP(Table_Data_Table_1[[#This Row],[Item ID]],DataTable,17,FALSE),""))</f>
        <v/>
      </c>
      <c r="U97" s="8"/>
    </row>
    <row r="98" spans="1:21" x14ac:dyDescent="0.25">
      <c r="A98" s="189" t="s">
        <v>133</v>
      </c>
      <c r="B98" s="78"/>
      <c r="C98" s="192" t="str">
        <f>IF(Table_Data_Table_1[[#This Row],[Item ID]]="","",IFERROR(VLOOKUP(Table_Data_Table_1[[#This Row],[Item ID]],DataTable,16,FALSE),""))</f>
        <v/>
      </c>
      <c r="D98" s="78"/>
      <c r="H9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ID]],DataTable,6,FALSE)*I98,"")))</f>
        <v/>
      </c>
      <c r="I9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8" s="178" t="str">
        <f>IFERROR(ROUND(Table_Data_Table_1[[#This Row],[Resid
Sq Ft]]/43560,3),"")</f>
        <v/>
      </c>
      <c r="K98" s="76" t="str">
        <f>IF(Table_Data_Table_1[[#This Row],[Item ID]]="","",IFERROR(VLOOKUP(Table_Data_Table_1[[#This Row],[Item ID]],DataTable,10,FALSE)-VLOOKUP(Table_Data_Table_1[[#This Row],[Item ID]],DataTable,12,FALSE),""))</f>
        <v/>
      </c>
      <c r="L98" s="176" t="str">
        <f>IFERROR(Table_Data_Table_1[[#This Row],[Land
Residual]]/Table_Data_Table_1[[#This Row],[Resid
Acre]],"")</f>
        <v/>
      </c>
      <c r="M98" s="179" t="str">
        <f>IFERROR(ROUND(Table_Data_Table_1[[#This Row],[Land
Residual]]/Table_Data_Table_1[[#This Row],[Resid
Sq Ft]],2),"")</f>
        <v/>
      </c>
      <c r="N98" s="78" t="str">
        <f>IF(Table_Data_Table_1[[#This Row],[Item ID]]="","",ROUND(DAYS360(Table_Data_Table_1[[#This Row],[Sale Date]],'Global Settings'!$H$5)/30,0))</f>
        <v/>
      </c>
      <c r="O98" s="180" t="str">
        <f ca="1">IFERROR(IF(AND(Table_Data_Table_1[[#This Row],[Months To
Mid-Point]]&lt;12.01,Table_Data_Table_1[[#This Row],[Months To
Mid-Point]]&gt;-13),0,(Table_Data_Table_1[[#This Row],[Months To
Mid-Point]]*'Global Settings'!$H$6)),"")</f>
        <v/>
      </c>
      <c r="P98" s="176" t="str">
        <f ca="1">IFERROR(Table_Data_Table_1[[#This Row],[Land
Residual]]*(Table_Data_Table_1[[#This Row],[Time
Adjust]]+1),"")</f>
        <v/>
      </c>
      <c r="Q98" s="176" t="str">
        <f ca="1">IFERROR(Table_Data_Table_1[[#This Row],[Adjusted
Sale Price]]/Table_Data_Table_1[[#This Row],[Resid
Acre]],"")</f>
        <v/>
      </c>
      <c r="R98" s="179" t="str">
        <f ca="1">IFERROR(ROUND(Table_Data_Table_1[[#This Row],[Adjusted
Sale Price]]/Table_Data_Table_1[[#This Row],[Resid
Sq Ft]],2),"")</f>
        <v/>
      </c>
      <c r="S98" s="179" t="str">
        <f ca="1">IFERROR(IF(VLOOKUP(Table_Data_Table_1[[#This Row],[Item ID]],DataTable,11,FALSE)=0,"N/A",Table_Data_Table_1[[#This Row],[Adjusted
Sale Price]]/VLOOKUP(Table_Data_Table_1[[#This Row],[Item ID]],DataTable,11,FALSE)),"")</f>
        <v/>
      </c>
      <c r="T98" s="286" t="str">
        <f ca="1">IF(IFERROR(VLOOKUP(Table_Data_Table_1[[#This Row],[Item ID]],DataTable,17,FALSE),"")=0,"",IFERROR(VLOOKUP(Table_Data_Table_1[[#This Row],[Item ID]],DataTable,17,FALSE),""))</f>
        <v/>
      </c>
      <c r="U98" s="8"/>
    </row>
    <row r="99" spans="1:21" x14ac:dyDescent="0.25">
      <c r="A99" s="189" t="s">
        <v>133</v>
      </c>
      <c r="B99" s="78"/>
      <c r="C99" s="192" t="str">
        <f>IF(Table_Data_Table_1[[#This Row],[Item ID]]="","",IFERROR(VLOOKUP(Table_Data_Table_1[[#This Row],[Item ID]],DataTable,16,FALSE),""))</f>
        <v/>
      </c>
      <c r="D99" s="78"/>
      <c r="H9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ID]],DataTable,6,FALSE)*I99,"")))</f>
        <v/>
      </c>
      <c r="I9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9" s="178" t="str">
        <f>IFERROR(ROUND(Table_Data_Table_1[[#This Row],[Resid
Sq Ft]]/43560,3),"")</f>
        <v/>
      </c>
      <c r="K99" s="76" t="str">
        <f>IF(Table_Data_Table_1[[#This Row],[Item ID]]="","",IFERROR(VLOOKUP(Table_Data_Table_1[[#This Row],[Item ID]],DataTable,10,FALSE)-VLOOKUP(Table_Data_Table_1[[#This Row],[Item ID]],DataTable,12,FALSE),""))</f>
        <v/>
      </c>
      <c r="L99" s="176" t="str">
        <f>IFERROR(Table_Data_Table_1[[#This Row],[Land
Residual]]/Table_Data_Table_1[[#This Row],[Resid
Acre]],"")</f>
        <v/>
      </c>
      <c r="M99" s="179" t="str">
        <f>IFERROR(ROUND(Table_Data_Table_1[[#This Row],[Land
Residual]]/Table_Data_Table_1[[#This Row],[Resid
Sq Ft]],2),"")</f>
        <v/>
      </c>
      <c r="N99" s="78" t="str">
        <f>IF(Table_Data_Table_1[[#This Row],[Item ID]]="","",ROUND(DAYS360(Table_Data_Table_1[[#This Row],[Sale Date]],'Global Settings'!$H$5)/30,0))</f>
        <v/>
      </c>
      <c r="O99" s="180" t="str">
        <f ca="1">IFERROR(IF(AND(Table_Data_Table_1[[#This Row],[Months To
Mid-Point]]&lt;12.01,Table_Data_Table_1[[#This Row],[Months To
Mid-Point]]&gt;-13),0,(Table_Data_Table_1[[#This Row],[Months To
Mid-Point]]*'Global Settings'!$H$6)),"")</f>
        <v/>
      </c>
      <c r="P99" s="176" t="str">
        <f ca="1">IFERROR(Table_Data_Table_1[[#This Row],[Land
Residual]]*(Table_Data_Table_1[[#This Row],[Time
Adjust]]+1),"")</f>
        <v/>
      </c>
      <c r="Q99" s="176" t="str">
        <f ca="1">IFERROR(Table_Data_Table_1[[#This Row],[Adjusted
Sale Price]]/Table_Data_Table_1[[#This Row],[Resid
Acre]],"")</f>
        <v/>
      </c>
      <c r="R99" s="179" t="str">
        <f ca="1">IFERROR(ROUND(Table_Data_Table_1[[#This Row],[Adjusted
Sale Price]]/Table_Data_Table_1[[#This Row],[Resid
Sq Ft]],2),"")</f>
        <v/>
      </c>
      <c r="S99" s="179" t="str">
        <f ca="1">IFERROR(IF(VLOOKUP(Table_Data_Table_1[[#This Row],[Item ID]],DataTable,11,FALSE)=0,"N/A",Table_Data_Table_1[[#This Row],[Adjusted
Sale Price]]/VLOOKUP(Table_Data_Table_1[[#This Row],[Item ID]],DataTable,11,FALSE)),"")</f>
        <v/>
      </c>
      <c r="T99" s="286" t="str">
        <f ca="1">IF(IFERROR(VLOOKUP(Table_Data_Table_1[[#This Row],[Item ID]],DataTable,17,FALSE),"")=0,"",IFERROR(VLOOKUP(Table_Data_Table_1[[#This Row],[Item ID]],DataTable,17,FALSE),""))</f>
        <v/>
      </c>
      <c r="U99" s="8"/>
    </row>
    <row r="100" spans="1:21" x14ac:dyDescent="0.25">
      <c r="A100" s="190" t="s">
        <v>133</v>
      </c>
      <c r="B100" s="78"/>
      <c r="C100" s="192" t="str">
        <f>IF(Table_Data_Table_1[[#This Row],[Item ID]]="","",IFERROR(VLOOKUP(Table_Data_Table_1[[#This Row],[Item ID]],DataTable,16,FALSE),""))</f>
        <v/>
      </c>
      <c r="D100" s="78"/>
      <c r="H10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ID]],DataTable,6,FALSE)*I100,"")))</f>
        <v/>
      </c>
      <c r="I10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0" s="178" t="str">
        <f>IFERROR(ROUND(Table_Data_Table_1[[#This Row],[Resid
Sq Ft]]/43560,3),"")</f>
        <v/>
      </c>
      <c r="K100" s="76" t="str">
        <f>IF(Table_Data_Table_1[[#This Row],[Item ID]]="","",IFERROR(VLOOKUP(Table_Data_Table_1[[#This Row],[Item ID]],DataTable,10,FALSE)-VLOOKUP(Table_Data_Table_1[[#This Row],[Item ID]],DataTable,12,FALSE),""))</f>
        <v/>
      </c>
      <c r="L100" s="176" t="str">
        <f>IFERROR(Table_Data_Table_1[[#This Row],[Land
Residual]]/Table_Data_Table_1[[#This Row],[Resid
Acre]],"")</f>
        <v/>
      </c>
      <c r="M100" s="179" t="str">
        <f>IFERROR(ROUND(Table_Data_Table_1[[#This Row],[Land
Residual]]/Table_Data_Table_1[[#This Row],[Resid
Sq Ft]],2),"")</f>
        <v/>
      </c>
      <c r="N100" s="78" t="str">
        <f>IF(Table_Data_Table_1[[#This Row],[Item ID]]="","",ROUND(DAYS360(Table_Data_Table_1[[#This Row],[Sale Date]],'Global Settings'!$H$5)/30,0))</f>
        <v/>
      </c>
      <c r="O100" s="180" t="str">
        <f ca="1">IFERROR(IF(AND(Table_Data_Table_1[[#This Row],[Months To
Mid-Point]]&lt;12.01,Table_Data_Table_1[[#This Row],[Months To
Mid-Point]]&gt;-13),0,(Table_Data_Table_1[[#This Row],[Months To
Mid-Point]]*'Global Settings'!$H$6)),"")</f>
        <v/>
      </c>
      <c r="P100" s="176" t="str">
        <f ca="1">IFERROR(Table_Data_Table_1[[#This Row],[Land
Residual]]*(Table_Data_Table_1[[#This Row],[Time
Adjust]]+1),"")</f>
        <v/>
      </c>
      <c r="Q100" s="176" t="str">
        <f ca="1">IFERROR(Table_Data_Table_1[[#This Row],[Adjusted
Sale Price]]/Table_Data_Table_1[[#This Row],[Resid
Acre]],"")</f>
        <v/>
      </c>
      <c r="R100" s="179" t="str">
        <f ca="1">IFERROR(ROUND(Table_Data_Table_1[[#This Row],[Adjusted
Sale Price]]/Table_Data_Table_1[[#This Row],[Resid
Sq Ft]],2),"")</f>
        <v/>
      </c>
      <c r="S100" s="179" t="str">
        <f ca="1">IFERROR(IF(VLOOKUP(Table_Data_Table_1[[#This Row],[Item ID]],DataTable,11,FALSE)=0,"N/A",Table_Data_Table_1[[#This Row],[Adjusted
Sale Price]]/VLOOKUP(Table_Data_Table_1[[#This Row],[Item ID]],DataTable,11,FALSE)),"")</f>
        <v/>
      </c>
      <c r="T100" s="286" t="str">
        <f ca="1">IF(IFERROR(VLOOKUP(Table_Data_Table_1[[#This Row],[Item ID]],DataTable,17,FALSE),"")=0,"",IFERROR(VLOOKUP(Table_Data_Table_1[[#This Row],[Item ID]],DataTable,17,FALSE),""))</f>
        <v/>
      </c>
      <c r="U100" s="8"/>
    </row>
    <row r="101" spans="1:21" x14ac:dyDescent="0.25">
      <c r="A101" s="189" t="s">
        <v>133</v>
      </c>
      <c r="B101" s="78"/>
      <c r="C101" s="192" t="str">
        <f>IF(Table_Data_Table_1[[#This Row],[Item ID]]="","",IFERROR(VLOOKUP(Table_Data_Table_1[[#This Row],[Item ID]],DataTable,16,FALSE),""))</f>
        <v/>
      </c>
      <c r="D101" s="78"/>
      <c r="H10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ID]],DataTable,6,FALSE)*I101,"")))</f>
        <v/>
      </c>
      <c r="I10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1" s="178" t="str">
        <f>IFERROR(ROUND(Table_Data_Table_1[[#This Row],[Resid
Sq Ft]]/43560,3),"")</f>
        <v/>
      </c>
      <c r="K101" s="76" t="str">
        <f>IF(Table_Data_Table_1[[#This Row],[Item ID]]="","",IFERROR(VLOOKUP(Table_Data_Table_1[[#This Row],[Item ID]],DataTable,10,FALSE)-VLOOKUP(Table_Data_Table_1[[#This Row],[Item ID]],DataTable,12,FALSE),""))</f>
        <v/>
      </c>
      <c r="L101" s="176" t="str">
        <f>IFERROR(Table_Data_Table_1[[#This Row],[Land
Residual]]/Table_Data_Table_1[[#This Row],[Resid
Acre]],"")</f>
        <v/>
      </c>
      <c r="M101" s="179" t="str">
        <f>IFERROR(ROUND(Table_Data_Table_1[[#This Row],[Land
Residual]]/Table_Data_Table_1[[#This Row],[Resid
Sq Ft]],2),"")</f>
        <v/>
      </c>
      <c r="N101" s="78" t="str">
        <f>IF(Table_Data_Table_1[[#This Row],[Item ID]]="","",ROUND(DAYS360(Table_Data_Table_1[[#This Row],[Sale Date]],'Global Settings'!$H$5)/30,0))</f>
        <v/>
      </c>
      <c r="O101" s="180" t="str">
        <f ca="1">IFERROR(IF(AND(Table_Data_Table_1[[#This Row],[Months To
Mid-Point]]&lt;12.01,Table_Data_Table_1[[#This Row],[Months To
Mid-Point]]&gt;-13),0,(Table_Data_Table_1[[#This Row],[Months To
Mid-Point]]*'Global Settings'!$H$6)),"")</f>
        <v/>
      </c>
      <c r="P101" s="176" t="str">
        <f ca="1">IFERROR(Table_Data_Table_1[[#This Row],[Land
Residual]]*(Table_Data_Table_1[[#This Row],[Time
Adjust]]+1),"")</f>
        <v/>
      </c>
      <c r="Q101" s="176" t="str">
        <f ca="1">IFERROR(Table_Data_Table_1[[#This Row],[Adjusted
Sale Price]]/Table_Data_Table_1[[#This Row],[Resid
Acre]],"")</f>
        <v/>
      </c>
      <c r="R101" s="179" t="str">
        <f ca="1">IFERROR(ROUND(Table_Data_Table_1[[#This Row],[Adjusted
Sale Price]]/Table_Data_Table_1[[#This Row],[Resid
Sq Ft]],2),"")</f>
        <v/>
      </c>
      <c r="S101" s="179" t="str">
        <f ca="1">IFERROR(IF(VLOOKUP(Table_Data_Table_1[[#This Row],[Item ID]],DataTable,11,FALSE)=0,"N/A",Table_Data_Table_1[[#This Row],[Adjusted
Sale Price]]/VLOOKUP(Table_Data_Table_1[[#This Row],[Item ID]],DataTable,11,FALSE)),"")</f>
        <v/>
      </c>
      <c r="T101" s="286" t="str">
        <f ca="1">IF(IFERROR(VLOOKUP(Table_Data_Table_1[[#This Row],[Item ID]],DataTable,17,FALSE),"")=0,"",IFERROR(VLOOKUP(Table_Data_Table_1[[#This Row],[Item ID]],DataTable,17,FALSE),""))</f>
        <v/>
      </c>
      <c r="U101" s="8"/>
    </row>
    <row r="102" spans="1:21" x14ac:dyDescent="0.25">
      <c r="A102" s="189" t="s">
        <v>133</v>
      </c>
      <c r="B102" s="78"/>
      <c r="C102" s="192" t="str">
        <f>IF(Table_Data_Table_1[[#This Row],[Item ID]]="","",IFERROR(VLOOKUP(Table_Data_Table_1[[#This Row],[Item ID]],DataTable,16,FALSE),""))</f>
        <v/>
      </c>
      <c r="D102" s="78"/>
      <c r="H10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ID]],DataTable,6,FALSE)*I102,"")))</f>
        <v/>
      </c>
      <c r="I10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2" s="178" t="str">
        <f>IFERROR(ROUND(Table_Data_Table_1[[#This Row],[Resid
Sq Ft]]/43560,3),"")</f>
        <v/>
      </c>
      <c r="K102" s="76" t="str">
        <f>IF(Table_Data_Table_1[[#This Row],[Item ID]]="","",IFERROR(VLOOKUP(Table_Data_Table_1[[#This Row],[Item ID]],DataTable,10,FALSE)-VLOOKUP(Table_Data_Table_1[[#This Row],[Item ID]],DataTable,12,FALSE),""))</f>
        <v/>
      </c>
      <c r="L102" s="176" t="str">
        <f>IFERROR(Table_Data_Table_1[[#This Row],[Land
Residual]]/Table_Data_Table_1[[#This Row],[Resid
Acre]],"")</f>
        <v/>
      </c>
      <c r="M102" s="179" t="str">
        <f>IFERROR(ROUND(Table_Data_Table_1[[#This Row],[Land
Residual]]/Table_Data_Table_1[[#This Row],[Resid
Sq Ft]],2),"")</f>
        <v/>
      </c>
      <c r="N102" s="78" t="str">
        <f>IF(Table_Data_Table_1[[#This Row],[Item ID]]="","",ROUND(DAYS360(Table_Data_Table_1[[#This Row],[Sale Date]],'Global Settings'!$H$5)/30,0))</f>
        <v/>
      </c>
      <c r="O102" s="180" t="str">
        <f ca="1">IFERROR(IF(AND(Table_Data_Table_1[[#This Row],[Months To
Mid-Point]]&lt;12.01,Table_Data_Table_1[[#This Row],[Months To
Mid-Point]]&gt;-13),0,(Table_Data_Table_1[[#This Row],[Months To
Mid-Point]]*'Global Settings'!$H$6)),"")</f>
        <v/>
      </c>
      <c r="P102" s="176" t="str">
        <f ca="1">IFERROR(Table_Data_Table_1[[#This Row],[Land
Residual]]*(Table_Data_Table_1[[#This Row],[Time
Adjust]]+1),"")</f>
        <v/>
      </c>
      <c r="Q102" s="176" t="str">
        <f ca="1">IFERROR(Table_Data_Table_1[[#This Row],[Adjusted
Sale Price]]/Table_Data_Table_1[[#This Row],[Resid
Acre]],"")</f>
        <v/>
      </c>
      <c r="R102" s="179" t="str">
        <f ca="1">IFERROR(ROUND(Table_Data_Table_1[[#This Row],[Adjusted
Sale Price]]/Table_Data_Table_1[[#This Row],[Resid
Sq Ft]],2),"")</f>
        <v/>
      </c>
      <c r="S102" s="179" t="str">
        <f ca="1">IFERROR(IF(VLOOKUP(Table_Data_Table_1[[#This Row],[Item ID]],DataTable,11,FALSE)=0,"N/A",Table_Data_Table_1[[#This Row],[Adjusted
Sale Price]]/VLOOKUP(Table_Data_Table_1[[#This Row],[Item ID]],DataTable,11,FALSE)),"")</f>
        <v/>
      </c>
      <c r="T102" s="286" t="str">
        <f ca="1">IF(IFERROR(VLOOKUP(Table_Data_Table_1[[#This Row],[Item ID]],DataTable,17,FALSE),"")=0,"",IFERROR(VLOOKUP(Table_Data_Table_1[[#This Row],[Item ID]],DataTable,17,FALSE),""))</f>
        <v/>
      </c>
      <c r="U102" s="8"/>
    </row>
    <row r="103" spans="1:21" x14ac:dyDescent="0.25">
      <c r="A103" s="189" t="s">
        <v>133</v>
      </c>
      <c r="B103" s="78"/>
      <c r="C103" s="192" t="str">
        <f>IF(Table_Data_Table_1[[#This Row],[Item ID]]="","",IFERROR(VLOOKUP(Table_Data_Table_1[[#This Row],[Item ID]],DataTable,16,FALSE),""))</f>
        <v/>
      </c>
      <c r="D103" s="78"/>
      <c r="H10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ID]],DataTable,6,FALSE)*I103,"")))</f>
        <v/>
      </c>
      <c r="I10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3" s="178" t="str">
        <f>IFERROR(ROUND(Table_Data_Table_1[[#This Row],[Resid
Sq Ft]]/43560,3),"")</f>
        <v/>
      </c>
      <c r="K103" s="76" t="str">
        <f>IF(Table_Data_Table_1[[#This Row],[Item ID]]="","",IFERROR(VLOOKUP(Table_Data_Table_1[[#This Row],[Item ID]],DataTable,10,FALSE)-VLOOKUP(Table_Data_Table_1[[#This Row],[Item ID]],DataTable,12,FALSE),""))</f>
        <v/>
      </c>
      <c r="L103" s="176" t="str">
        <f>IFERROR(Table_Data_Table_1[[#This Row],[Land
Residual]]/Table_Data_Table_1[[#This Row],[Resid
Acre]],"")</f>
        <v/>
      </c>
      <c r="M103" s="179" t="str">
        <f>IFERROR(ROUND(Table_Data_Table_1[[#This Row],[Land
Residual]]/Table_Data_Table_1[[#This Row],[Resid
Sq Ft]],2),"")</f>
        <v/>
      </c>
      <c r="N103" s="78" t="str">
        <f>IF(Table_Data_Table_1[[#This Row],[Item ID]]="","",ROUND(DAYS360(Table_Data_Table_1[[#This Row],[Sale Date]],'Global Settings'!$H$5)/30,0))</f>
        <v/>
      </c>
      <c r="O103" s="180" t="str">
        <f ca="1">IFERROR(IF(AND(Table_Data_Table_1[[#This Row],[Months To
Mid-Point]]&lt;12.01,Table_Data_Table_1[[#This Row],[Months To
Mid-Point]]&gt;-13),0,(Table_Data_Table_1[[#This Row],[Months To
Mid-Point]]*'Global Settings'!$H$6)),"")</f>
        <v/>
      </c>
      <c r="P103" s="176" t="str">
        <f ca="1">IFERROR(Table_Data_Table_1[[#This Row],[Land
Residual]]*(Table_Data_Table_1[[#This Row],[Time
Adjust]]+1),"")</f>
        <v/>
      </c>
      <c r="Q103" s="176" t="str">
        <f ca="1">IFERROR(Table_Data_Table_1[[#This Row],[Adjusted
Sale Price]]/Table_Data_Table_1[[#This Row],[Resid
Acre]],"")</f>
        <v/>
      </c>
      <c r="R103" s="179" t="str">
        <f ca="1">IFERROR(ROUND(Table_Data_Table_1[[#This Row],[Adjusted
Sale Price]]/Table_Data_Table_1[[#This Row],[Resid
Sq Ft]],2),"")</f>
        <v/>
      </c>
      <c r="S103" s="179" t="str">
        <f ca="1">IFERROR(IF(VLOOKUP(Table_Data_Table_1[[#This Row],[Item ID]],DataTable,11,FALSE)=0,"N/A",Table_Data_Table_1[[#This Row],[Adjusted
Sale Price]]/VLOOKUP(Table_Data_Table_1[[#This Row],[Item ID]],DataTable,11,FALSE)),"")</f>
        <v/>
      </c>
      <c r="T103" s="286" t="str">
        <f ca="1">IF(IFERROR(VLOOKUP(Table_Data_Table_1[[#This Row],[Item ID]],DataTable,17,FALSE),"")=0,"",IFERROR(VLOOKUP(Table_Data_Table_1[[#This Row],[Item ID]],DataTable,17,FALSE),""))</f>
        <v/>
      </c>
      <c r="U103" s="8"/>
    </row>
    <row r="104" spans="1:21" x14ac:dyDescent="0.25">
      <c r="A104" s="189" t="s">
        <v>133</v>
      </c>
      <c r="B104" s="78"/>
      <c r="C104" s="192" t="str">
        <f>IF(Table_Data_Table_1[[#This Row],[Item ID]]="","",IFERROR(VLOOKUP(Table_Data_Table_1[[#This Row],[Item ID]],DataTable,16,FALSE),""))</f>
        <v/>
      </c>
      <c r="D104" s="78"/>
      <c r="H10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ID]],DataTable,6,FALSE)*I104,"")))</f>
        <v/>
      </c>
      <c r="I10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4" s="178" t="str">
        <f>IFERROR(ROUND(Table_Data_Table_1[[#This Row],[Resid
Sq Ft]]/43560,3),"")</f>
        <v/>
      </c>
      <c r="K104" s="76" t="str">
        <f>IF(Table_Data_Table_1[[#This Row],[Item ID]]="","",IFERROR(VLOOKUP(Table_Data_Table_1[[#This Row],[Item ID]],DataTable,10,FALSE)-VLOOKUP(Table_Data_Table_1[[#This Row],[Item ID]],DataTable,12,FALSE),""))</f>
        <v/>
      </c>
      <c r="L104" s="176" t="str">
        <f>IFERROR(Table_Data_Table_1[[#This Row],[Land
Residual]]/Table_Data_Table_1[[#This Row],[Resid
Acre]],"")</f>
        <v/>
      </c>
      <c r="M104" s="179" t="str">
        <f>IFERROR(ROUND(Table_Data_Table_1[[#This Row],[Land
Residual]]/Table_Data_Table_1[[#This Row],[Resid
Sq Ft]],2),"")</f>
        <v/>
      </c>
      <c r="N104" s="78" t="str">
        <f>IF(Table_Data_Table_1[[#This Row],[Item ID]]="","",ROUND(DAYS360(Table_Data_Table_1[[#This Row],[Sale Date]],'Global Settings'!$H$5)/30,0))</f>
        <v/>
      </c>
      <c r="O104" s="180" t="str">
        <f ca="1">IFERROR(IF(AND(Table_Data_Table_1[[#This Row],[Months To
Mid-Point]]&lt;12.01,Table_Data_Table_1[[#This Row],[Months To
Mid-Point]]&gt;-13),0,(Table_Data_Table_1[[#This Row],[Months To
Mid-Point]]*'Global Settings'!$H$6)),"")</f>
        <v/>
      </c>
      <c r="P104" s="176" t="str">
        <f ca="1">IFERROR(Table_Data_Table_1[[#This Row],[Land
Residual]]*(Table_Data_Table_1[[#This Row],[Time
Adjust]]+1),"")</f>
        <v/>
      </c>
      <c r="Q104" s="176" t="str">
        <f ca="1">IFERROR(Table_Data_Table_1[[#This Row],[Adjusted
Sale Price]]/Table_Data_Table_1[[#This Row],[Resid
Acre]],"")</f>
        <v/>
      </c>
      <c r="R104" s="179" t="str">
        <f ca="1">IFERROR(ROUND(Table_Data_Table_1[[#This Row],[Adjusted
Sale Price]]/Table_Data_Table_1[[#This Row],[Resid
Sq Ft]],2),"")</f>
        <v/>
      </c>
      <c r="S104" s="179" t="str">
        <f ca="1">IFERROR(IF(VLOOKUP(Table_Data_Table_1[[#This Row],[Item ID]],DataTable,11,FALSE)=0,"N/A",Table_Data_Table_1[[#This Row],[Adjusted
Sale Price]]/VLOOKUP(Table_Data_Table_1[[#This Row],[Item ID]],DataTable,11,FALSE)),"")</f>
        <v/>
      </c>
      <c r="T104" s="286" t="str">
        <f ca="1">IF(IFERROR(VLOOKUP(Table_Data_Table_1[[#This Row],[Item ID]],DataTable,17,FALSE),"")=0,"",IFERROR(VLOOKUP(Table_Data_Table_1[[#This Row],[Item ID]],DataTable,17,FALSE),""))</f>
        <v/>
      </c>
      <c r="U104" s="8"/>
    </row>
    <row r="105" spans="1:21" x14ac:dyDescent="0.25">
      <c r="A105" s="189" t="s">
        <v>133</v>
      </c>
      <c r="B105" s="78"/>
      <c r="C105" s="192" t="str">
        <f>IF(Table_Data_Table_1[[#This Row],[Item ID]]="","",IFERROR(VLOOKUP(Table_Data_Table_1[[#This Row],[Item ID]],DataTable,16,FALSE),""))</f>
        <v/>
      </c>
      <c r="D105" s="78"/>
      <c r="H10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ID]],DataTable,6,FALSE)*I105,"")))</f>
        <v/>
      </c>
      <c r="I10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5" s="178" t="str">
        <f>IFERROR(ROUND(Table_Data_Table_1[[#This Row],[Resid
Sq Ft]]/43560,3),"")</f>
        <v/>
      </c>
      <c r="K105" s="76" t="str">
        <f>IF(Table_Data_Table_1[[#This Row],[Item ID]]="","",IFERROR(VLOOKUP(Table_Data_Table_1[[#This Row],[Item ID]],DataTable,10,FALSE)-VLOOKUP(Table_Data_Table_1[[#This Row],[Item ID]],DataTable,12,FALSE),""))</f>
        <v/>
      </c>
      <c r="L105" s="176" t="str">
        <f>IFERROR(Table_Data_Table_1[[#This Row],[Land
Residual]]/Table_Data_Table_1[[#This Row],[Resid
Acre]],"")</f>
        <v/>
      </c>
      <c r="M105" s="179" t="str">
        <f>IFERROR(ROUND(Table_Data_Table_1[[#This Row],[Land
Residual]]/Table_Data_Table_1[[#This Row],[Resid
Sq Ft]],2),"")</f>
        <v/>
      </c>
      <c r="N105" s="78" t="str">
        <f>IF(Table_Data_Table_1[[#This Row],[Item ID]]="","",ROUND(DAYS360(Table_Data_Table_1[[#This Row],[Sale Date]],'Global Settings'!$H$5)/30,0))</f>
        <v/>
      </c>
      <c r="O105" s="180" t="str">
        <f ca="1">IFERROR(IF(AND(Table_Data_Table_1[[#This Row],[Months To
Mid-Point]]&lt;12.01,Table_Data_Table_1[[#This Row],[Months To
Mid-Point]]&gt;-13),0,(Table_Data_Table_1[[#This Row],[Months To
Mid-Point]]*'Global Settings'!$H$6)),"")</f>
        <v/>
      </c>
      <c r="P105" s="176" t="str">
        <f ca="1">IFERROR(Table_Data_Table_1[[#This Row],[Land
Residual]]*(Table_Data_Table_1[[#This Row],[Time
Adjust]]+1),"")</f>
        <v/>
      </c>
      <c r="Q105" s="176" t="str">
        <f ca="1">IFERROR(Table_Data_Table_1[[#This Row],[Adjusted
Sale Price]]/Table_Data_Table_1[[#This Row],[Resid
Acre]],"")</f>
        <v/>
      </c>
      <c r="R105" s="179" t="str">
        <f ca="1">IFERROR(ROUND(Table_Data_Table_1[[#This Row],[Adjusted
Sale Price]]/Table_Data_Table_1[[#This Row],[Resid
Sq Ft]],2),"")</f>
        <v/>
      </c>
      <c r="S105" s="179" t="str">
        <f ca="1">IFERROR(IF(VLOOKUP(Table_Data_Table_1[[#This Row],[Item ID]],DataTable,11,FALSE)=0,"N/A",Table_Data_Table_1[[#This Row],[Adjusted
Sale Price]]/VLOOKUP(Table_Data_Table_1[[#This Row],[Item ID]],DataTable,11,FALSE)),"")</f>
        <v/>
      </c>
      <c r="T105" s="286" t="str">
        <f ca="1">IF(IFERROR(VLOOKUP(Table_Data_Table_1[[#This Row],[Item ID]],DataTable,17,FALSE),"")=0,"",IFERROR(VLOOKUP(Table_Data_Table_1[[#This Row],[Item ID]],DataTable,17,FALSE),""))</f>
        <v/>
      </c>
      <c r="U105" s="8"/>
    </row>
    <row r="106" spans="1:21" x14ac:dyDescent="0.25">
      <c r="A106" s="189" t="s">
        <v>133</v>
      </c>
      <c r="B106" s="78"/>
      <c r="C106" s="192" t="str">
        <f>IF(Table_Data_Table_1[[#This Row],[Item ID]]="","",IFERROR(VLOOKUP(Table_Data_Table_1[[#This Row],[Item ID]],DataTable,16,FALSE),""))</f>
        <v/>
      </c>
      <c r="D106" s="78"/>
      <c r="H10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ID]],DataTable,6,FALSE)*I106,"")))</f>
        <v/>
      </c>
      <c r="I10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6" s="178" t="str">
        <f>IFERROR(ROUND(Table_Data_Table_1[[#This Row],[Resid
Sq Ft]]/43560,3),"")</f>
        <v/>
      </c>
      <c r="K106" s="76" t="str">
        <f>IF(Table_Data_Table_1[[#This Row],[Item ID]]="","",IFERROR(VLOOKUP(Table_Data_Table_1[[#This Row],[Item ID]],DataTable,10,FALSE)-VLOOKUP(Table_Data_Table_1[[#This Row],[Item ID]],DataTable,12,FALSE),""))</f>
        <v/>
      </c>
      <c r="L106" s="176" t="str">
        <f>IFERROR(Table_Data_Table_1[[#This Row],[Land
Residual]]/Table_Data_Table_1[[#This Row],[Resid
Acre]],"")</f>
        <v/>
      </c>
      <c r="M106" s="179" t="str">
        <f>IFERROR(ROUND(Table_Data_Table_1[[#This Row],[Land
Residual]]/Table_Data_Table_1[[#This Row],[Resid
Sq Ft]],2),"")</f>
        <v/>
      </c>
      <c r="N106" s="78" t="str">
        <f>IF(Table_Data_Table_1[[#This Row],[Item ID]]="","",ROUND(DAYS360(Table_Data_Table_1[[#This Row],[Sale Date]],'Global Settings'!$H$5)/30,0))</f>
        <v/>
      </c>
      <c r="O106" s="180" t="str">
        <f ca="1">IFERROR(IF(AND(Table_Data_Table_1[[#This Row],[Months To
Mid-Point]]&lt;12.01,Table_Data_Table_1[[#This Row],[Months To
Mid-Point]]&gt;-13),0,(Table_Data_Table_1[[#This Row],[Months To
Mid-Point]]*'Global Settings'!$H$6)),"")</f>
        <v/>
      </c>
      <c r="P106" s="176" t="str">
        <f ca="1">IFERROR(Table_Data_Table_1[[#This Row],[Land
Residual]]*(Table_Data_Table_1[[#This Row],[Time
Adjust]]+1),"")</f>
        <v/>
      </c>
      <c r="Q106" s="176" t="str">
        <f ca="1">IFERROR(Table_Data_Table_1[[#This Row],[Adjusted
Sale Price]]/Table_Data_Table_1[[#This Row],[Resid
Acre]],"")</f>
        <v/>
      </c>
      <c r="R106" s="179" t="str">
        <f ca="1">IFERROR(ROUND(Table_Data_Table_1[[#This Row],[Adjusted
Sale Price]]/Table_Data_Table_1[[#This Row],[Resid
Sq Ft]],2),"")</f>
        <v/>
      </c>
      <c r="S106" s="179" t="str">
        <f ca="1">IFERROR(IF(VLOOKUP(Table_Data_Table_1[[#This Row],[Item ID]],DataTable,11,FALSE)=0,"N/A",Table_Data_Table_1[[#This Row],[Adjusted
Sale Price]]/VLOOKUP(Table_Data_Table_1[[#This Row],[Item ID]],DataTable,11,FALSE)),"")</f>
        <v/>
      </c>
      <c r="T106" s="286" t="str">
        <f ca="1">IF(IFERROR(VLOOKUP(Table_Data_Table_1[[#This Row],[Item ID]],DataTable,17,FALSE),"")=0,"",IFERROR(VLOOKUP(Table_Data_Table_1[[#This Row],[Item ID]],DataTable,17,FALSE),""))</f>
        <v/>
      </c>
      <c r="U106" s="8"/>
    </row>
    <row r="107" spans="1:21" x14ac:dyDescent="0.25">
      <c r="A107" s="189" t="s">
        <v>133</v>
      </c>
      <c r="B107" s="78"/>
      <c r="C107" s="192" t="str">
        <f>IF(Table_Data_Table_1[[#This Row],[Item ID]]="","",IFERROR(VLOOKUP(Table_Data_Table_1[[#This Row],[Item ID]],DataTable,16,FALSE),""))</f>
        <v/>
      </c>
      <c r="D107" s="78"/>
      <c r="H10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ID]],DataTable,6,FALSE)*I107,"")))</f>
        <v/>
      </c>
      <c r="I10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7" s="178" t="str">
        <f>IFERROR(ROUND(Table_Data_Table_1[[#This Row],[Resid
Sq Ft]]/43560,3),"")</f>
        <v/>
      </c>
      <c r="K107" s="76" t="str">
        <f>IF(Table_Data_Table_1[[#This Row],[Item ID]]="","",IFERROR(VLOOKUP(Table_Data_Table_1[[#This Row],[Item ID]],DataTable,10,FALSE)-VLOOKUP(Table_Data_Table_1[[#This Row],[Item ID]],DataTable,12,FALSE),""))</f>
        <v/>
      </c>
      <c r="L107" s="176" t="str">
        <f>IFERROR(Table_Data_Table_1[[#This Row],[Land
Residual]]/Table_Data_Table_1[[#This Row],[Resid
Acre]],"")</f>
        <v/>
      </c>
      <c r="M107" s="179" t="str">
        <f>IFERROR(ROUND(Table_Data_Table_1[[#This Row],[Land
Residual]]/Table_Data_Table_1[[#This Row],[Resid
Sq Ft]],2),"")</f>
        <v/>
      </c>
      <c r="N107" s="78" t="str">
        <f>IF(Table_Data_Table_1[[#This Row],[Item ID]]="","",ROUND(DAYS360(Table_Data_Table_1[[#This Row],[Sale Date]],'Global Settings'!$H$5)/30,0))</f>
        <v/>
      </c>
      <c r="O107" s="180" t="str">
        <f ca="1">IFERROR(IF(AND(Table_Data_Table_1[[#This Row],[Months To
Mid-Point]]&lt;12.01,Table_Data_Table_1[[#This Row],[Months To
Mid-Point]]&gt;-13),0,(Table_Data_Table_1[[#This Row],[Months To
Mid-Point]]*'Global Settings'!$H$6)),"")</f>
        <v/>
      </c>
      <c r="P107" s="176" t="str">
        <f ca="1">IFERROR(Table_Data_Table_1[[#This Row],[Land
Residual]]*(Table_Data_Table_1[[#This Row],[Time
Adjust]]+1),"")</f>
        <v/>
      </c>
      <c r="Q107" s="176" t="str">
        <f ca="1">IFERROR(Table_Data_Table_1[[#This Row],[Adjusted
Sale Price]]/Table_Data_Table_1[[#This Row],[Resid
Acre]],"")</f>
        <v/>
      </c>
      <c r="R107" s="179" t="str">
        <f ca="1">IFERROR(ROUND(Table_Data_Table_1[[#This Row],[Adjusted
Sale Price]]/Table_Data_Table_1[[#This Row],[Resid
Sq Ft]],2),"")</f>
        <v/>
      </c>
      <c r="S107" s="179" t="str">
        <f ca="1">IFERROR(IF(VLOOKUP(Table_Data_Table_1[[#This Row],[Item ID]],DataTable,11,FALSE)=0,"N/A",Table_Data_Table_1[[#This Row],[Adjusted
Sale Price]]/VLOOKUP(Table_Data_Table_1[[#This Row],[Item ID]],DataTable,11,FALSE)),"")</f>
        <v/>
      </c>
      <c r="T107" s="286" t="str">
        <f ca="1">IF(IFERROR(VLOOKUP(Table_Data_Table_1[[#This Row],[Item ID]],DataTable,17,FALSE),"")=0,"",IFERROR(VLOOKUP(Table_Data_Table_1[[#This Row],[Item ID]],DataTable,17,FALSE),""))</f>
        <v/>
      </c>
      <c r="U107" s="8"/>
    </row>
    <row r="108" spans="1:21" x14ac:dyDescent="0.25">
      <c r="A108" s="189" t="s">
        <v>133</v>
      </c>
      <c r="B108" s="78"/>
      <c r="C108" s="192" t="str">
        <f>IF(Table_Data_Table_1[[#This Row],[Item ID]]="","",IFERROR(VLOOKUP(Table_Data_Table_1[[#This Row],[Item ID]],DataTable,16,FALSE),""))</f>
        <v/>
      </c>
      <c r="D108" s="78"/>
      <c r="H10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ID]],DataTable,6,FALSE)*I108,"")))</f>
        <v/>
      </c>
      <c r="I10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8" s="178" t="str">
        <f>IFERROR(ROUND(Table_Data_Table_1[[#This Row],[Resid
Sq Ft]]/43560,3),"")</f>
        <v/>
      </c>
      <c r="K108" s="76" t="str">
        <f>IF(Table_Data_Table_1[[#This Row],[Item ID]]="","",IFERROR(VLOOKUP(Table_Data_Table_1[[#This Row],[Item ID]],DataTable,10,FALSE)-VLOOKUP(Table_Data_Table_1[[#This Row],[Item ID]],DataTable,12,FALSE),""))</f>
        <v/>
      </c>
      <c r="L108" s="176" t="str">
        <f>IFERROR(Table_Data_Table_1[[#This Row],[Land
Residual]]/Table_Data_Table_1[[#This Row],[Resid
Acre]],"")</f>
        <v/>
      </c>
      <c r="M108" s="179" t="str">
        <f>IFERROR(ROUND(Table_Data_Table_1[[#This Row],[Land
Residual]]/Table_Data_Table_1[[#This Row],[Resid
Sq Ft]],2),"")</f>
        <v/>
      </c>
      <c r="N108" s="78" t="str">
        <f>IF(Table_Data_Table_1[[#This Row],[Item ID]]="","",ROUND(DAYS360(Table_Data_Table_1[[#This Row],[Sale Date]],'Global Settings'!$H$5)/30,0))</f>
        <v/>
      </c>
      <c r="O108" s="180" t="str">
        <f ca="1">IFERROR(IF(AND(Table_Data_Table_1[[#This Row],[Months To
Mid-Point]]&lt;12.01,Table_Data_Table_1[[#This Row],[Months To
Mid-Point]]&gt;-13),0,(Table_Data_Table_1[[#This Row],[Months To
Mid-Point]]*'Global Settings'!$H$6)),"")</f>
        <v/>
      </c>
      <c r="P108" s="176" t="str">
        <f ca="1">IFERROR(Table_Data_Table_1[[#This Row],[Land
Residual]]*(Table_Data_Table_1[[#This Row],[Time
Adjust]]+1),"")</f>
        <v/>
      </c>
      <c r="Q108" s="176" t="str">
        <f ca="1">IFERROR(Table_Data_Table_1[[#This Row],[Adjusted
Sale Price]]/Table_Data_Table_1[[#This Row],[Resid
Acre]],"")</f>
        <v/>
      </c>
      <c r="R108" s="179" t="str">
        <f ca="1">IFERROR(ROUND(Table_Data_Table_1[[#This Row],[Adjusted
Sale Price]]/Table_Data_Table_1[[#This Row],[Resid
Sq Ft]],2),"")</f>
        <v/>
      </c>
      <c r="S108" s="179" t="str">
        <f ca="1">IFERROR(IF(VLOOKUP(Table_Data_Table_1[[#This Row],[Item ID]],DataTable,11,FALSE)=0,"N/A",Table_Data_Table_1[[#This Row],[Adjusted
Sale Price]]/VLOOKUP(Table_Data_Table_1[[#This Row],[Item ID]],DataTable,11,FALSE)),"")</f>
        <v/>
      </c>
      <c r="T108" s="286" t="str">
        <f ca="1">IF(IFERROR(VLOOKUP(Table_Data_Table_1[[#This Row],[Item ID]],DataTable,17,FALSE),"")=0,"",IFERROR(VLOOKUP(Table_Data_Table_1[[#This Row],[Item ID]],DataTable,17,FALSE),""))</f>
        <v/>
      </c>
      <c r="U108" s="8"/>
    </row>
    <row r="109" spans="1:21" x14ac:dyDescent="0.25">
      <c r="A109" s="189" t="s">
        <v>133</v>
      </c>
      <c r="B109" s="78"/>
      <c r="C109" s="192" t="str">
        <f>IF(Table_Data_Table_1[[#This Row],[Item ID]]="","",IFERROR(VLOOKUP(Table_Data_Table_1[[#This Row],[Item ID]],DataTable,16,FALSE),""))</f>
        <v/>
      </c>
      <c r="D109" s="78"/>
      <c r="H10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ID]],DataTable,6,FALSE)*I109,"")))</f>
        <v/>
      </c>
      <c r="I10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9" s="178" t="str">
        <f>IFERROR(ROUND(Table_Data_Table_1[[#This Row],[Resid
Sq Ft]]/43560,3),"")</f>
        <v/>
      </c>
      <c r="K109" s="76" t="str">
        <f>IF(Table_Data_Table_1[[#This Row],[Item ID]]="","",IFERROR(VLOOKUP(Table_Data_Table_1[[#This Row],[Item ID]],DataTable,10,FALSE)-VLOOKUP(Table_Data_Table_1[[#This Row],[Item ID]],DataTable,12,FALSE),""))</f>
        <v/>
      </c>
      <c r="L109" s="176" t="str">
        <f>IFERROR(Table_Data_Table_1[[#This Row],[Land
Residual]]/Table_Data_Table_1[[#This Row],[Resid
Acre]],"")</f>
        <v/>
      </c>
      <c r="M109" s="179" t="str">
        <f>IFERROR(ROUND(Table_Data_Table_1[[#This Row],[Land
Residual]]/Table_Data_Table_1[[#This Row],[Resid
Sq Ft]],2),"")</f>
        <v/>
      </c>
      <c r="N109" s="78" t="str">
        <f>IF(Table_Data_Table_1[[#This Row],[Item ID]]="","",ROUND(DAYS360(Table_Data_Table_1[[#This Row],[Sale Date]],'Global Settings'!$H$5)/30,0))</f>
        <v/>
      </c>
      <c r="O109" s="180" t="str">
        <f ca="1">IFERROR(IF(AND(Table_Data_Table_1[[#This Row],[Months To
Mid-Point]]&lt;12.01,Table_Data_Table_1[[#This Row],[Months To
Mid-Point]]&gt;-13),0,(Table_Data_Table_1[[#This Row],[Months To
Mid-Point]]*'Global Settings'!$H$6)),"")</f>
        <v/>
      </c>
      <c r="P109" s="176" t="str">
        <f ca="1">IFERROR(Table_Data_Table_1[[#This Row],[Land
Residual]]*(Table_Data_Table_1[[#This Row],[Time
Adjust]]+1),"")</f>
        <v/>
      </c>
      <c r="Q109" s="176" t="str">
        <f ca="1">IFERROR(Table_Data_Table_1[[#This Row],[Adjusted
Sale Price]]/Table_Data_Table_1[[#This Row],[Resid
Acre]],"")</f>
        <v/>
      </c>
      <c r="R109" s="179" t="str">
        <f ca="1">IFERROR(ROUND(Table_Data_Table_1[[#This Row],[Adjusted
Sale Price]]/Table_Data_Table_1[[#This Row],[Resid
Sq Ft]],2),"")</f>
        <v/>
      </c>
      <c r="S109" s="179" t="str">
        <f ca="1">IFERROR(IF(VLOOKUP(Table_Data_Table_1[[#This Row],[Item ID]],DataTable,11,FALSE)=0,"N/A",Table_Data_Table_1[[#This Row],[Adjusted
Sale Price]]/VLOOKUP(Table_Data_Table_1[[#This Row],[Item ID]],DataTable,11,FALSE)),"")</f>
        <v/>
      </c>
      <c r="T109" s="286" t="str">
        <f ca="1">IF(IFERROR(VLOOKUP(Table_Data_Table_1[[#This Row],[Item ID]],DataTable,17,FALSE),"")=0,"",IFERROR(VLOOKUP(Table_Data_Table_1[[#This Row],[Item ID]],DataTable,17,FALSE),""))</f>
        <v/>
      </c>
      <c r="U109" s="8"/>
    </row>
    <row r="110" spans="1:21" x14ac:dyDescent="0.25">
      <c r="A110" s="189" t="s">
        <v>133</v>
      </c>
      <c r="B110" s="78"/>
      <c r="C110" s="192" t="str">
        <f>IF(Table_Data_Table_1[[#This Row],[Item ID]]="","",IFERROR(VLOOKUP(Table_Data_Table_1[[#This Row],[Item ID]],DataTable,16,FALSE),""))</f>
        <v/>
      </c>
      <c r="D110" s="78"/>
      <c r="H11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ID]],DataTable,6,FALSE)*I110,"")))</f>
        <v/>
      </c>
      <c r="I11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0" s="178" t="str">
        <f>IFERROR(ROUND(Table_Data_Table_1[[#This Row],[Resid
Sq Ft]]/43560,3),"")</f>
        <v/>
      </c>
      <c r="K110" s="76" t="str">
        <f>IF(Table_Data_Table_1[[#This Row],[Item ID]]="","",IFERROR(VLOOKUP(Table_Data_Table_1[[#This Row],[Item ID]],DataTable,10,FALSE)-VLOOKUP(Table_Data_Table_1[[#This Row],[Item ID]],DataTable,12,FALSE),""))</f>
        <v/>
      </c>
      <c r="L110" s="176" t="str">
        <f>IFERROR(Table_Data_Table_1[[#This Row],[Land
Residual]]/Table_Data_Table_1[[#This Row],[Resid
Acre]],"")</f>
        <v/>
      </c>
      <c r="M110" s="179" t="str">
        <f>IFERROR(ROUND(Table_Data_Table_1[[#This Row],[Land
Residual]]/Table_Data_Table_1[[#This Row],[Resid
Sq Ft]],2),"")</f>
        <v/>
      </c>
      <c r="N110" s="78" t="str">
        <f>IF(Table_Data_Table_1[[#This Row],[Item ID]]="","",ROUND(DAYS360(Table_Data_Table_1[[#This Row],[Sale Date]],'Global Settings'!$H$5)/30,0))</f>
        <v/>
      </c>
      <c r="O110" s="180" t="str">
        <f ca="1">IFERROR(IF(AND(Table_Data_Table_1[[#This Row],[Months To
Mid-Point]]&lt;12.01,Table_Data_Table_1[[#This Row],[Months To
Mid-Point]]&gt;-13),0,(Table_Data_Table_1[[#This Row],[Months To
Mid-Point]]*'Global Settings'!$H$6)),"")</f>
        <v/>
      </c>
      <c r="P110" s="176" t="str">
        <f ca="1">IFERROR(Table_Data_Table_1[[#This Row],[Land
Residual]]*(Table_Data_Table_1[[#This Row],[Time
Adjust]]+1),"")</f>
        <v/>
      </c>
      <c r="Q110" s="176" t="str">
        <f ca="1">IFERROR(Table_Data_Table_1[[#This Row],[Adjusted
Sale Price]]/Table_Data_Table_1[[#This Row],[Resid
Acre]],"")</f>
        <v/>
      </c>
      <c r="R110" s="179" t="str">
        <f ca="1">IFERROR(ROUND(Table_Data_Table_1[[#This Row],[Adjusted
Sale Price]]/Table_Data_Table_1[[#This Row],[Resid
Sq Ft]],2),"")</f>
        <v/>
      </c>
      <c r="S110" s="179" t="str">
        <f ca="1">IFERROR(IF(VLOOKUP(Table_Data_Table_1[[#This Row],[Item ID]],DataTable,11,FALSE)=0,"N/A",Table_Data_Table_1[[#This Row],[Adjusted
Sale Price]]/VLOOKUP(Table_Data_Table_1[[#This Row],[Item ID]],DataTable,11,FALSE)),"")</f>
        <v/>
      </c>
      <c r="T110" s="286" t="str">
        <f ca="1">IF(IFERROR(VLOOKUP(Table_Data_Table_1[[#This Row],[Item ID]],DataTable,17,FALSE),"")=0,"",IFERROR(VLOOKUP(Table_Data_Table_1[[#This Row],[Item ID]],DataTable,17,FALSE),""))</f>
        <v/>
      </c>
      <c r="U110" s="8"/>
    </row>
    <row r="111" spans="1:21" x14ac:dyDescent="0.25">
      <c r="A111" s="189" t="s">
        <v>133</v>
      </c>
      <c r="B111" s="78"/>
      <c r="C111" s="192" t="str">
        <f>IF(Table_Data_Table_1[[#This Row],[Item ID]]="","",IFERROR(VLOOKUP(Table_Data_Table_1[[#This Row],[Item ID]],DataTable,16,FALSE),""))</f>
        <v/>
      </c>
      <c r="D111" s="78"/>
      <c r="H11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ID]],DataTable,6,FALSE)*I111,"")))</f>
        <v/>
      </c>
      <c r="I11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1" s="178" t="str">
        <f>IFERROR(ROUND(Table_Data_Table_1[[#This Row],[Resid
Sq Ft]]/43560,3),"")</f>
        <v/>
      </c>
      <c r="K111" s="76" t="str">
        <f>IF(Table_Data_Table_1[[#This Row],[Item ID]]="","",IFERROR(VLOOKUP(Table_Data_Table_1[[#This Row],[Item ID]],DataTable,10,FALSE)-VLOOKUP(Table_Data_Table_1[[#This Row],[Item ID]],DataTable,12,FALSE),""))</f>
        <v/>
      </c>
      <c r="L111" s="176" t="str">
        <f>IFERROR(Table_Data_Table_1[[#This Row],[Land
Residual]]/Table_Data_Table_1[[#This Row],[Resid
Acre]],"")</f>
        <v/>
      </c>
      <c r="M111" s="179" t="str">
        <f>IFERROR(ROUND(Table_Data_Table_1[[#This Row],[Land
Residual]]/Table_Data_Table_1[[#This Row],[Resid
Sq Ft]],2),"")</f>
        <v/>
      </c>
      <c r="N111" s="78" t="str">
        <f>IF(Table_Data_Table_1[[#This Row],[Item ID]]="","",ROUND(DAYS360(Table_Data_Table_1[[#This Row],[Sale Date]],'Global Settings'!$H$5)/30,0))</f>
        <v/>
      </c>
      <c r="O111" s="180" t="str">
        <f ca="1">IFERROR(IF(AND(Table_Data_Table_1[[#This Row],[Months To
Mid-Point]]&lt;12.01,Table_Data_Table_1[[#This Row],[Months To
Mid-Point]]&gt;-13),0,(Table_Data_Table_1[[#This Row],[Months To
Mid-Point]]*'Global Settings'!$H$6)),"")</f>
        <v/>
      </c>
      <c r="P111" s="176" t="str">
        <f ca="1">IFERROR(Table_Data_Table_1[[#This Row],[Land
Residual]]*(Table_Data_Table_1[[#This Row],[Time
Adjust]]+1),"")</f>
        <v/>
      </c>
      <c r="Q111" s="176" t="str">
        <f ca="1">IFERROR(Table_Data_Table_1[[#This Row],[Adjusted
Sale Price]]/Table_Data_Table_1[[#This Row],[Resid
Acre]],"")</f>
        <v/>
      </c>
      <c r="R111" s="179" t="str">
        <f ca="1">IFERROR(ROUND(Table_Data_Table_1[[#This Row],[Adjusted
Sale Price]]/Table_Data_Table_1[[#This Row],[Resid
Sq Ft]],2),"")</f>
        <v/>
      </c>
      <c r="S111" s="179" t="str">
        <f ca="1">IFERROR(IF(VLOOKUP(Table_Data_Table_1[[#This Row],[Item ID]],DataTable,11,FALSE)=0,"N/A",Table_Data_Table_1[[#This Row],[Adjusted
Sale Price]]/VLOOKUP(Table_Data_Table_1[[#This Row],[Item ID]],DataTable,11,FALSE)),"")</f>
        <v/>
      </c>
      <c r="T111" s="286" t="str">
        <f ca="1">IF(IFERROR(VLOOKUP(Table_Data_Table_1[[#This Row],[Item ID]],DataTable,17,FALSE),"")=0,"",IFERROR(VLOOKUP(Table_Data_Table_1[[#This Row],[Item ID]],DataTable,17,FALSE),""))</f>
        <v/>
      </c>
      <c r="U111" s="8"/>
    </row>
    <row r="112" spans="1:21" x14ac:dyDescent="0.25">
      <c r="A112" s="189" t="s">
        <v>133</v>
      </c>
      <c r="B112" s="78"/>
      <c r="C112" s="192" t="str">
        <f>IF(Table_Data_Table_1[[#This Row],[Item ID]]="","",IFERROR(VLOOKUP(Table_Data_Table_1[[#This Row],[Item ID]],DataTable,16,FALSE),""))</f>
        <v/>
      </c>
      <c r="D112" s="78"/>
      <c r="H11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ID]],DataTable,6,FALSE)*I112,"")))</f>
        <v/>
      </c>
      <c r="I11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2" s="178" t="str">
        <f>IFERROR(ROUND(Table_Data_Table_1[[#This Row],[Resid
Sq Ft]]/43560,3),"")</f>
        <v/>
      </c>
      <c r="K112" s="76" t="str">
        <f>IF(Table_Data_Table_1[[#This Row],[Item ID]]="","",IFERROR(VLOOKUP(Table_Data_Table_1[[#This Row],[Item ID]],DataTable,10,FALSE)-VLOOKUP(Table_Data_Table_1[[#This Row],[Item ID]],DataTable,12,FALSE),""))</f>
        <v/>
      </c>
      <c r="L112" s="176" t="str">
        <f>IFERROR(Table_Data_Table_1[[#This Row],[Land
Residual]]/Table_Data_Table_1[[#This Row],[Resid
Acre]],"")</f>
        <v/>
      </c>
      <c r="M112" s="179" t="str">
        <f>IFERROR(ROUND(Table_Data_Table_1[[#This Row],[Land
Residual]]/Table_Data_Table_1[[#This Row],[Resid
Sq Ft]],2),"")</f>
        <v/>
      </c>
      <c r="N112" s="78" t="str">
        <f>IF(Table_Data_Table_1[[#This Row],[Item ID]]="","",ROUND(DAYS360(Table_Data_Table_1[[#This Row],[Sale Date]],'Global Settings'!$H$5)/30,0))</f>
        <v/>
      </c>
      <c r="O112" s="180" t="str">
        <f ca="1">IFERROR(IF(AND(Table_Data_Table_1[[#This Row],[Months To
Mid-Point]]&lt;12.01,Table_Data_Table_1[[#This Row],[Months To
Mid-Point]]&gt;-13),0,(Table_Data_Table_1[[#This Row],[Months To
Mid-Point]]*'Global Settings'!$H$6)),"")</f>
        <v/>
      </c>
      <c r="P112" s="176" t="str">
        <f ca="1">IFERROR(Table_Data_Table_1[[#This Row],[Land
Residual]]*(Table_Data_Table_1[[#This Row],[Time
Adjust]]+1),"")</f>
        <v/>
      </c>
      <c r="Q112" s="176" t="str">
        <f ca="1">IFERROR(Table_Data_Table_1[[#This Row],[Adjusted
Sale Price]]/Table_Data_Table_1[[#This Row],[Resid
Acre]],"")</f>
        <v/>
      </c>
      <c r="R112" s="179" t="str">
        <f ca="1">IFERROR(ROUND(Table_Data_Table_1[[#This Row],[Adjusted
Sale Price]]/Table_Data_Table_1[[#This Row],[Resid
Sq Ft]],2),"")</f>
        <v/>
      </c>
      <c r="S112" s="179" t="str">
        <f ca="1">IFERROR(IF(VLOOKUP(Table_Data_Table_1[[#This Row],[Item ID]],DataTable,11,FALSE)=0,"N/A",Table_Data_Table_1[[#This Row],[Adjusted
Sale Price]]/VLOOKUP(Table_Data_Table_1[[#This Row],[Item ID]],DataTable,11,FALSE)),"")</f>
        <v/>
      </c>
      <c r="T112" s="286" t="str">
        <f ca="1">IF(IFERROR(VLOOKUP(Table_Data_Table_1[[#This Row],[Item ID]],DataTable,17,FALSE),"")=0,"",IFERROR(VLOOKUP(Table_Data_Table_1[[#This Row],[Item ID]],DataTable,17,FALSE),""))</f>
        <v/>
      </c>
      <c r="U112" s="8"/>
    </row>
    <row r="113" spans="1:21" x14ac:dyDescent="0.25">
      <c r="A113" s="189" t="s">
        <v>133</v>
      </c>
      <c r="B113" s="78"/>
      <c r="C113" s="192" t="str">
        <f>IF(Table_Data_Table_1[[#This Row],[Item ID]]="","",IFERROR(VLOOKUP(Table_Data_Table_1[[#This Row],[Item ID]],DataTable,16,FALSE),""))</f>
        <v/>
      </c>
      <c r="D113" s="78"/>
      <c r="H11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ID]],DataTable,6,FALSE)*I113,"")))</f>
        <v/>
      </c>
      <c r="I11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3" s="178" t="str">
        <f>IFERROR(ROUND(Table_Data_Table_1[[#This Row],[Resid
Sq Ft]]/43560,3),"")</f>
        <v/>
      </c>
      <c r="K113" s="76" t="str">
        <f>IF(Table_Data_Table_1[[#This Row],[Item ID]]="","",IFERROR(VLOOKUP(Table_Data_Table_1[[#This Row],[Item ID]],DataTable,10,FALSE)-VLOOKUP(Table_Data_Table_1[[#This Row],[Item ID]],DataTable,12,FALSE),""))</f>
        <v/>
      </c>
      <c r="L113" s="176" t="str">
        <f>IFERROR(Table_Data_Table_1[[#This Row],[Land
Residual]]/Table_Data_Table_1[[#This Row],[Resid
Acre]],"")</f>
        <v/>
      </c>
      <c r="M113" s="179" t="str">
        <f>IFERROR(ROUND(Table_Data_Table_1[[#This Row],[Land
Residual]]/Table_Data_Table_1[[#This Row],[Resid
Sq Ft]],2),"")</f>
        <v/>
      </c>
      <c r="N113" s="78" t="str">
        <f>IF(Table_Data_Table_1[[#This Row],[Item ID]]="","",ROUND(DAYS360(Table_Data_Table_1[[#This Row],[Sale Date]],'Global Settings'!$H$5)/30,0))</f>
        <v/>
      </c>
      <c r="O113" s="180" t="str">
        <f ca="1">IFERROR(IF(AND(Table_Data_Table_1[[#This Row],[Months To
Mid-Point]]&lt;12.01,Table_Data_Table_1[[#This Row],[Months To
Mid-Point]]&gt;-13),0,(Table_Data_Table_1[[#This Row],[Months To
Mid-Point]]*'Global Settings'!$H$6)),"")</f>
        <v/>
      </c>
      <c r="P113" s="176" t="str">
        <f ca="1">IFERROR(Table_Data_Table_1[[#This Row],[Land
Residual]]*(Table_Data_Table_1[[#This Row],[Time
Adjust]]+1),"")</f>
        <v/>
      </c>
      <c r="Q113" s="176" t="str">
        <f ca="1">IFERROR(Table_Data_Table_1[[#This Row],[Adjusted
Sale Price]]/Table_Data_Table_1[[#This Row],[Resid
Acre]],"")</f>
        <v/>
      </c>
      <c r="R113" s="179" t="str">
        <f ca="1">IFERROR(ROUND(Table_Data_Table_1[[#This Row],[Adjusted
Sale Price]]/Table_Data_Table_1[[#This Row],[Resid
Sq Ft]],2),"")</f>
        <v/>
      </c>
      <c r="S113" s="179" t="str">
        <f ca="1">IFERROR(IF(VLOOKUP(Table_Data_Table_1[[#This Row],[Item ID]],DataTable,11,FALSE)=0,"N/A",Table_Data_Table_1[[#This Row],[Adjusted
Sale Price]]/VLOOKUP(Table_Data_Table_1[[#This Row],[Item ID]],DataTable,11,FALSE)),"")</f>
        <v/>
      </c>
      <c r="T113" s="286" t="str">
        <f ca="1">IF(IFERROR(VLOOKUP(Table_Data_Table_1[[#This Row],[Item ID]],DataTable,17,FALSE),"")=0,"",IFERROR(VLOOKUP(Table_Data_Table_1[[#This Row],[Item ID]],DataTable,17,FALSE),""))</f>
        <v/>
      </c>
      <c r="U113" s="8"/>
    </row>
    <row r="114" spans="1:21" x14ac:dyDescent="0.25">
      <c r="A114" s="189" t="s">
        <v>133</v>
      </c>
      <c r="B114" s="78"/>
      <c r="C114" s="192" t="str">
        <f>IF(Table_Data_Table_1[[#This Row],[Item ID]]="","",IFERROR(VLOOKUP(Table_Data_Table_1[[#This Row],[Item ID]],DataTable,16,FALSE),""))</f>
        <v/>
      </c>
      <c r="D114" s="78"/>
      <c r="H11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ID]],DataTable,6,FALSE)*I114,"")))</f>
        <v/>
      </c>
      <c r="I11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4" s="178" t="str">
        <f>IFERROR(ROUND(Table_Data_Table_1[[#This Row],[Resid
Sq Ft]]/43560,3),"")</f>
        <v/>
      </c>
      <c r="K114" s="76" t="str">
        <f>IF(Table_Data_Table_1[[#This Row],[Item ID]]="","",IFERROR(VLOOKUP(Table_Data_Table_1[[#This Row],[Item ID]],DataTable,10,FALSE)-VLOOKUP(Table_Data_Table_1[[#This Row],[Item ID]],DataTable,12,FALSE),""))</f>
        <v/>
      </c>
      <c r="L114" s="176" t="str">
        <f>IFERROR(Table_Data_Table_1[[#This Row],[Land
Residual]]/Table_Data_Table_1[[#This Row],[Resid
Acre]],"")</f>
        <v/>
      </c>
      <c r="M114" s="179" t="str">
        <f>IFERROR(ROUND(Table_Data_Table_1[[#This Row],[Land
Residual]]/Table_Data_Table_1[[#This Row],[Resid
Sq Ft]],2),"")</f>
        <v/>
      </c>
      <c r="N114" s="78" t="str">
        <f>IF(Table_Data_Table_1[[#This Row],[Item ID]]="","",ROUND(DAYS360(Table_Data_Table_1[[#This Row],[Sale Date]],'Global Settings'!$H$5)/30,0))</f>
        <v/>
      </c>
      <c r="O114" s="180" t="str">
        <f ca="1">IFERROR(IF(AND(Table_Data_Table_1[[#This Row],[Months To
Mid-Point]]&lt;12.01,Table_Data_Table_1[[#This Row],[Months To
Mid-Point]]&gt;-13),0,(Table_Data_Table_1[[#This Row],[Months To
Mid-Point]]*'Global Settings'!$H$6)),"")</f>
        <v/>
      </c>
      <c r="P114" s="176" t="str">
        <f ca="1">IFERROR(Table_Data_Table_1[[#This Row],[Land
Residual]]*(Table_Data_Table_1[[#This Row],[Time
Adjust]]+1),"")</f>
        <v/>
      </c>
      <c r="Q114" s="176" t="str">
        <f ca="1">IFERROR(Table_Data_Table_1[[#This Row],[Adjusted
Sale Price]]/Table_Data_Table_1[[#This Row],[Resid
Acre]],"")</f>
        <v/>
      </c>
      <c r="R114" s="179" t="str">
        <f ca="1">IFERROR(ROUND(Table_Data_Table_1[[#This Row],[Adjusted
Sale Price]]/Table_Data_Table_1[[#This Row],[Resid
Sq Ft]],2),"")</f>
        <v/>
      </c>
      <c r="S114" s="179" t="str">
        <f ca="1">IFERROR(IF(VLOOKUP(Table_Data_Table_1[[#This Row],[Item ID]],DataTable,11,FALSE)=0,"N/A",Table_Data_Table_1[[#This Row],[Adjusted
Sale Price]]/VLOOKUP(Table_Data_Table_1[[#This Row],[Item ID]],DataTable,11,FALSE)),"")</f>
        <v/>
      </c>
      <c r="T114" s="286" t="str">
        <f ca="1">IF(IFERROR(VLOOKUP(Table_Data_Table_1[[#This Row],[Item ID]],DataTable,17,FALSE),"")=0,"",IFERROR(VLOOKUP(Table_Data_Table_1[[#This Row],[Item ID]],DataTable,17,FALSE),""))</f>
        <v/>
      </c>
      <c r="U114" s="8"/>
    </row>
    <row r="115" spans="1:21" x14ac:dyDescent="0.25">
      <c r="A115" s="189" t="s">
        <v>133</v>
      </c>
      <c r="B115" s="78"/>
      <c r="C115" s="192" t="str">
        <f>IF(Table_Data_Table_1[[#This Row],[Item ID]]="","",IFERROR(VLOOKUP(Table_Data_Table_1[[#This Row],[Item ID]],DataTable,16,FALSE),""))</f>
        <v/>
      </c>
      <c r="D115" s="78"/>
      <c r="H11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ID]],DataTable,6,FALSE)*I115,"")))</f>
        <v/>
      </c>
      <c r="I11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5" s="178" t="str">
        <f>IFERROR(ROUND(Table_Data_Table_1[[#This Row],[Resid
Sq Ft]]/43560,3),"")</f>
        <v/>
      </c>
      <c r="K115" s="76" t="str">
        <f>IF(Table_Data_Table_1[[#This Row],[Item ID]]="","",IFERROR(VLOOKUP(Table_Data_Table_1[[#This Row],[Item ID]],DataTable,10,FALSE)-VLOOKUP(Table_Data_Table_1[[#This Row],[Item ID]],DataTable,12,FALSE),""))</f>
        <v/>
      </c>
      <c r="L115" s="176" t="str">
        <f>IFERROR(Table_Data_Table_1[[#This Row],[Land
Residual]]/Table_Data_Table_1[[#This Row],[Resid
Acre]],"")</f>
        <v/>
      </c>
      <c r="M115" s="179" t="str">
        <f>IFERROR(ROUND(Table_Data_Table_1[[#This Row],[Land
Residual]]/Table_Data_Table_1[[#This Row],[Resid
Sq Ft]],2),"")</f>
        <v/>
      </c>
      <c r="N115" s="78" t="str">
        <f>IF(Table_Data_Table_1[[#This Row],[Item ID]]="","",ROUND(DAYS360(Table_Data_Table_1[[#This Row],[Sale Date]],'Global Settings'!$H$5)/30,0))</f>
        <v/>
      </c>
      <c r="O115" s="180" t="str">
        <f ca="1">IFERROR(IF(AND(Table_Data_Table_1[[#This Row],[Months To
Mid-Point]]&lt;12.01,Table_Data_Table_1[[#This Row],[Months To
Mid-Point]]&gt;-13),0,(Table_Data_Table_1[[#This Row],[Months To
Mid-Point]]*'Global Settings'!$H$6)),"")</f>
        <v/>
      </c>
      <c r="P115" s="176" t="str">
        <f ca="1">IFERROR(Table_Data_Table_1[[#This Row],[Land
Residual]]*(Table_Data_Table_1[[#This Row],[Time
Adjust]]+1),"")</f>
        <v/>
      </c>
      <c r="Q115" s="176" t="str">
        <f ca="1">IFERROR(Table_Data_Table_1[[#This Row],[Adjusted
Sale Price]]/Table_Data_Table_1[[#This Row],[Resid
Acre]],"")</f>
        <v/>
      </c>
      <c r="R115" s="179" t="str">
        <f ca="1">IFERROR(ROUND(Table_Data_Table_1[[#This Row],[Adjusted
Sale Price]]/Table_Data_Table_1[[#This Row],[Resid
Sq Ft]],2),"")</f>
        <v/>
      </c>
      <c r="S115" s="179" t="str">
        <f ca="1">IFERROR(IF(VLOOKUP(Table_Data_Table_1[[#This Row],[Item ID]],DataTable,11,FALSE)=0,"N/A",Table_Data_Table_1[[#This Row],[Adjusted
Sale Price]]/VLOOKUP(Table_Data_Table_1[[#This Row],[Item ID]],DataTable,11,FALSE)),"")</f>
        <v/>
      </c>
      <c r="T115" s="286" t="str">
        <f ca="1">IF(IFERROR(VLOOKUP(Table_Data_Table_1[[#This Row],[Item ID]],DataTable,17,FALSE),"")=0,"",IFERROR(VLOOKUP(Table_Data_Table_1[[#This Row],[Item ID]],DataTable,17,FALSE),""))</f>
        <v/>
      </c>
      <c r="U115" s="8"/>
    </row>
    <row r="116" spans="1:21" x14ac:dyDescent="0.25">
      <c r="A116" s="189" t="s">
        <v>133</v>
      </c>
      <c r="B116" s="78"/>
      <c r="C116" s="192" t="str">
        <f>IF(Table_Data_Table_1[[#This Row],[Item ID]]="","",IFERROR(VLOOKUP(Table_Data_Table_1[[#This Row],[Item ID]],DataTable,16,FALSE),""))</f>
        <v/>
      </c>
      <c r="D116" s="78"/>
      <c r="H11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ID]],DataTable,6,FALSE)*I116,"")))</f>
        <v/>
      </c>
      <c r="I11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6" s="178" t="str">
        <f>IFERROR(ROUND(Table_Data_Table_1[[#This Row],[Resid
Sq Ft]]/43560,3),"")</f>
        <v/>
      </c>
      <c r="K116" s="76" t="str">
        <f>IF(Table_Data_Table_1[[#This Row],[Item ID]]="","",IFERROR(VLOOKUP(Table_Data_Table_1[[#This Row],[Item ID]],DataTable,10,FALSE)-VLOOKUP(Table_Data_Table_1[[#This Row],[Item ID]],DataTable,12,FALSE),""))</f>
        <v/>
      </c>
      <c r="L116" s="176" t="str">
        <f>IFERROR(Table_Data_Table_1[[#This Row],[Land
Residual]]/Table_Data_Table_1[[#This Row],[Resid
Acre]],"")</f>
        <v/>
      </c>
      <c r="M116" s="179" t="str">
        <f>IFERROR(ROUND(Table_Data_Table_1[[#This Row],[Land
Residual]]/Table_Data_Table_1[[#This Row],[Resid
Sq Ft]],2),"")</f>
        <v/>
      </c>
      <c r="N116" s="78" t="str">
        <f>IF(Table_Data_Table_1[[#This Row],[Item ID]]="","",ROUND(DAYS360(Table_Data_Table_1[[#This Row],[Sale Date]],'Global Settings'!$H$5)/30,0))</f>
        <v/>
      </c>
      <c r="O116" s="180" t="str">
        <f ca="1">IFERROR(IF(AND(Table_Data_Table_1[[#This Row],[Months To
Mid-Point]]&lt;12.01,Table_Data_Table_1[[#This Row],[Months To
Mid-Point]]&gt;-13),0,(Table_Data_Table_1[[#This Row],[Months To
Mid-Point]]*'Global Settings'!$H$6)),"")</f>
        <v/>
      </c>
      <c r="P116" s="176" t="str">
        <f ca="1">IFERROR(Table_Data_Table_1[[#This Row],[Land
Residual]]*(Table_Data_Table_1[[#This Row],[Time
Adjust]]+1),"")</f>
        <v/>
      </c>
      <c r="Q116" s="176" t="str">
        <f ca="1">IFERROR(Table_Data_Table_1[[#This Row],[Adjusted
Sale Price]]/Table_Data_Table_1[[#This Row],[Resid
Acre]],"")</f>
        <v/>
      </c>
      <c r="R116" s="179" t="str">
        <f ca="1">IFERROR(ROUND(Table_Data_Table_1[[#This Row],[Adjusted
Sale Price]]/Table_Data_Table_1[[#This Row],[Resid
Sq Ft]],2),"")</f>
        <v/>
      </c>
      <c r="S116" s="179" t="str">
        <f ca="1">IFERROR(IF(VLOOKUP(Table_Data_Table_1[[#This Row],[Item ID]],DataTable,11,FALSE)=0,"N/A",Table_Data_Table_1[[#This Row],[Adjusted
Sale Price]]/VLOOKUP(Table_Data_Table_1[[#This Row],[Item ID]],DataTable,11,FALSE)),"")</f>
        <v/>
      </c>
      <c r="T116" s="286" t="str">
        <f ca="1">IF(IFERROR(VLOOKUP(Table_Data_Table_1[[#This Row],[Item ID]],DataTable,17,FALSE),"")=0,"",IFERROR(VLOOKUP(Table_Data_Table_1[[#This Row],[Item ID]],DataTable,17,FALSE),""))</f>
        <v/>
      </c>
      <c r="U116" s="8"/>
    </row>
    <row r="117" spans="1:21" x14ac:dyDescent="0.25">
      <c r="A117" s="189" t="s">
        <v>133</v>
      </c>
      <c r="B117" s="78"/>
      <c r="C117" s="192" t="str">
        <f>IF(Table_Data_Table_1[[#This Row],[Item ID]]="","",IFERROR(VLOOKUP(Table_Data_Table_1[[#This Row],[Item ID]],DataTable,16,FALSE),""))</f>
        <v/>
      </c>
      <c r="D117" s="78"/>
      <c r="H11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ID]],DataTable,6,FALSE)*I117,"")))</f>
        <v/>
      </c>
      <c r="I11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7" s="178" t="str">
        <f>IFERROR(ROUND(Table_Data_Table_1[[#This Row],[Resid
Sq Ft]]/43560,3),"")</f>
        <v/>
      </c>
      <c r="K117" s="76" t="str">
        <f>IF(Table_Data_Table_1[[#This Row],[Item ID]]="","",IFERROR(VLOOKUP(Table_Data_Table_1[[#This Row],[Item ID]],DataTable,10,FALSE)-VLOOKUP(Table_Data_Table_1[[#This Row],[Item ID]],DataTable,12,FALSE),""))</f>
        <v/>
      </c>
      <c r="L117" s="176" t="str">
        <f>IFERROR(Table_Data_Table_1[[#This Row],[Land
Residual]]/Table_Data_Table_1[[#This Row],[Resid
Acre]],"")</f>
        <v/>
      </c>
      <c r="M117" s="179" t="str">
        <f>IFERROR(ROUND(Table_Data_Table_1[[#This Row],[Land
Residual]]/Table_Data_Table_1[[#This Row],[Resid
Sq Ft]],2),"")</f>
        <v/>
      </c>
      <c r="N117" s="78" t="str">
        <f>IF(Table_Data_Table_1[[#This Row],[Item ID]]="","",ROUND(DAYS360(Table_Data_Table_1[[#This Row],[Sale Date]],'Global Settings'!$H$5)/30,0))</f>
        <v/>
      </c>
      <c r="O117" s="180" t="str">
        <f ca="1">IFERROR(IF(AND(Table_Data_Table_1[[#This Row],[Months To
Mid-Point]]&lt;12.01,Table_Data_Table_1[[#This Row],[Months To
Mid-Point]]&gt;-13),0,(Table_Data_Table_1[[#This Row],[Months To
Mid-Point]]*'Global Settings'!$H$6)),"")</f>
        <v/>
      </c>
      <c r="P117" s="176" t="str">
        <f ca="1">IFERROR(Table_Data_Table_1[[#This Row],[Land
Residual]]*(Table_Data_Table_1[[#This Row],[Time
Adjust]]+1),"")</f>
        <v/>
      </c>
      <c r="Q117" s="176" t="str">
        <f ca="1">IFERROR(Table_Data_Table_1[[#This Row],[Adjusted
Sale Price]]/Table_Data_Table_1[[#This Row],[Resid
Acre]],"")</f>
        <v/>
      </c>
      <c r="R117" s="179" t="str">
        <f ca="1">IFERROR(ROUND(Table_Data_Table_1[[#This Row],[Adjusted
Sale Price]]/Table_Data_Table_1[[#This Row],[Resid
Sq Ft]],2),"")</f>
        <v/>
      </c>
      <c r="S117" s="179" t="str">
        <f ca="1">IFERROR(IF(VLOOKUP(Table_Data_Table_1[[#This Row],[Item ID]],DataTable,11,FALSE)=0,"N/A",Table_Data_Table_1[[#This Row],[Adjusted
Sale Price]]/VLOOKUP(Table_Data_Table_1[[#This Row],[Item ID]],DataTable,11,FALSE)),"")</f>
        <v/>
      </c>
      <c r="T117" s="286" t="str">
        <f ca="1">IF(IFERROR(VLOOKUP(Table_Data_Table_1[[#This Row],[Item ID]],DataTable,17,FALSE),"")=0,"",IFERROR(VLOOKUP(Table_Data_Table_1[[#This Row],[Item ID]],DataTable,17,FALSE),""))</f>
        <v/>
      </c>
      <c r="U117" s="8"/>
    </row>
    <row r="118" spans="1:21" x14ac:dyDescent="0.25">
      <c r="A118" s="189" t="s">
        <v>133</v>
      </c>
      <c r="B118" s="78"/>
      <c r="C118" s="192" t="str">
        <f>IF(Table_Data_Table_1[[#This Row],[Item ID]]="","",IFERROR(VLOOKUP(Table_Data_Table_1[[#This Row],[Item ID]],DataTable,16,FALSE),""))</f>
        <v/>
      </c>
      <c r="D118" s="78"/>
      <c r="H11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ID]],DataTable,6,FALSE)*I118,"")))</f>
        <v/>
      </c>
      <c r="I11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8" s="178" t="str">
        <f>IFERROR(ROUND(Table_Data_Table_1[[#This Row],[Resid
Sq Ft]]/43560,3),"")</f>
        <v/>
      </c>
      <c r="K118" s="76" t="str">
        <f>IF(Table_Data_Table_1[[#This Row],[Item ID]]="","",IFERROR(VLOOKUP(Table_Data_Table_1[[#This Row],[Item ID]],DataTable,10,FALSE)-VLOOKUP(Table_Data_Table_1[[#This Row],[Item ID]],DataTable,12,FALSE),""))</f>
        <v/>
      </c>
      <c r="L118" s="176" t="str">
        <f>IFERROR(Table_Data_Table_1[[#This Row],[Land
Residual]]/Table_Data_Table_1[[#This Row],[Resid
Acre]],"")</f>
        <v/>
      </c>
      <c r="M118" s="179" t="str">
        <f>IFERROR(ROUND(Table_Data_Table_1[[#This Row],[Land
Residual]]/Table_Data_Table_1[[#This Row],[Resid
Sq Ft]],2),"")</f>
        <v/>
      </c>
      <c r="N118" s="78" t="str">
        <f>IF(Table_Data_Table_1[[#This Row],[Item ID]]="","",ROUND(DAYS360(Table_Data_Table_1[[#This Row],[Sale Date]],'Global Settings'!$H$5)/30,0))</f>
        <v/>
      </c>
      <c r="O118" s="180" t="str">
        <f ca="1">IFERROR(IF(AND(Table_Data_Table_1[[#This Row],[Months To
Mid-Point]]&lt;12.01,Table_Data_Table_1[[#This Row],[Months To
Mid-Point]]&gt;-13),0,(Table_Data_Table_1[[#This Row],[Months To
Mid-Point]]*'Global Settings'!$H$6)),"")</f>
        <v/>
      </c>
      <c r="P118" s="176" t="str">
        <f ca="1">IFERROR(Table_Data_Table_1[[#This Row],[Land
Residual]]*(Table_Data_Table_1[[#This Row],[Time
Adjust]]+1),"")</f>
        <v/>
      </c>
      <c r="Q118" s="176" t="str">
        <f ca="1">IFERROR(Table_Data_Table_1[[#This Row],[Adjusted
Sale Price]]/Table_Data_Table_1[[#This Row],[Resid
Acre]],"")</f>
        <v/>
      </c>
      <c r="R118" s="179" t="str">
        <f ca="1">IFERROR(ROUND(Table_Data_Table_1[[#This Row],[Adjusted
Sale Price]]/Table_Data_Table_1[[#This Row],[Resid
Sq Ft]],2),"")</f>
        <v/>
      </c>
      <c r="S118" s="179" t="str">
        <f ca="1">IFERROR(IF(VLOOKUP(Table_Data_Table_1[[#This Row],[Item ID]],DataTable,11,FALSE)=0,"N/A",Table_Data_Table_1[[#This Row],[Adjusted
Sale Price]]/VLOOKUP(Table_Data_Table_1[[#This Row],[Item ID]],DataTable,11,FALSE)),"")</f>
        <v/>
      </c>
      <c r="T118" s="286" t="str">
        <f ca="1">IF(IFERROR(VLOOKUP(Table_Data_Table_1[[#This Row],[Item ID]],DataTable,17,FALSE),"")=0,"",IFERROR(VLOOKUP(Table_Data_Table_1[[#This Row],[Item ID]],DataTable,17,FALSE),""))</f>
        <v/>
      </c>
      <c r="U118" s="8"/>
    </row>
    <row r="119" spans="1:21" x14ac:dyDescent="0.25">
      <c r="A119" s="189" t="s">
        <v>133</v>
      </c>
      <c r="B119" s="78"/>
      <c r="C119" s="192" t="str">
        <f>IF(Table_Data_Table_1[[#This Row],[Item ID]]="","",IFERROR(VLOOKUP(Table_Data_Table_1[[#This Row],[Item ID]],DataTable,16,FALSE),""))</f>
        <v/>
      </c>
      <c r="D119" s="78"/>
      <c r="H11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ID]],DataTable,6,FALSE)*I119,"")))</f>
        <v/>
      </c>
      <c r="I11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9" s="178" t="str">
        <f>IFERROR(ROUND(Table_Data_Table_1[[#This Row],[Resid
Sq Ft]]/43560,3),"")</f>
        <v/>
      </c>
      <c r="K119" s="76" t="str">
        <f>IF(Table_Data_Table_1[[#This Row],[Item ID]]="","",IFERROR(VLOOKUP(Table_Data_Table_1[[#This Row],[Item ID]],DataTable,10,FALSE)-VLOOKUP(Table_Data_Table_1[[#This Row],[Item ID]],DataTable,12,FALSE),""))</f>
        <v/>
      </c>
      <c r="L119" s="176" t="str">
        <f>IFERROR(Table_Data_Table_1[[#This Row],[Land
Residual]]/Table_Data_Table_1[[#This Row],[Resid
Acre]],"")</f>
        <v/>
      </c>
      <c r="M119" s="179" t="str">
        <f>IFERROR(ROUND(Table_Data_Table_1[[#This Row],[Land
Residual]]/Table_Data_Table_1[[#This Row],[Resid
Sq Ft]],2),"")</f>
        <v/>
      </c>
      <c r="N119" s="78" t="str">
        <f>IF(Table_Data_Table_1[[#This Row],[Item ID]]="","",ROUND(DAYS360(Table_Data_Table_1[[#This Row],[Sale Date]],'Global Settings'!$H$5)/30,0))</f>
        <v/>
      </c>
      <c r="O119" s="180" t="str">
        <f ca="1">IFERROR(IF(AND(Table_Data_Table_1[[#This Row],[Months To
Mid-Point]]&lt;12.01,Table_Data_Table_1[[#This Row],[Months To
Mid-Point]]&gt;-13),0,(Table_Data_Table_1[[#This Row],[Months To
Mid-Point]]*'Global Settings'!$H$6)),"")</f>
        <v/>
      </c>
      <c r="P119" s="176" t="str">
        <f ca="1">IFERROR(Table_Data_Table_1[[#This Row],[Land
Residual]]*(Table_Data_Table_1[[#This Row],[Time
Adjust]]+1),"")</f>
        <v/>
      </c>
      <c r="Q119" s="176" t="str">
        <f ca="1">IFERROR(Table_Data_Table_1[[#This Row],[Adjusted
Sale Price]]/Table_Data_Table_1[[#This Row],[Resid
Acre]],"")</f>
        <v/>
      </c>
      <c r="R119" s="179" t="str">
        <f ca="1">IFERROR(ROUND(Table_Data_Table_1[[#This Row],[Adjusted
Sale Price]]/Table_Data_Table_1[[#This Row],[Resid
Sq Ft]],2),"")</f>
        <v/>
      </c>
      <c r="S119" s="179" t="str">
        <f ca="1">IFERROR(IF(VLOOKUP(Table_Data_Table_1[[#This Row],[Item ID]],DataTable,11,FALSE)=0,"N/A",Table_Data_Table_1[[#This Row],[Adjusted
Sale Price]]/VLOOKUP(Table_Data_Table_1[[#This Row],[Item ID]],DataTable,11,FALSE)),"")</f>
        <v/>
      </c>
      <c r="T119" s="286" t="str">
        <f ca="1">IF(IFERROR(VLOOKUP(Table_Data_Table_1[[#This Row],[Item ID]],DataTable,17,FALSE),"")=0,"",IFERROR(VLOOKUP(Table_Data_Table_1[[#This Row],[Item ID]],DataTable,17,FALSE),""))</f>
        <v/>
      </c>
      <c r="U119" s="8"/>
    </row>
    <row r="120" spans="1:21" x14ac:dyDescent="0.25">
      <c r="A120" s="189" t="s">
        <v>133</v>
      </c>
      <c r="B120" s="78"/>
      <c r="C120" s="192" t="str">
        <f>IF(Table_Data_Table_1[[#This Row],[Item ID]]="","",IFERROR(VLOOKUP(Table_Data_Table_1[[#This Row],[Item ID]],DataTable,16,FALSE),""))</f>
        <v/>
      </c>
      <c r="D120" s="78"/>
      <c r="H12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ID]],DataTable,6,FALSE)*I120,"")))</f>
        <v/>
      </c>
      <c r="I12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0" s="178" t="str">
        <f>IFERROR(ROUND(Table_Data_Table_1[[#This Row],[Resid
Sq Ft]]/43560,3),"")</f>
        <v/>
      </c>
      <c r="K120" s="76" t="str">
        <f>IF(Table_Data_Table_1[[#This Row],[Item ID]]="","",IFERROR(VLOOKUP(Table_Data_Table_1[[#This Row],[Item ID]],DataTable,10,FALSE)-VLOOKUP(Table_Data_Table_1[[#This Row],[Item ID]],DataTable,12,FALSE),""))</f>
        <v/>
      </c>
      <c r="L120" s="176" t="str">
        <f>IFERROR(Table_Data_Table_1[[#This Row],[Land
Residual]]/Table_Data_Table_1[[#This Row],[Resid
Acre]],"")</f>
        <v/>
      </c>
      <c r="M120" s="179" t="str">
        <f>IFERROR(ROUND(Table_Data_Table_1[[#This Row],[Land
Residual]]/Table_Data_Table_1[[#This Row],[Resid
Sq Ft]],2),"")</f>
        <v/>
      </c>
      <c r="N120" s="78" t="str">
        <f>IF(Table_Data_Table_1[[#This Row],[Item ID]]="","",ROUND(DAYS360(Table_Data_Table_1[[#This Row],[Sale Date]],'Global Settings'!$H$5)/30,0))</f>
        <v/>
      </c>
      <c r="O120" s="180" t="str">
        <f ca="1">IFERROR(IF(AND(Table_Data_Table_1[[#This Row],[Months To
Mid-Point]]&lt;12.01,Table_Data_Table_1[[#This Row],[Months To
Mid-Point]]&gt;-13),0,(Table_Data_Table_1[[#This Row],[Months To
Mid-Point]]*'Global Settings'!$H$6)),"")</f>
        <v/>
      </c>
      <c r="P120" s="176" t="str">
        <f ca="1">IFERROR(Table_Data_Table_1[[#This Row],[Land
Residual]]*(Table_Data_Table_1[[#This Row],[Time
Adjust]]+1),"")</f>
        <v/>
      </c>
      <c r="Q120" s="176" t="str">
        <f ca="1">IFERROR(Table_Data_Table_1[[#This Row],[Adjusted
Sale Price]]/Table_Data_Table_1[[#This Row],[Resid
Acre]],"")</f>
        <v/>
      </c>
      <c r="R120" s="179" t="str">
        <f ca="1">IFERROR(ROUND(Table_Data_Table_1[[#This Row],[Adjusted
Sale Price]]/Table_Data_Table_1[[#This Row],[Resid
Sq Ft]],2),"")</f>
        <v/>
      </c>
      <c r="S120" s="179" t="str">
        <f ca="1">IFERROR(IF(VLOOKUP(Table_Data_Table_1[[#This Row],[Item ID]],DataTable,11,FALSE)=0,"N/A",Table_Data_Table_1[[#This Row],[Adjusted
Sale Price]]/VLOOKUP(Table_Data_Table_1[[#This Row],[Item ID]],DataTable,11,FALSE)),"")</f>
        <v/>
      </c>
      <c r="T120" s="286" t="str">
        <f ca="1">IF(IFERROR(VLOOKUP(Table_Data_Table_1[[#This Row],[Item ID]],DataTable,17,FALSE),"")=0,"",IFERROR(VLOOKUP(Table_Data_Table_1[[#This Row],[Item ID]],DataTable,17,FALSE),""))</f>
        <v/>
      </c>
      <c r="U120" s="8"/>
    </row>
    <row r="121" spans="1:21" x14ac:dyDescent="0.25">
      <c r="A121" s="189" t="s">
        <v>133</v>
      </c>
      <c r="B121" s="78"/>
      <c r="C121" s="192" t="str">
        <f>IF(Table_Data_Table_1[[#This Row],[Item ID]]="","",IFERROR(VLOOKUP(Table_Data_Table_1[[#This Row],[Item ID]],DataTable,16,FALSE),""))</f>
        <v/>
      </c>
      <c r="D121" s="78"/>
      <c r="H12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ID]],DataTable,6,FALSE)*I121,"")))</f>
        <v/>
      </c>
      <c r="I12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1" s="178" t="str">
        <f>IFERROR(ROUND(Table_Data_Table_1[[#This Row],[Resid
Sq Ft]]/43560,3),"")</f>
        <v/>
      </c>
      <c r="K121" s="76" t="str">
        <f>IF(Table_Data_Table_1[[#This Row],[Item ID]]="","",IFERROR(VLOOKUP(Table_Data_Table_1[[#This Row],[Item ID]],DataTable,10,FALSE)-VLOOKUP(Table_Data_Table_1[[#This Row],[Item ID]],DataTable,12,FALSE),""))</f>
        <v/>
      </c>
      <c r="L121" s="176" t="str">
        <f>IFERROR(Table_Data_Table_1[[#This Row],[Land
Residual]]/Table_Data_Table_1[[#This Row],[Resid
Acre]],"")</f>
        <v/>
      </c>
      <c r="M121" s="179" t="str">
        <f>IFERROR(ROUND(Table_Data_Table_1[[#This Row],[Land
Residual]]/Table_Data_Table_1[[#This Row],[Resid
Sq Ft]],2),"")</f>
        <v/>
      </c>
      <c r="N121" s="78" t="str">
        <f>IF(Table_Data_Table_1[[#This Row],[Item ID]]="","",ROUND(DAYS360(Table_Data_Table_1[[#This Row],[Sale Date]],'Global Settings'!$H$5)/30,0))</f>
        <v/>
      </c>
      <c r="O121" s="180" t="str">
        <f ca="1">IFERROR(IF(AND(Table_Data_Table_1[[#This Row],[Months To
Mid-Point]]&lt;12.01,Table_Data_Table_1[[#This Row],[Months To
Mid-Point]]&gt;-13),0,(Table_Data_Table_1[[#This Row],[Months To
Mid-Point]]*'Global Settings'!$H$6)),"")</f>
        <v/>
      </c>
      <c r="P121" s="176" t="str">
        <f ca="1">IFERROR(Table_Data_Table_1[[#This Row],[Land
Residual]]*(Table_Data_Table_1[[#This Row],[Time
Adjust]]+1),"")</f>
        <v/>
      </c>
      <c r="Q121" s="176" t="str">
        <f ca="1">IFERROR(Table_Data_Table_1[[#This Row],[Adjusted
Sale Price]]/Table_Data_Table_1[[#This Row],[Resid
Acre]],"")</f>
        <v/>
      </c>
      <c r="R121" s="179" t="str">
        <f ca="1">IFERROR(ROUND(Table_Data_Table_1[[#This Row],[Adjusted
Sale Price]]/Table_Data_Table_1[[#This Row],[Resid
Sq Ft]],2),"")</f>
        <v/>
      </c>
      <c r="S121" s="179" t="str">
        <f ca="1">IFERROR(IF(VLOOKUP(Table_Data_Table_1[[#This Row],[Item ID]],DataTable,11,FALSE)=0,"N/A",Table_Data_Table_1[[#This Row],[Adjusted
Sale Price]]/VLOOKUP(Table_Data_Table_1[[#This Row],[Item ID]],DataTable,11,FALSE)),"")</f>
        <v/>
      </c>
      <c r="T121" s="286" t="str">
        <f ca="1">IF(IFERROR(VLOOKUP(Table_Data_Table_1[[#This Row],[Item ID]],DataTable,17,FALSE),"")=0,"",IFERROR(VLOOKUP(Table_Data_Table_1[[#This Row],[Item ID]],DataTable,17,FALSE),""))</f>
        <v/>
      </c>
      <c r="U121" s="8"/>
    </row>
    <row r="122" spans="1:21" x14ac:dyDescent="0.25">
      <c r="A122" s="189" t="s">
        <v>133</v>
      </c>
      <c r="B122" s="78"/>
      <c r="C122" s="192" t="str">
        <f>IF(Table_Data_Table_1[[#This Row],[Item ID]]="","",IFERROR(VLOOKUP(Table_Data_Table_1[[#This Row],[Item ID]],DataTable,16,FALSE),""))</f>
        <v/>
      </c>
      <c r="D122" s="78"/>
      <c r="H12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ID]],DataTable,6,FALSE)*I122,"")))</f>
        <v/>
      </c>
      <c r="I12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2" s="178" t="str">
        <f>IFERROR(ROUND(Table_Data_Table_1[[#This Row],[Resid
Sq Ft]]/43560,3),"")</f>
        <v/>
      </c>
      <c r="K122" s="76" t="str">
        <f>IF(Table_Data_Table_1[[#This Row],[Item ID]]="","",IFERROR(VLOOKUP(Table_Data_Table_1[[#This Row],[Item ID]],DataTable,10,FALSE)-VLOOKUP(Table_Data_Table_1[[#This Row],[Item ID]],DataTable,12,FALSE),""))</f>
        <v/>
      </c>
      <c r="L122" s="176" t="str">
        <f>IFERROR(Table_Data_Table_1[[#This Row],[Land
Residual]]/Table_Data_Table_1[[#This Row],[Resid
Acre]],"")</f>
        <v/>
      </c>
      <c r="M122" s="179" t="str">
        <f>IFERROR(ROUND(Table_Data_Table_1[[#This Row],[Land
Residual]]/Table_Data_Table_1[[#This Row],[Resid
Sq Ft]],2),"")</f>
        <v/>
      </c>
      <c r="N122" s="78" t="str">
        <f>IF(Table_Data_Table_1[[#This Row],[Item ID]]="","",ROUND(DAYS360(Table_Data_Table_1[[#This Row],[Sale Date]],'Global Settings'!$H$5)/30,0))</f>
        <v/>
      </c>
      <c r="O122" s="180" t="str">
        <f ca="1">IFERROR(IF(AND(Table_Data_Table_1[[#This Row],[Months To
Mid-Point]]&lt;12.01,Table_Data_Table_1[[#This Row],[Months To
Mid-Point]]&gt;-13),0,(Table_Data_Table_1[[#This Row],[Months To
Mid-Point]]*'Global Settings'!$H$6)),"")</f>
        <v/>
      </c>
      <c r="P122" s="176" t="str">
        <f ca="1">IFERROR(Table_Data_Table_1[[#This Row],[Land
Residual]]*(Table_Data_Table_1[[#This Row],[Time
Adjust]]+1),"")</f>
        <v/>
      </c>
      <c r="Q122" s="176" t="str">
        <f ca="1">IFERROR(Table_Data_Table_1[[#This Row],[Adjusted
Sale Price]]/Table_Data_Table_1[[#This Row],[Resid
Acre]],"")</f>
        <v/>
      </c>
      <c r="R122" s="179" t="str">
        <f ca="1">IFERROR(ROUND(Table_Data_Table_1[[#This Row],[Adjusted
Sale Price]]/Table_Data_Table_1[[#This Row],[Resid
Sq Ft]],2),"")</f>
        <v/>
      </c>
      <c r="S122" s="179" t="str">
        <f ca="1">IFERROR(IF(VLOOKUP(Table_Data_Table_1[[#This Row],[Item ID]],DataTable,11,FALSE)=0,"N/A",Table_Data_Table_1[[#This Row],[Adjusted
Sale Price]]/VLOOKUP(Table_Data_Table_1[[#This Row],[Item ID]],DataTable,11,FALSE)),"")</f>
        <v/>
      </c>
      <c r="T122" s="286" t="str">
        <f ca="1">IF(IFERROR(VLOOKUP(Table_Data_Table_1[[#This Row],[Item ID]],DataTable,17,FALSE),"")=0,"",IFERROR(VLOOKUP(Table_Data_Table_1[[#This Row],[Item ID]],DataTable,17,FALSE),""))</f>
        <v/>
      </c>
      <c r="U122" s="8"/>
    </row>
    <row r="123" spans="1:21" x14ac:dyDescent="0.25">
      <c r="A123" s="189" t="s">
        <v>133</v>
      </c>
      <c r="B123" s="78"/>
      <c r="C123" s="192" t="str">
        <f>IF(Table_Data_Table_1[[#This Row],[Item ID]]="","",IFERROR(VLOOKUP(Table_Data_Table_1[[#This Row],[Item ID]],DataTable,16,FALSE),""))</f>
        <v/>
      </c>
      <c r="D123" s="78"/>
      <c r="H12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ID]],DataTable,6,FALSE)*I123,"")))</f>
        <v/>
      </c>
      <c r="I12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3" s="178" t="str">
        <f>IFERROR(ROUND(Table_Data_Table_1[[#This Row],[Resid
Sq Ft]]/43560,3),"")</f>
        <v/>
      </c>
      <c r="K123" s="76" t="str">
        <f>IF(Table_Data_Table_1[[#This Row],[Item ID]]="","",IFERROR(VLOOKUP(Table_Data_Table_1[[#This Row],[Item ID]],DataTable,10,FALSE)-VLOOKUP(Table_Data_Table_1[[#This Row],[Item ID]],DataTable,12,FALSE),""))</f>
        <v/>
      </c>
      <c r="L123" s="176" t="str">
        <f>IFERROR(Table_Data_Table_1[[#This Row],[Land
Residual]]/Table_Data_Table_1[[#This Row],[Resid
Acre]],"")</f>
        <v/>
      </c>
      <c r="M123" s="179" t="str">
        <f>IFERROR(ROUND(Table_Data_Table_1[[#This Row],[Land
Residual]]/Table_Data_Table_1[[#This Row],[Resid
Sq Ft]],2),"")</f>
        <v/>
      </c>
      <c r="N123" s="78" t="str">
        <f>IF(Table_Data_Table_1[[#This Row],[Item ID]]="","",ROUND(DAYS360(Table_Data_Table_1[[#This Row],[Sale Date]],'Global Settings'!$H$5)/30,0))</f>
        <v/>
      </c>
      <c r="O123" s="180" t="str">
        <f ca="1">IFERROR(IF(AND(Table_Data_Table_1[[#This Row],[Months To
Mid-Point]]&lt;12.01,Table_Data_Table_1[[#This Row],[Months To
Mid-Point]]&gt;-13),0,(Table_Data_Table_1[[#This Row],[Months To
Mid-Point]]*'Global Settings'!$H$6)),"")</f>
        <v/>
      </c>
      <c r="P123" s="176" t="str">
        <f ca="1">IFERROR(Table_Data_Table_1[[#This Row],[Land
Residual]]*(Table_Data_Table_1[[#This Row],[Time
Adjust]]+1),"")</f>
        <v/>
      </c>
      <c r="Q123" s="176" t="str">
        <f ca="1">IFERROR(Table_Data_Table_1[[#This Row],[Adjusted
Sale Price]]/Table_Data_Table_1[[#This Row],[Resid
Acre]],"")</f>
        <v/>
      </c>
      <c r="R123" s="179" t="str">
        <f ca="1">IFERROR(ROUND(Table_Data_Table_1[[#This Row],[Adjusted
Sale Price]]/Table_Data_Table_1[[#This Row],[Resid
Sq Ft]],2),"")</f>
        <v/>
      </c>
      <c r="S123" s="179" t="str">
        <f ca="1">IFERROR(IF(VLOOKUP(Table_Data_Table_1[[#This Row],[Item ID]],DataTable,11,FALSE)=0,"N/A",Table_Data_Table_1[[#This Row],[Adjusted
Sale Price]]/VLOOKUP(Table_Data_Table_1[[#This Row],[Item ID]],DataTable,11,FALSE)),"")</f>
        <v/>
      </c>
      <c r="T123" s="286" t="str">
        <f ca="1">IF(IFERROR(VLOOKUP(Table_Data_Table_1[[#This Row],[Item ID]],DataTable,17,FALSE),"")=0,"",IFERROR(VLOOKUP(Table_Data_Table_1[[#This Row],[Item ID]],DataTable,17,FALSE),""))</f>
        <v/>
      </c>
      <c r="U123" s="8"/>
    </row>
    <row r="124" spans="1:21" x14ac:dyDescent="0.25">
      <c r="A124" s="189" t="s">
        <v>133</v>
      </c>
      <c r="B124" s="78"/>
      <c r="C124" s="192" t="str">
        <f>IF(Table_Data_Table_1[[#This Row],[Item ID]]="","",IFERROR(VLOOKUP(Table_Data_Table_1[[#This Row],[Item ID]],DataTable,16,FALSE),""))</f>
        <v/>
      </c>
      <c r="D124" s="78"/>
      <c r="H12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ID]],DataTable,6,FALSE)*I124,"")))</f>
        <v/>
      </c>
      <c r="I12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4" s="178" t="str">
        <f>IFERROR(ROUND(Table_Data_Table_1[[#This Row],[Resid
Sq Ft]]/43560,3),"")</f>
        <v/>
      </c>
      <c r="K124" s="76" t="str">
        <f>IF(Table_Data_Table_1[[#This Row],[Item ID]]="","",IFERROR(VLOOKUP(Table_Data_Table_1[[#This Row],[Item ID]],DataTable,10,FALSE)-VLOOKUP(Table_Data_Table_1[[#This Row],[Item ID]],DataTable,12,FALSE),""))</f>
        <v/>
      </c>
      <c r="L124" s="176" t="str">
        <f>IFERROR(Table_Data_Table_1[[#This Row],[Land
Residual]]/Table_Data_Table_1[[#This Row],[Resid
Acre]],"")</f>
        <v/>
      </c>
      <c r="M124" s="179" t="str">
        <f>IFERROR(ROUND(Table_Data_Table_1[[#This Row],[Land
Residual]]/Table_Data_Table_1[[#This Row],[Resid
Sq Ft]],2),"")</f>
        <v/>
      </c>
      <c r="N124" s="78" t="str">
        <f>IF(Table_Data_Table_1[[#This Row],[Item ID]]="","",ROUND(DAYS360(Table_Data_Table_1[[#This Row],[Sale Date]],'Global Settings'!$H$5)/30,0))</f>
        <v/>
      </c>
      <c r="O124" s="180" t="str">
        <f ca="1">IFERROR(IF(AND(Table_Data_Table_1[[#This Row],[Months To
Mid-Point]]&lt;12.01,Table_Data_Table_1[[#This Row],[Months To
Mid-Point]]&gt;-13),0,(Table_Data_Table_1[[#This Row],[Months To
Mid-Point]]*'Global Settings'!$H$6)),"")</f>
        <v/>
      </c>
      <c r="P124" s="176" t="str">
        <f ca="1">IFERROR(Table_Data_Table_1[[#This Row],[Land
Residual]]*(Table_Data_Table_1[[#This Row],[Time
Adjust]]+1),"")</f>
        <v/>
      </c>
      <c r="Q124" s="176" t="str">
        <f ca="1">IFERROR(Table_Data_Table_1[[#This Row],[Adjusted
Sale Price]]/Table_Data_Table_1[[#This Row],[Resid
Acre]],"")</f>
        <v/>
      </c>
      <c r="R124" s="179" t="str">
        <f ca="1">IFERROR(ROUND(Table_Data_Table_1[[#This Row],[Adjusted
Sale Price]]/Table_Data_Table_1[[#This Row],[Resid
Sq Ft]],2),"")</f>
        <v/>
      </c>
      <c r="S124" s="179" t="str">
        <f ca="1">IFERROR(IF(VLOOKUP(Table_Data_Table_1[[#This Row],[Item ID]],DataTable,11,FALSE)=0,"N/A",Table_Data_Table_1[[#This Row],[Adjusted
Sale Price]]/VLOOKUP(Table_Data_Table_1[[#This Row],[Item ID]],DataTable,11,FALSE)),"")</f>
        <v/>
      </c>
      <c r="T124" s="286" t="str">
        <f ca="1">IF(IFERROR(VLOOKUP(Table_Data_Table_1[[#This Row],[Item ID]],DataTable,17,FALSE),"")=0,"",IFERROR(VLOOKUP(Table_Data_Table_1[[#This Row],[Item ID]],DataTable,17,FALSE),""))</f>
        <v/>
      </c>
      <c r="U124" s="8"/>
    </row>
    <row r="125" spans="1:21" x14ac:dyDescent="0.25">
      <c r="A125" s="189" t="s">
        <v>133</v>
      </c>
      <c r="B125" s="78"/>
      <c r="C125" s="192" t="str">
        <f>IF(Table_Data_Table_1[[#This Row],[Item ID]]="","",IFERROR(VLOOKUP(Table_Data_Table_1[[#This Row],[Item ID]],DataTable,16,FALSE),""))</f>
        <v/>
      </c>
      <c r="D125" s="78"/>
      <c r="H12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ID]],DataTable,6,FALSE)*I125,"")))</f>
        <v/>
      </c>
      <c r="I12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5" s="178" t="str">
        <f>IFERROR(ROUND(Table_Data_Table_1[[#This Row],[Resid
Sq Ft]]/43560,3),"")</f>
        <v/>
      </c>
      <c r="K125" s="76" t="str">
        <f>IF(Table_Data_Table_1[[#This Row],[Item ID]]="","",IFERROR(VLOOKUP(Table_Data_Table_1[[#This Row],[Item ID]],DataTable,10,FALSE)-VLOOKUP(Table_Data_Table_1[[#This Row],[Item ID]],DataTable,12,FALSE),""))</f>
        <v/>
      </c>
      <c r="L125" s="176" t="str">
        <f>IFERROR(Table_Data_Table_1[[#This Row],[Land
Residual]]/Table_Data_Table_1[[#This Row],[Resid
Acre]],"")</f>
        <v/>
      </c>
      <c r="M125" s="179" t="str">
        <f>IFERROR(ROUND(Table_Data_Table_1[[#This Row],[Land
Residual]]/Table_Data_Table_1[[#This Row],[Resid
Sq Ft]],2),"")</f>
        <v/>
      </c>
      <c r="N125" s="78" t="str">
        <f>IF(Table_Data_Table_1[[#This Row],[Item ID]]="","",ROUND(DAYS360(Table_Data_Table_1[[#This Row],[Sale Date]],'Global Settings'!$H$5)/30,0))</f>
        <v/>
      </c>
      <c r="O125" s="180" t="str">
        <f ca="1">IFERROR(IF(AND(Table_Data_Table_1[[#This Row],[Months To
Mid-Point]]&lt;12.01,Table_Data_Table_1[[#This Row],[Months To
Mid-Point]]&gt;-13),0,(Table_Data_Table_1[[#This Row],[Months To
Mid-Point]]*'Global Settings'!$H$6)),"")</f>
        <v/>
      </c>
      <c r="P125" s="176" t="str">
        <f ca="1">IFERROR(Table_Data_Table_1[[#This Row],[Land
Residual]]*(Table_Data_Table_1[[#This Row],[Time
Adjust]]+1),"")</f>
        <v/>
      </c>
      <c r="Q125" s="176" t="str">
        <f ca="1">IFERROR(Table_Data_Table_1[[#This Row],[Adjusted
Sale Price]]/Table_Data_Table_1[[#This Row],[Resid
Acre]],"")</f>
        <v/>
      </c>
      <c r="R125" s="179" t="str">
        <f ca="1">IFERROR(ROUND(Table_Data_Table_1[[#This Row],[Adjusted
Sale Price]]/Table_Data_Table_1[[#This Row],[Resid
Sq Ft]],2),"")</f>
        <v/>
      </c>
      <c r="S125" s="179" t="str">
        <f ca="1">IFERROR(IF(VLOOKUP(Table_Data_Table_1[[#This Row],[Item ID]],DataTable,11,FALSE)=0,"N/A",Table_Data_Table_1[[#This Row],[Adjusted
Sale Price]]/VLOOKUP(Table_Data_Table_1[[#This Row],[Item ID]],DataTable,11,FALSE)),"")</f>
        <v/>
      </c>
      <c r="T125" s="286" t="str">
        <f ca="1">IF(IFERROR(VLOOKUP(Table_Data_Table_1[[#This Row],[Item ID]],DataTable,17,FALSE),"")=0,"",IFERROR(VLOOKUP(Table_Data_Table_1[[#This Row],[Item ID]],DataTable,17,FALSE),""))</f>
        <v/>
      </c>
      <c r="U125" s="8"/>
    </row>
    <row r="126" spans="1:21" x14ac:dyDescent="0.25">
      <c r="A126" s="189" t="s">
        <v>133</v>
      </c>
      <c r="B126" s="78"/>
      <c r="C126" s="192" t="str">
        <f>IF(Table_Data_Table_1[[#This Row],[Item ID]]="","",IFERROR(VLOOKUP(Table_Data_Table_1[[#This Row],[Item ID]],DataTable,16,FALSE),""))</f>
        <v/>
      </c>
      <c r="D126" s="78"/>
      <c r="H12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ID]],DataTable,6,FALSE)*I126,"")))</f>
        <v/>
      </c>
      <c r="I12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6" s="178" t="str">
        <f>IFERROR(ROUND(Table_Data_Table_1[[#This Row],[Resid
Sq Ft]]/43560,3),"")</f>
        <v/>
      </c>
      <c r="K126" s="76" t="str">
        <f>IF(Table_Data_Table_1[[#This Row],[Item ID]]="","",IFERROR(VLOOKUP(Table_Data_Table_1[[#This Row],[Item ID]],DataTable,10,FALSE)-VLOOKUP(Table_Data_Table_1[[#This Row],[Item ID]],DataTable,12,FALSE),""))</f>
        <v/>
      </c>
      <c r="L126" s="176" t="str">
        <f>IFERROR(Table_Data_Table_1[[#This Row],[Land
Residual]]/Table_Data_Table_1[[#This Row],[Resid
Acre]],"")</f>
        <v/>
      </c>
      <c r="M126" s="179" t="str">
        <f>IFERROR(ROUND(Table_Data_Table_1[[#This Row],[Land
Residual]]/Table_Data_Table_1[[#This Row],[Resid
Sq Ft]],2),"")</f>
        <v/>
      </c>
      <c r="N126" s="78" t="str">
        <f>IF(Table_Data_Table_1[[#This Row],[Item ID]]="","",ROUND(DAYS360(Table_Data_Table_1[[#This Row],[Sale Date]],'Global Settings'!$H$5)/30,0))</f>
        <v/>
      </c>
      <c r="O126" s="180" t="str">
        <f ca="1">IFERROR(IF(AND(Table_Data_Table_1[[#This Row],[Months To
Mid-Point]]&lt;12.01,Table_Data_Table_1[[#This Row],[Months To
Mid-Point]]&gt;-13),0,(Table_Data_Table_1[[#This Row],[Months To
Mid-Point]]*'Global Settings'!$H$6)),"")</f>
        <v/>
      </c>
      <c r="P126" s="176" t="str">
        <f ca="1">IFERROR(Table_Data_Table_1[[#This Row],[Land
Residual]]*(Table_Data_Table_1[[#This Row],[Time
Adjust]]+1),"")</f>
        <v/>
      </c>
      <c r="Q126" s="176" t="str">
        <f ca="1">IFERROR(Table_Data_Table_1[[#This Row],[Adjusted
Sale Price]]/Table_Data_Table_1[[#This Row],[Resid
Acre]],"")</f>
        <v/>
      </c>
      <c r="R126" s="179" t="str">
        <f ca="1">IFERROR(ROUND(Table_Data_Table_1[[#This Row],[Adjusted
Sale Price]]/Table_Data_Table_1[[#This Row],[Resid
Sq Ft]],2),"")</f>
        <v/>
      </c>
      <c r="S126" s="179" t="str">
        <f ca="1">IFERROR(IF(VLOOKUP(Table_Data_Table_1[[#This Row],[Item ID]],DataTable,11,FALSE)=0,"N/A",Table_Data_Table_1[[#This Row],[Adjusted
Sale Price]]/VLOOKUP(Table_Data_Table_1[[#This Row],[Item ID]],DataTable,11,FALSE)),"")</f>
        <v/>
      </c>
      <c r="T126" s="286" t="str">
        <f ca="1">IF(IFERROR(VLOOKUP(Table_Data_Table_1[[#This Row],[Item ID]],DataTable,17,FALSE),"")=0,"",IFERROR(VLOOKUP(Table_Data_Table_1[[#This Row],[Item ID]],DataTable,17,FALSE),""))</f>
        <v/>
      </c>
      <c r="U126" s="8"/>
    </row>
    <row r="127" spans="1:21" x14ac:dyDescent="0.25">
      <c r="A127" s="189" t="s">
        <v>133</v>
      </c>
      <c r="B127" s="78"/>
      <c r="C127" s="192" t="str">
        <f>IF(Table_Data_Table_1[[#This Row],[Item ID]]="","",IFERROR(VLOOKUP(Table_Data_Table_1[[#This Row],[Item ID]],DataTable,16,FALSE),""))</f>
        <v/>
      </c>
      <c r="D127" s="78"/>
      <c r="H12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ID]],DataTable,6,FALSE)*I127,"")))</f>
        <v/>
      </c>
      <c r="I12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7" s="178" t="str">
        <f>IFERROR(ROUND(Table_Data_Table_1[[#This Row],[Resid
Sq Ft]]/43560,3),"")</f>
        <v/>
      </c>
      <c r="K127" s="76" t="str">
        <f>IF(Table_Data_Table_1[[#This Row],[Item ID]]="","",IFERROR(VLOOKUP(Table_Data_Table_1[[#This Row],[Item ID]],DataTable,10,FALSE)-VLOOKUP(Table_Data_Table_1[[#This Row],[Item ID]],DataTable,12,FALSE),""))</f>
        <v/>
      </c>
      <c r="L127" s="176" t="str">
        <f>IFERROR(Table_Data_Table_1[[#This Row],[Land
Residual]]/Table_Data_Table_1[[#This Row],[Resid
Acre]],"")</f>
        <v/>
      </c>
      <c r="M127" s="179" t="str">
        <f>IFERROR(ROUND(Table_Data_Table_1[[#This Row],[Land
Residual]]/Table_Data_Table_1[[#This Row],[Resid
Sq Ft]],2),"")</f>
        <v/>
      </c>
      <c r="N127" s="78" t="str">
        <f>IF(Table_Data_Table_1[[#This Row],[Item ID]]="","",ROUND(DAYS360(Table_Data_Table_1[[#This Row],[Sale Date]],'Global Settings'!$H$5)/30,0))</f>
        <v/>
      </c>
      <c r="O127" s="180" t="str">
        <f ca="1">IFERROR(IF(AND(Table_Data_Table_1[[#This Row],[Months To
Mid-Point]]&lt;12.01,Table_Data_Table_1[[#This Row],[Months To
Mid-Point]]&gt;-13),0,(Table_Data_Table_1[[#This Row],[Months To
Mid-Point]]*'Global Settings'!$H$6)),"")</f>
        <v/>
      </c>
      <c r="P127" s="176" t="str">
        <f ca="1">IFERROR(Table_Data_Table_1[[#This Row],[Land
Residual]]*(Table_Data_Table_1[[#This Row],[Time
Adjust]]+1),"")</f>
        <v/>
      </c>
      <c r="Q127" s="176" t="str">
        <f ca="1">IFERROR(Table_Data_Table_1[[#This Row],[Adjusted
Sale Price]]/Table_Data_Table_1[[#This Row],[Resid
Acre]],"")</f>
        <v/>
      </c>
      <c r="R127" s="179" t="str">
        <f ca="1">IFERROR(ROUND(Table_Data_Table_1[[#This Row],[Adjusted
Sale Price]]/Table_Data_Table_1[[#This Row],[Resid
Sq Ft]],2),"")</f>
        <v/>
      </c>
      <c r="S127" s="179" t="str">
        <f ca="1">IFERROR(IF(VLOOKUP(Table_Data_Table_1[[#This Row],[Item ID]],DataTable,11,FALSE)=0,"N/A",Table_Data_Table_1[[#This Row],[Adjusted
Sale Price]]/VLOOKUP(Table_Data_Table_1[[#This Row],[Item ID]],DataTable,11,FALSE)),"")</f>
        <v/>
      </c>
      <c r="T127" s="286" t="str">
        <f ca="1">IF(IFERROR(VLOOKUP(Table_Data_Table_1[[#This Row],[Item ID]],DataTable,17,FALSE),"")=0,"",IFERROR(VLOOKUP(Table_Data_Table_1[[#This Row],[Item ID]],DataTable,17,FALSE),""))</f>
        <v/>
      </c>
      <c r="U127" s="8"/>
    </row>
    <row r="128" spans="1:21" x14ac:dyDescent="0.25">
      <c r="A128" s="189" t="s">
        <v>133</v>
      </c>
      <c r="B128" s="78"/>
      <c r="C128" s="192" t="str">
        <f>IF(Table_Data_Table_1[[#This Row],[Item ID]]="","",IFERROR(VLOOKUP(Table_Data_Table_1[[#This Row],[Item ID]],DataTable,16,FALSE),""))</f>
        <v/>
      </c>
      <c r="D128" s="78"/>
      <c r="H12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ID]],DataTable,6,FALSE)*I128,"")))</f>
        <v/>
      </c>
      <c r="I12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8" s="178" t="str">
        <f>IFERROR(ROUND(Table_Data_Table_1[[#This Row],[Resid
Sq Ft]]/43560,3),"")</f>
        <v/>
      </c>
      <c r="K128" s="76" t="str">
        <f>IF(Table_Data_Table_1[[#This Row],[Item ID]]="","",IFERROR(VLOOKUP(Table_Data_Table_1[[#This Row],[Item ID]],DataTable,10,FALSE)-VLOOKUP(Table_Data_Table_1[[#This Row],[Item ID]],DataTable,12,FALSE),""))</f>
        <v/>
      </c>
      <c r="L128" s="176" t="str">
        <f>IFERROR(Table_Data_Table_1[[#This Row],[Land
Residual]]/Table_Data_Table_1[[#This Row],[Resid
Acre]],"")</f>
        <v/>
      </c>
      <c r="M128" s="179" t="str">
        <f>IFERROR(ROUND(Table_Data_Table_1[[#This Row],[Land
Residual]]/Table_Data_Table_1[[#This Row],[Resid
Sq Ft]],2),"")</f>
        <v/>
      </c>
      <c r="N128" s="78" t="str">
        <f>IF(Table_Data_Table_1[[#This Row],[Item ID]]="","",ROUND(DAYS360(Table_Data_Table_1[[#This Row],[Sale Date]],'Global Settings'!$H$5)/30,0))</f>
        <v/>
      </c>
      <c r="O128" s="180" t="str">
        <f ca="1">IFERROR(IF(AND(Table_Data_Table_1[[#This Row],[Months To
Mid-Point]]&lt;12.01,Table_Data_Table_1[[#This Row],[Months To
Mid-Point]]&gt;-13),0,(Table_Data_Table_1[[#This Row],[Months To
Mid-Point]]*'Global Settings'!$H$6)),"")</f>
        <v/>
      </c>
      <c r="P128" s="176" t="str">
        <f ca="1">IFERROR(Table_Data_Table_1[[#This Row],[Land
Residual]]*(Table_Data_Table_1[[#This Row],[Time
Adjust]]+1),"")</f>
        <v/>
      </c>
      <c r="Q128" s="176" t="str">
        <f ca="1">IFERROR(Table_Data_Table_1[[#This Row],[Adjusted
Sale Price]]/Table_Data_Table_1[[#This Row],[Resid
Acre]],"")</f>
        <v/>
      </c>
      <c r="R128" s="179" t="str">
        <f ca="1">IFERROR(ROUND(Table_Data_Table_1[[#This Row],[Adjusted
Sale Price]]/Table_Data_Table_1[[#This Row],[Resid
Sq Ft]],2),"")</f>
        <v/>
      </c>
      <c r="S128" s="179" t="str">
        <f ca="1">IFERROR(IF(VLOOKUP(Table_Data_Table_1[[#This Row],[Item ID]],DataTable,11,FALSE)=0,"N/A",Table_Data_Table_1[[#This Row],[Adjusted
Sale Price]]/VLOOKUP(Table_Data_Table_1[[#This Row],[Item ID]],DataTable,11,FALSE)),"")</f>
        <v/>
      </c>
      <c r="T128" s="286" t="str">
        <f ca="1">IF(IFERROR(VLOOKUP(Table_Data_Table_1[[#This Row],[Item ID]],DataTable,17,FALSE),"")=0,"",IFERROR(VLOOKUP(Table_Data_Table_1[[#This Row],[Item ID]],DataTable,17,FALSE),""))</f>
        <v/>
      </c>
      <c r="U128" s="8"/>
    </row>
    <row r="129" spans="1:21" x14ac:dyDescent="0.25">
      <c r="A129" s="189" t="s">
        <v>133</v>
      </c>
      <c r="B129" s="78"/>
      <c r="C129" s="192" t="str">
        <f>IF(Table_Data_Table_1[[#This Row],[Item ID]]="","",IFERROR(VLOOKUP(Table_Data_Table_1[[#This Row],[Item ID]],DataTable,16,FALSE),""))</f>
        <v/>
      </c>
      <c r="D129" s="78"/>
      <c r="H12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ID]],DataTable,6,FALSE)*I129,"")))</f>
        <v/>
      </c>
      <c r="I12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9" s="178" t="str">
        <f>IFERROR(ROUND(Table_Data_Table_1[[#This Row],[Resid
Sq Ft]]/43560,3),"")</f>
        <v/>
      </c>
      <c r="K129" s="76" t="str">
        <f>IF(Table_Data_Table_1[[#This Row],[Item ID]]="","",IFERROR(VLOOKUP(Table_Data_Table_1[[#This Row],[Item ID]],DataTable,10,FALSE)-VLOOKUP(Table_Data_Table_1[[#This Row],[Item ID]],DataTable,12,FALSE),""))</f>
        <v/>
      </c>
      <c r="L129" s="176" t="str">
        <f>IFERROR(Table_Data_Table_1[[#This Row],[Land
Residual]]/Table_Data_Table_1[[#This Row],[Resid
Acre]],"")</f>
        <v/>
      </c>
      <c r="M129" s="179" t="str">
        <f>IFERROR(ROUND(Table_Data_Table_1[[#This Row],[Land
Residual]]/Table_Data_Table_1[[#This Row],[Resid
Sq Ft]],2),"")</f>
        <v/>
      </c>
      <c r="N129" s="78" t="str">
        <f>IF(Table_Data_Table_1[[#This Row],[Item ID]]="","",ROUND(DAYS360(Table_Data_Table_1[[#This Row],[Sale Date]],'Global Settings'!$H$5)/30,0))</f>
        <v/>
      </c>
      <c r="O129" s="180" t="str">
        <f ca="1">IFERROR(IF(AND(Table_Data_Table_1[[#This Row],[Months To
Mid-Point]]&lt;12.01,Table_Data_Table_1[[#This Row],[Months To
Mid-Point]]&gt;-13),0,(Table_Data_Table_1[[#This Row],[Months To
Mid-Point]]*'Global Settings'!$H$6)),"")</f>
        <v/>
      </c>
      <c r="P129" s="176" t="str">
        <f ca="1">IFERROR(Table_Data_Table_1[[#This Row],[Land
Residual]]*(Table_Data_Table_1[[#This Row],[Time
Adjust]]+1),"")</f>
        <v/>
      </c>
      <c r="Q129" s="176" t="str">
        <f ca="1">IFERROR(Table_Data_Table_1[[#This Row],[Adjusted
Sale Price]]/Table_Data_Table_1[[#This Row],[Resid
Acre]],"")</f>
        <v/>
      </c>
      <c r="R129" s="179" t="str">
        <f ca="1">IFERROR(ROUND(Table_Data_Table_1[[#This Row],[Adjusted
Sale Price]]/Table_Data_Table_1[[#This Row],[Resid
Sq Ft]],2),"")</f>
        <v/>
      </c>
      <c r="S129" s="179" t="str">
        <f ca="1">IFERROR(IF(VLOOKUP(Table_Data_Table_1[[#This Row],[Item ID]],DataTable,11,FALSE)=0,"N/A",Table_Data_Table_1[[#This Row],[Adjusted
Sale Price]]/VLOOKUP(Table_Data_Table_1[[#This Row],[Item ID]],DataTable,11,FALSE)),"")</f>
        <v/>
      </c>
      <c r="T129" s="286" t="str">
        <f ca="1">IF(IFERROR(VLOOKUP(Table_Data_Table_1[[#This Row],[Item ID]],DataTable,17,FALSE),"")=0,"",IFERROR(VLOOKUP(Table_Data_Table_1[[#This Row],[Item ID]],DataTable,17,FALSE),""))</f>
        <v/>
      </c>
      <c r="U129" s="8"/>
    </row>
    <row r="130" spans="1:21" x14ac:dyDescent="0.25">
      <c r="A130" s="189" t="s">
        <v>133</v>
      </c>
      <c r="B130" s="78"/>
      <c r="C130" s="192" t="str">
        <f>IF(Table_Data_Table_1[[#This Row],[Item ID]]="","",IFERROR(VLOOKUP(Table_Data_Table_1[[#This Row],[Item ID]],DataTable,16,FALSE),""))</f>
        <v/>
      </c>
      <c r="D130" s="78"/>
      <c r="H13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ID]],DataTable,6,FALSE)*I130,"")))</f>
        <v/>
      </c>
      <c r="I13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0" s="178" t="str">
        <f>IFERROR(ROUND(Table_Data_Table_1[[#This Row],[Resid
Sq Ft]]/43560,3),"")</f>
        <v/>
      </c>
      <c r="K130" s="76" t="str">
        <f>IF(Table_Data_Table_1[[#This Row],[Item ID]]="","",IFERROR(VLOOKUP(Table_Data_Table_1[[#This Row],[Item ID]],DataTable,10,FALSE)-VLOOKUP(Table_Data_Table_1[[#This Row],[Item ID]],DataTable,12,FALSE),""))</f>
        <v/>
      </c>
      <c r="L130" s="176" t="str">
        <f>IFERROR(Table_Data_Table_1[[#This Row],[Land
Residual]]/Table_Data_Table_1[[#This Row],[Resid
Acre]],"")</f>
        <v/>
      </c>
      <c r="M130" s="179" t="str">
        <f>IFERROR(ROUND(Table_Data_Table_1[[#This Row],[Land
Residual]]/Table_Data_Table_1[[#This Row],[Resid
Sq Ft]],2),"")</f>
        <v/>
      </c>
      <c r="N130" s="78" t="str">
        <f>IF(Table_Data_Table_1[[#This Row],[Item ID]]="","",ROUND(DAYS360(Table_Data_Table_1[[#This Row],[Sale Date]],'Global Settings'!$H$5)/30,0))</f>
        <v/>
      </c>
      <c r="O130" s="180" t="str">
        <f ca="1">IFERROR(IF(AND(Table_Data_Table_1[[#This Row],[Months To
Mid-Point]]&lt;12.01,Table_Data_Table_1[[#This Row],[Months To
Mid-Point]]&gt;-13),0,(Table_Data_Table_1[[#This Row],[Months To
Mid-Point]]*'Global Settings'!$H$6)),"")</f>
        <v/>
      </c>
      <c r="P130" s="176" t="str">
        <f ca="1">IFERROR(Table_Data_Table_1[[#This Row],[Land
Residual]]*(Table_Data_Table_1[[#This Row],[Time
Adjust]]+1),"")</f>
        <v/>
      </c>
      <c r="Q130" s="176" t="str">
        <f ca="1">IFERROR(Table_Data_Table_1[[#This Row],[Adjusted
Sale Price]]/Table_Data_Table_1[[#This Row],[Resid
Acre]],"")</f>
        <v/>
      </c>
      <c r="R130" s="179" t="str">
        <f ca="1">IFERROR(ROUND(Table_Data_Table_1[[#This Row],[Adjusted
Sale Price]]/Table_Data_Table_1[[#This Row],[Resid
Sq Ft]],2),"")</f>
        <v/>
      </c>
      <c r="S130" s="179" t="str">
        <f ca="1">IFERROR(IF(VLOOKUP(Table_Data_Table_1[[#This Row],[Item ID]],DataTable,11,FALSE)=0,"N/A",Table_Data_Table_1[[#This Row],[Adjusted
Sale Price]]/VLOOKUP(Table_Data_Table_1[[#This Row],[Item ID]],DataTable,11,FALSE)),"")</f>
        <v/>
      </c>
      <c r="T130" s="286" t="str">
        <f ca="1">IF(IFERROR(VLOOKUP(Table_Data_Table_1[[#This Row],[Item ID]],DataTable,17,FALSE),"")=0,"",IFERROR(VLOOKUP(Table_Data_Table_1[[#This Row],[Item ID]],DataTable,17,FALSE),""))</f>
        <v/>
      </c>
      <c r="U130" s="8"/>
    </row>
    <row r="131" spans="1:21" x14ac:dyDescent="0.25">
      <c r="A131" s="189" t="s">
        <v>133</v>
      </c>
      <c r="B131" s="78"/>
      <c r="C131" s="192" t="str">
        <f>IF(Table_Data_Table_1[[#This Row],[Item ID]]="","",IFERROR(VLOOKUP(Table_Data_Table_1[[#This Row],[Item ID]],DataTable,16,FALSE),""))</f>
        <v/>
      </c>
      <c r="D131" s="78"/>
      <c r="H13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ID]],DataTable,6,FALSE)*I131,"")))</f>
        <v/>
      </c>
      <c r="I13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1" s="178" t="str">
        <f>IFERROR(ROUND(Table_Data_Table_1[[#This Row],[Resid
Sq Ft]]/43560,3),"")</f>
        <v/>
      </c>
      <c r="K131" s="76" t="str">
        <f>IF(Table_Data_Table_1[[#This Row],[Item ID]]="","",IFERROR(VLOOKUP(Table_Data_Table_1[[#This Row],[Item ID]],DataTable,10,FALSE)-VLOOKUP(Table_Data_Table_1[[#This Row],[Item ID]],DataTable,12,FALSE),""))</f>
        <v/>
      </c>
      <c r="L131" s="176" t="str">
        <f>IFERROR(Table_Data_Table_1[[#This Row],[Land
Residual]]/Table_Data_Table_1[[#This Row],[Resid
Acre]],"")</f>
        <v/>
      </c>
      <c r="M131" s="179" t="str">
        <f>IFERROR(ROUND(Table_Data_Table_1[[#This Row],[Land
Residual]]/Table_Data_Table_1[[#This Row],[Resid
Sq Ft]],2),"")</f>
        <v/>
      </c>
      <c r="N131" s="78" t="str">
        <f>IF(Table_Data_Table_1[[#This Row],[Item ID]]="","",ROUND(DAYS360(Table_Data_Table_1[[#This Row],[Sale Date]],'Global Settings'!$H$5)/30,0))</f>
        <v/>
      </c>
      <c r="O131" s="180" t="str">
        <f ca="1">IFERROR(IF(AND(Table_Data_Table_1[[#This Row],[Months To
Mid-Point]]&lt;12.01,Table_Data_Table_1[[#This Row],[Months To
Mid-Point]]&gt;-13),0,(Table_Data_Table_1[[#This Row],[Months To
Mid-Point]]*'Global Settings'!$H$6)),"")</f>
        <v/>
      </c>
      <c r="P131" s="176" t="str">
        <f ca="1">IFERROR(Table_Data_Table_1[[#This Row],[Land
Residual]]*(Table_Data_Table_1[[#This Row],[Time
Adjust]]+1),"")</f>
        <v/>
      </c>
      <c r="Q131" s="176" t="str">
        <f ca="1">IFERROR(Table_Data_Table_1[[#This Row],[Adjusted
Sale Price]]/Table_Data_Table_1[[#This Row],[Resid
Acre]],"")</f>
        <v/>
      </c>
      <c r="R131" s="179" t="str">
        <f ca="1">IFERROR(ROUND(Table_Data_Table_1[[#This Row],[Adjusted
Sale Price]]/Table_Data_Table_1[[#This Row],[Resid
Sq Ft]],2),"")</f>
        <v/>
      </c>
      <c r="S131" s="179" t="str">
        <f ca="1">IFERROR(IF(VLOOKUP(Table_Data_Table_1[[#This Row],[Item ID]],DataTable,11,FALSE)=0,"N/A",Table_Data_Table_1[[#This Row],[Adjusted
Sale Price]]/VLOOKUP(Table_Data_Table_1[[#This Row],[Item ID]],DataTable,11,FALSE)),"")</f>
        <v/>
      </c>
      <c r="T131" s="286" t="str">
        <f ca="1">IF(IFERROR(VLOOKUP(Table_Data_Table_1[[#This Row],[Item ID]],DataTable,17,FALSE),"")=0,"",IFERROR(VLOOKUP(Table_Data_Table_1[[#This Row],[Item ID]],DataTable,17,FALSE),""))</f>
        <v/>
      </c>
      <c r="U131" s="8"/>
    </row>
    <row r="132" spans="1:21" x14ac:dyDescent="0.25">
      <c r="A132" s="189" t="s">
        <v>133</v>
      </c>
      <c r="B132" s="78"/>
      <c r="C132" s="192" t="str">
        <f>IF(Table_Data_Table_1[[#This Row],[Item ID]]="","",IFERROR(VLOOKUP(Table_Data_Table_1[[#This Row],[Item ID]],DataTable,16,FALSE),""))</f>
        <v/>
      </c>
      <c r="D132" s="78"/>
      <c r="H13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ID]],DataTable,6,FALSE)*I132,"")))</f>
        <v/>
      </c>
      <c r="I13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2" s="178" t="str">
        <f>IFERROR(ROUND(Table_Data_Table_1[[#This Row],[Resid
Sq Ft]]/43560,3),"")</f>
        <v/>
      </c>
      <c r="K132" s="76" t="str">
        <f>IF(Table_Data_Table_1[[#This Row],[Item ID]]="","",IFERROR(VLOOKUP(Table_Data_Table_1[[#This Row],[Item ID]],DataTable,10,FALSE)-VLOOKUP(Table_Data_Table_1[[#This Row],[Item ID]],DataTable,12,FALSE),""))</f>
        <v/>
      </c>
      <c r="L132" s="176" t="str">
        <f>IFERROR(Table_Data_Table_1[[#This Row],[Land
Residual]]/Table_Data_Table_1[[#This Row],[Resid
Acre]],"")</f>
        <v/>
      </c>
      <c r="M132" s="179" t="str">
        <f>IFERROR(ROUND(Table_Data_Table_1[[#This Row],[Land
Residual]]/Table_Data_Table_1[[#This Row],[Resid
Sq Ft]],2),"")</f>
        <v/>
      </c>
      <c r="N132" s="78" t="str">
        <f>IF(Table_Data_Table_1[[#This Row],[Item ID]]="","",ROUND(DAYS360(Table_Data_Table_1[[#This Row],[Sale Date]],'Global Settings'!$H$5)/30,0))</f>
        <v/>
      </c>
      <c r="O132" s="180" t="str">
        <f ca="1">IFERROR(IF(AND(Table_Data_Table_1[[#This Row],[Months To
Mid-Point]]&lt;12.01,Table_Data_Table_1[[#This Row],[Months To
Mid-Point]]&gt;-13),0,(Table_Data_Table_1[[#This Row],[Months To
Mid-Point]]*'Global Settings'!$H$6)),"")</f>
        <v/>
      </c>
      <c r="P132" s="176" t="str">
        <f ca="1">IFERROR(Table_Data_Table_1[[#This Row],[Land
Residual]]*(Table_Data_Table_1[[#This Row],[Time
Adjust]]+1),"")</f>
        <v/>
      </c>
      <c r="Q132" s="176" t="str">
        <f ca="1">IFERROR(Table_Data_Table_1[[#This Row],[Adjusted
Sale Price]]/Table_Data_Table_1[[#This Row],[Resid
Acre]],"")</f>
        <v/>
      </c>
      <c r="R132" s="179" t="str">
        <f ca="1">IFERROR(ROUND(Table_Data_Table_1[[#This Row],[Adjusted
Sale Price]]/Table_Data_Table_1[[#This Row],[Resid
Sq Ft]],2),"")</f>
        <v/>
      </c>
      <c r="S132" s="179" t="str">
        <f ca="1">IFERROR(IF(VLOOKUP(Table_Data_Table_1[[#This Row],[Item ID]],DataTable,11,FALSE)=0,"N/A",Table_Data_Table_1[[#This Row],[Adjusted
Sale Price]]/VLOOKUP(Table_Data_Table_1[[#This Row],[Item ID]],DataTable,11,FALSE)),"")</f>
        <v/>
      </c>
      <c r="T132" s="286" t="str">
        <f ca="1">IF(IFERROR(VLOOKUP(Table_Data_Table_1[[#This Row],[Item ID]],DataTable,17,FALSE),"")=0,"",IFERROR(VLOOKUP(Table_Data_Table_1[[#This Row],[Item ID]],DataTable,17,FALSE),""))</f>
        <v/>
      </c>
      <c r="U132" s="8"/>
    </row>
    <row r="133" spans="1:21" x14ac:dyDescent="0.25">
      <c r="A133" s="189" t="s">
        <v>133</v>
      </c>
      <c r="B133" s="78"/>
      <c r="C133" s="192" t="str">
        <f>IF(Table_Data_Table_1[[#This Row],[Item ID]]="","",IFERROR(VLOOKUP(Table_Data_Table_1[[#This Row],[Item ID]],DataTable,16,FALSE),""))</f>
        <v/>
      </c>
      <c r="D133" s="78"/>
      <c r="H13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ID]],DataTable,6,FALSE)*I133,"")))</f>
        <v/>
      </c>
      <c r="I13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3" s="178" t="str">
        <f>IFERROR(ROUND(Table_Data_Table_1[[#This Row],[Resid
Sq Ft]]/43560,3),"")</f>
        <v/>
      </c>
      <c r="K133" s="76" t="str">
        <f>IF(Table_Data_Table_1[[#This Row],[Item ID]]="","",IFERROR(VLOOKUP(Table_Data_Table_1[[#This Row],[Item ID]],DataTable,10,FALSE)-VLOOKUP(Table_Data_Table_1[[#This Row],[Item ID]],DataTable,12,FALSE),""))</f>
        <v/>
      </c>
      <c r="L133" s="176" t="str">
        <f>IFERROR(Table_Data_Table_1[[#This Row],[Land
Residual]]/Table_Data_Table_1[[#This Row],[Resid
Acre]],"")</f>
        <v/>
      </c>
      <c r="M133" s="179" t="str">
        <f>IFERROR(ROUND(Table_Data_Table_1[[#This Row],[Land
Residual]]/Table_Data_Table_1[[#This Row],[Resid
Sq Ft]],2),"")</f>
        <v/>
      </c>
      <c r="N133" s="78" t="str">
        <f>IF(Table_Data_Table_1[[#This Row],[Item ID]]="","",ROUND(DAYS360(Table_Data_Table_1[[#This Row],[Sale Date]],'Global Settings'!$H$5)/30,0))</f>
        <v/>
      </c>
      <c r="O133" s="180" t="str">
        <f ca="1">IFERROR(IF(AND(Table_Data_Table_1[[#This Row],[Months To
Mid-Point]]&lt;12.01,Table_Data_Table_1[[#This Row],[Months To
Mid-Point]]&gt;-13),0,(Table_Data_Table_1[[#This Row],[Months To
Mid-Point]]*'Global Settings'!$H$6)),"")</f>
        <v/>
      </c>
      <c r="P133" s="176" t="str">
        <f ca="1">IFERROR(Table_Data_Table_1[[#This Row],[Land
Residual]]*(Table_Data_Table_1[[#This Row],[Time
Adjust]]+1),"")</f>
        <v/>
      </c>
      <c r="Q133" s="176" t="str">
        <f ca="1">IFERROR(Table_Data_Table_1[[#This Row],[Adjusted
Sale Price]]/Table_Data_Table_1[[#This Row],[Resid
Acre]],"")</f>
        <v/>
      </c>
      <c r="R133" s="179" t="str">
        <f ca="1">IFERROR(ROUND(Table_Data_Table_1[[#This Row],[Adjusted
Sale Price]]/Table_Data_Table_1[[#This Row],[Resid
Sq Ft]],2),"")</f>
        <v/>
      </c>
      <c r="S133" s="179" t="str">
        <f ca="1">IFERROR(IF(VLOOKUP(Table_Data_Table_1[[#This Row],[Item ID]],DataTable,11,FALSE)=0,"N/A",Table_Data_Table_1[[#This Row],[Adjusted
Sale Price]]/VLOOKUP(Table_Data_Table_1[[#This Row],[Item ID]],DataTable,11,FALSE)),"")</f>
        <v/>
      </c>
      <c r="T133" s="286" t="str">
        <f ca="1">IF(IFERROR(VLOOKUP(Table_Data_Table_1[[#This Row],[Item ID]],DataTable,17,FALSE),"")=0,"",IFERROR(VLOOKUP(Table_Data_Table_1[[#This Row],[Item ID]],DataTable,17,FALSE),""))</f>
        <v/>
      </c>
      <c r="U133" s="8"/>
    </row>
    <row r="134" spans="1:21" x14ac:dyDescent="0.25">
      <c r="A134" s="189" t="s">
        <v>133</v>
      </c>
      <c r="B134" s="78"/>
      <c r="C134" s="192" t="str">
        <f>IF(Table_Data_Table_1[[#This Row],[Item ID]]="","",IFERROR(VLOOKUP(Table_Data_Table_1[[#This Row],[Item ID]],DataTable,16,FALSE),""))</f>
        <v/>
      </c>
      <c r="D134" s="78"/>
      <c r="H13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ID]],DataTable,6,FALSE)*I134,"")))</f>
        <v/>
      </c>
      <c r="I13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4" s="178" t="str">
        <f>IFERROR(ROUND(Table_Data_Table_1[[#This Row],[Resid
Sq Ft]]/43560,3),"")</f>
        <v/>
      </c>
      <c r="K134" s="76" t="str">
        <f>IF(Table_Data_Table_1[[#This Row],[Item ID]]="","",IFERROR(VLOOKUP(Table_Data_Table_1[[#This Row],[Item ID]],DataTable,10,FALSE)-VLOOKUP(Table_Data_Table_1[[#This Row],[Item ID]],DataTable,12,FALSE),""))</f>
        <v/>
      </c>
      <c r="L134" s="176" t="str">
        <f>IFERROR(Table_Data_Table_1[[#This Row],[Land
Residual]]/Table_Data_Table_1[[#This Row],[Resid
Acre]],"")</f>
        <v/>
      </c>
      <c r="M134" s="179" t="str">
        <f>IFERROR(ROUND(Table_Data_Table_1[[#This Row],[Land
Residual]]/Table_Data_Table_1[[#This Row],[Resid
Sq Ft]],2),"")</f>
        <v/>
      </c>
      <c r="N134" s="78" t="str">
        <f>IF(Table_Data_Table_1[[#This Row],[Item ID]]="","",ROUND(DAYS360(Table_Data_Table_1[[#This Row],[Sale Date]],'Global Settings'!$H$5)/30,0))</f>
        <v/>
      </c>
      <c r="O134" s="180" t="str">
        <f ca="1">IFERROR(IF(AND(Table_Data_Table_1[[#This Row],[Months To
Mid-Point]]&lt;12.01,Table_Data_Table_1[[#This Row],[Months To
Mid-Point]]&gt;-13),0,(Table_Data_Table_1[[#This Row],[Months To
Mid-Point]]*'Global Settings'!$H$6)),"")</f>
        <v/>
      </c>
      <c r="P134" s="176" t="str">
        <f ca="1">IFERROR(Table_Data_Table_1[[#This Row],[Land
Residual]]*(Table_Data_Table_1[[#This Row],[Time
Adjust]]+1),"")</f>
        <v/>
      </c>
      <c r="Q134" s="176" t="str">
        <f ca="1">IFERROR(Table_Data_Table_1[[#This Row],[Adjusted
Sale Price]]/Table_Data_Table_1[[#This Row],[Resid
Acre]],"")</f>
        <v/>
      </c>
      <c r="R134" s="179" t="str">
        <f ca="1">IFERROR(ROUND(Table_Data_Table_1[[#This Row],[Adjusted
Sale Price]]/Table_Data_Table_1[[#This Row],[Resid
Sq Ft]],2),"")</f>
        <v/>
      </c>
      <c r="S134" s="179" t="str">
        <f ca="1">IFERROR(IF(VLOOKUP(Table_Data_Table_1[[#This Row],[Item ID]],DataTable,11,FALSE)=0,"N/A",Table_Data_Table_1[[#This Row],[Adjusted
Sale Price]]/VLOOKUP(Table_Data_Table_1[[#This Row],[Item ID]],DataTable,11,FALSE)),"")</f>
        <v/>
      </c>
      <c r="T134" s="286" t="str">
        <f ca="1">IF(IFERROR(VLOOKUP(Table_Data_Table_1[[#This Row],[Item ID]],DataTable,17,FALSE),"")=0,"",IFERROR(VLOOKUP(Table_Data_Table_1[[#This Row],[Item ID]],DataTable,17,FALSE),""))</f>
        <v/>
      </c>
      <c r="U134" s="8"/>
    </row>
    <row r="135" spans="1:21" x14ac:dyDescent="0.25">
      <c r="A135" s="189" t="s">
        <v>133</v>
      </c>
      <c r="B135" s="78"/>
      <c r="C135" s="192" t="str">
        <f>IF(Table_Data_Table_1[[#This Row],[Item ID]]="","",IFERROR(VLOOKUP(Table_Data_Table_1[[#This Row],[Item ID]],DataTable,16,FALSE),""))</f>
        <v/>
      </c>
      <c r="D135" s="78"/>
      <c r="H13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ID]],DataTable,6,FALSE)*I135,"")))</f>
        <v/>
      </c>
      <c r="I13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5" s="178" t="str">
        <f>IFERROR(ROUND(Table_Data_Table_1[[#This Row],[Resid
Sq Ft]]/43560,3),"")</f>
        <v/>
      </c>
      <c r="K135" s="76" t="str">
        <f>IF(Table_Data_Table_1[[#This Row],[Item ID]]="","",IFERROR(VLOOKUP(Table_Data_Table_1[[#This Row],[Item ID]],DataTable,10,FALSE)-VLOOKUP(Table_Data_Table_1[[#This Row],[Item ID]],DataTable,12,FALSE),""))</f>
        <v/>
      </c>
      <c r="L135" s="176" t="str">
        <f>IFERROR(Table_Data_Table_1[[#This Row],[Land
Residual]]/Table_Data_Table_1[[#This Row],[Resid
Acre]],"")</f>
        <v/>
      </c>
      <c r="M135" s="179" t="str">
        <f>IFERROR(ROUND(Table_Data_Table_1[[#This Row],[Land
Residual]]/Table_Data_Table_1[[#This Row],[Resid
Sq Ft]],2),"")</f>
        <v/>
      </c>
      <c r="N135" s="78" t="str">
        <f>IF(Table_Data_Table_1[[#This Row],[Item ID]]="","",ROUND(DAYS360(Table_Data_Table_1[[#This Row],[Sale Date]],'Global Settings'!$H$5)/30,0))</f>
        <v/>
      </c>
      <c r="O135" s="180" t="str">
        <f ca="1">IFERROR(IF(AND(Table_Data_Table_1[[#This Row],[Months To
Mid-Point]]&lt;12.01,Table_Data_Table_1[[#This Row],[Months To
Mid-Point]]&gt;-13),0,(Table_Data_Table_1[[#This Row],[Months To
Mid-Point]]*'Global Settings'!$H$6)),"")</f>
        <v/>
      </c>
      <c r="P135" s="176" t="str">
        <f ca="1">IFERROR(Table_Data_Table_1[[#This Row],[Land
Residual]]*(Table_Data_Table_1[[#This Row],[Time
Adjust]]+1),"")</f>
        <v/>
      </c>
      <c r="Q135" s="176" t="str">
        <f ca="1">IFERROR(Table_Data_Table_1[[#This Row],[Adjusted
Sale Price]]/Table_Data_Table_1[[#This Row],[Resid
Acre]],"")</f>
        <v/>
      </c>
      <c r="R135" s="179" t="str">
        <f ca="1">IFERROR(ROUND(Table_Data_Table_1[[#This Row],[Adjusted
Sale Price]]/Table_Data_Table_1[[#This Row],[Resid
Sq Ft]],2),"")</f>
        <v/>
      </c>
      <c r="S135" s="179" t="str">
        <f ca="1">IFERROR(IF(VLOOKUP(Table_Data_Table_1[[#This Row],[Item ID]],DataTable,11,FALSE)=0,"N/A",Table_Data_Table_1[[#This Row],[Adjusted
Sale Price]]/VLOOKUP(Table_Data_Table_1[[#This Row],[Item ID]],DataTable,11,FALSE)),"")</f>
        <v/>
      </c>
      <c r="T135" s="286" t="str">
        <f ca="1">IF(IFERROR(VLOOKUP(Table_Data_Table_1[[#This Row],[Item ID]],DataTable,17,FALSE),"")=0,"",IFERROR(VLOOKUP(Table_Data_Table_1[[#This Row],[Item ID]],DataTable,17,FALSE),""))</f>
        <v/>
      </c>
      <c r="U135" s="8"/>
    </row>
    <row r="136" spans="1:21" x14ac:dyDescent="0.25">
      <c r="A136" s="189" t="s">
        <v>133</v>
      </c>
      <c r="B136" s="78"/>
      <c r="C136" s="192" t="str">
        <f>IF(Table_Data_Table_1[[#This Row],[Item ID]]="","",IFERROR(VLOOKUP(Table_Data_Table_1[[#This Row],[Item ID]],DataTable,16,FALSE),""))</f>
        <v/>
      </c>
      <c r="D136" s="78"/>
      <c r="H13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ID]],DataTable,6,FALSE)*I136,"")))</f>
        <v/>
      </c>
      <c r="I13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6" s="178" t="str">
        <f>IFERROR(ROUND(Table_Data_Table_1[[#This Row],[Resid
Sq Ft]]/43560,3),"")</f>
        <v/>
      </c>
      <c r="K136" s="76" t="str">
        <f>IF(Table_Data_Table_1[[#This Row],[Item ID]]="","",IFERROR(VLOOKUP(Table_Data_Table_1[[#This Row],[Item ID]],DataTable,10,FALSE)-VLOOKUP(Table_Data_Table_1[[#This Row],[Item ID]],DataTable,12,FALSE),""))</f>
        <v/>
      </c>
      <c r="L136" s="176" t="str">
        <f>IFERROR(Table_Data_Table_1[[#This Row],[Land
Residual]]/Table_Data_Table_1[[#This Row],[Resid
Acre]],"")</f>
        <v/>
      </c>
      <c r="M136" s="179" t="str">
        <f>IFERROR(ROUND(Table_Data_Table_1[[#This Row],[Land
Residual]]/Table_Data_Table_1[[#This Row],[Resid
Sq Ft]],2),"")</f>
        <v/>
      </c>
      <c r="N136" s="78" t="str">
        <f>IF(Table_Data_Table_1[[#This Row],[Item ID]]="","",ROUND(DAYS360(Table_Data_Table_1[[#This Row],[Sale Date]],'Global Settings'!$H$5)/30,0))</f>
        <v/>
      </c>
      <c r="O136" s="180" t="str">
        <f ca="1">IFERROR(IF(AND(Table_Data_Table_1[[#This Row],[Months To
Mid-Point]]&lt;12.01,Table_Data_Table_1[[#This Row],[Months To
Mid-Point]]&gt;-13),0,(Table_Data_Table_1[[#This Row],[Months To
Mid-Point]]*'Global Settings'!$H$6)),"")</f>
        <v/>
      </c>
      <c r="P136" s="176" t="str">
        <f ca="1">IFERROR(Table_Data_Table_1[[#This Row],[Land
Residual]]*(Table_Data_Table_1[[#This Row],[Time
Adjust]]+1),"")</f>
        <v/>
      </c>
      <c r="Q136" s="176" t="str">
        <f ca="1">IFERROR(Table_Data_Table_1[[#This Row],[Adjusted
Sale Price]]/Table_Data_Table_1[[#This Row],[Resid
Acre]],"")</f>
        <v/>
      </c>
      <c r="R136" s="179" t="str">
        <f ca="1">IFERROR(ROUND(Table_Data_Table_1[[#This Row],[Adjusted
Sale Price]]/Table_Data_Table_1[[#This Row],[Resid
Sq Ft]],2),"")</f>
        <v/>
      </c>
      <c r="S136" s="179" t="str">
        <f ca="1">IFERROR(IF(VLOOKUP(Table_Data_Table_1[[#This Row],[Item ID]],DataTable,11,FALSE)=0,"N/A",Table_Data_Table_1[[#This Row],[Adjusted
Sale Price]]/VLOOKUP(Table_Data_Table_1[[#This Row],[Item ID]],DataTable,11,FALSE)),"")</f>
        <v/>
      </c>
      <c r="T136" s="286" t="str">
        <f ca="1">IF(IFERROR(VLOOKUP(Table_Data_Table_1[[#This Row],[Item ID]],DataTable,17,FALSE),"")=0,"",IFERROR(VLOOKUP(Table_Data_Table_1[[#This Row],[Item ID]],DataTable,17,FALSE),""))</f>
        <v/>
      </c>
      <c r="U136" s="8"/>
    </row>
    <row r="137" spans="1:21" x14ac:dyDescent="0.25">
      <c r="A137" s="189" t="s">
        <v>133</v>
      </c>
      <c r="B137" s="78"/>
      <c r="C137" s="192" t="str">
        <f>IF(Table_Data_Table_1[[#This Row],[Item ID]]="","",IFERROR(VLOOKUP(Table_Data_Table_1[[#This Row],[Item ID]],DataTable,16,FALSE),""))</f>
        <v/>
      </c>
      <c r="D137" s="78"/>
      <c r="H13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ID]],DataTable,6,FALSE)*I137,"")))</f>
        <v/>
      </c>
      <c r="I13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7" s="178" t="str">
        <f>IFERROR(ROUND(Table_Data_Table_1[[#This Row],[Resid
Sq Ft]]/43560,3),"")</f>
        <v/>
      </c>
      <c r="K137" s="76" t="str">
        <f>IF(Table_Data_Table_1[[#This Row],[Item ID]]="","",IFERROR(VLOOKUP(Table_Data_Table_1[[#This Row],[Item ID]],DataTable,10,FALSE)-VLOOKUP(Table_Data_Table_1[[#This Row],[Item ID]],DataTable,12,FALSE),""))</f>
        <v/>
      </c>
      <c r="L137" s="176" t="str">
        <f>IFERROR(Table_Data_Table_1[[#This Row],[Land
Residual]]/Table_Data_Table_1[[#This Row],[Resid
Acre]],"")</f>
        <v/>
      </c>
      <c r="M137" s="179" t="str">
        <f>IFERROR(ROUND(Table_Data_Table_1[[#This Row],[Land
Residual]]/Table_Data_Table_1[[#This Row],[Resid
Sq Ft]],2),"")</f>
        <v/>
      </c>
      <c r="N137" s="78" t="str">
        <f>IF(Table_Data_Table_1[[#This Row],[Item ID]]="","",ROUND(DAYS360(Table_Data_Table_1[[#This Row],[Sale Date]],'Global Settings'!$H$5)/30,0))</f>
        <v/>
      </c>
      <c r="O137" s="180" t="str">
        <f ca="1">IFERROR(IF(AND(Table_Data_Table_1[[#This Row],[Months To
Mid-Point]]&lt;12.01,Table_Data_Table_1[[#This Row],[Months To
Mid-Point]]&gt;-13),0,(Table_Data_Table_1[[#This Row],[Months To
Mid-Point]]*'Global Settings'!$H$6)),"")</f>
        <v/>
      </c>
      <c r="P137" s="176" t="str">
        <f ca="1">IFERROR(Table_Data_Table_1[[#This Row],[Land
Residual]]*(Table_Data_Table_1[[#This Row],[Time
Adjust]]+1),"")</f>
        <v/>
      </c>
      <c r="Q137" s="176" t="str">
        <f ca="1">IFERROR(Table_Data_Table_1[[#This Row],[Adjusted
Sale Price]]/Table_Data_Table_1[[#This Row],[Resid
Acre]],"")</f>
        <v/>
      </c>
      <c r="R137" s="179" t="str">
        <f ca="1">IFERROR(ROUND(Table_Data_Table_1[[#This Row],[Adjusted
Sale Price]]/Table_Data_Table_1[[#This Row],[Resid
Sq Ft]],2),"")</f>
        <v/>
      </c>
      <c r="S137" s="179" t="str">
        <f ca="1">IFERROR(IF(VLOOKUP(Table_Data_Table_1[[#This Row],[Item ID]],DataTable,11,FALSE)=0,"N/A",Table_Data_Table_1[[#This Row],[Adjusted
Sale Price]]/VLOOKUP(Table_Data_Table_1[[#This Row],[Item ID]],DataTable,11,FALSE)),"")</f>
        <v/>
      </c>
      <c r="T137" s="286" t="str">
        <f ca="1">IF(IFERROR(VLOOKUP(Table_Data_Table_1[[#This Row],[Item ID]],DataTable,17,FALSE),"")=0,"",IFERROR(VLOOKUP(Table_Data_Table_1[[#This Row],[Item ID]],DataTable,17,FALSE),""))</f>
        <v/>
      </c>
      <c r="U137" s="8"/>
    </row>
    <row r="138" spans="1:21" x14ac:dyDescent="0.25">
      <c r="A138" s="189" t="s">
        <v>133</v>
      </c>
      <c r="B138" s="78"/>
      <c r="C138" s="192" t="str">
        <f>IF(Table_Data_Table_1[[#This Row],[Item ID]]="","",IFERROR(VLOOKUP(Table_Data_Table_1[[#This Row],[Item ID]],DataTable,16,FALSE),""))</f>
        <v/>
      </c>
      <c r="D138" s="78"/>
      <c r="H13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ID]],DataTable,6,FALSE)*I138,"")))</f>
        <v/>
      </c>
      <c r="I13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8" s="178" t="str">
        <f>IFERROR(ROUND(Table_Data_Table_1[[#This Row],[Resid
Sq Ft]]/43560,3),"")</f>
        <v/>
      </c>
      <c r="K138" s="76" t="str">
        <f>IF(Table_Data_Table_1[[#This Row],[Item ID]]="","",IFERROR(VLOOKUP(Table_Data_Table_1[[#This Row],[Item ID]],DataTable,10,FALSE)-VLOOKUP(Table_Data_Table_1[[#This Row],[Item ID]],DataTable,12,FALSE),""))</f>
        <v/>
      </c>
      <c r="L138" s="176" t="str">
        <f>IFERROR(Table_Data_Table_1[[#This Row],[Land
Residual]]/Table_Data_Table_1[[#This Row],[Resid
Acre]],"")</f>
        <v/>
      </c>
      <c r="M138" s="179" t="str">
        <f>IFERROR(ROUND(Table_Data_Table_1[[#This Row],[Land
Residual]]/Table_Data_Table_1[[#This Row],[Resid
Sq Ft]],2),"")</f>
        <v/>
      </c>
      <c r="N138" s="78" t="str">
        <f>IF(Table_Data_Table_1[[#This Row],[Item ID]]="","",ROUND(DAYS360(Table_Data_Table_1[[#This Row],[Sale Date]],'Global Settings'!$H$5)/30,0))</f>
        <v/>
      </c>
      <c r="O138" s="180" t="str">
        <f ca="1">IFERROR(IF(AND(Table_Data_Table_1[[#This Row],[Months To
Mid-Point]]&lt;12.01,Table_Data_Table_1[[#This Row],[Months To
Mid-Point]]&gt;-13),0,(Table_Data_Table_1[[#This Row],[Months To
Mid-Point]]*'Global Settings'!$H$6)),"")</f>
        <v/>
      </c>
      <c r="P138" s="176" t="str">
        <f ca="1">IFERROR(Table_Data_Table_1[[#This Row],[Land
Residual]]*(Table_Data_Table_1[[#This Row],[Time
Adjust]]+1),"")</f>
        <v/>
      </c>
      <c r="Q138" s="176" t="str">
        <f ca="1">IFERROR(Table_Data_Table_1[[#This Row],[Adjusted
Sale Price]]/Table_Data_Table_1[[#This Row],[Resid
Acre]],"")</f>
        <v/>
      </c>
      <c r="R138" s="179" t="str">
        <f ca="1">IFERROR(ROUND(Table_Data_Table_1[[#This Row],[Adjusted
Sale Price]]/Table_Data_Table_1[[#This Row],[Resid
Sq Ft]],2),"")</f>
        <v/>
      </c>
      <c r="S138" s="179" t="str">
        <f ca="1">IFERROR(IF(VLOOKUP(Table_Data_Table_1[[#This Row],[Item ID]],DataTable,11,FALSE)=0,"N/A",Table_Data_Table_1[[#This Row],[Adjusted
Sale Price]]/VLOOKUP(Table_Data_Table_1[[#This Row],[Item ID]],DataTable,11,FALSE)),"")</f>
        <v/>
      </c>
      <c r="T138" s="286" t="str">
        <f ca="1">IF(IFERROR(VLOOKUP(Table_Data_Table_1[[#This Row],[Item ID]],DataTable,17,FALSE),"")=0,"",IFERROR(VLOOKUP(Table_Data_Table_1[[#This Row],[Item ID]],DataTable,17,FALSE),""))</f>
        <v/>
      </c>
      <c r="U138" s="8"/>
    </row>
    <row r="139" spans="1:21" x14ac:dyDescent="0.25">
      <c r="A139" s="189" t="s">
        <v>133</v>
      </c>
      <c r="B139" s="78"/>
      <c r="C139" s="192" t="str">
        <f>IF(Table_Data_Table_1[[#This Row],[Item ID]]="","",IFERROR(VLOOKUP(Table_Data_Table_1[[#This Row],[Item ID]],DataTable,16,FALSE),""))</f>
        <v/>
      </c>
      <c r="D139" s="78"/>
      <c r="H13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ID]],DataTable,6,FALSE)*I139,"")))</f>
        <v/>
      </c>
      <c r="I13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9" s="178" t="str">
        <f>IFERROR(ROUND(Table_Data_Table_1[[#This Row],[Resid
Sq Ft]]/43560,3),"")</f>
        <v/>
      </c>
      <c r="K139" s="76" t="str">
        <f>IF(Table_Data_Table_1[[#This Row],[Item ID]]="","",IFERROR(VLOOKUP(Table_Data_Table_1[[#This Row],[Item ID]],DataTable,10,FALSE)-VLOOKUP(Table_Data_Table_1[[#This Row],[Item ID]],DataTable,12,FALSE),""))</f>
        <v/>
      </c>
      <c r="L139" s="176" t="str">
        <f>IFERROR(Table_Data_Table_1[[#This Row],[Land
Residual]]/Table_Data_Table_1[[#This Row],[Resid
Acre]],"")</f>
        <v/>
      </c>
      <c r="M139" s="179" t="str">
        <f>IFERROR(ROUND(Table_Data_Table_1[[#This Row],[Land
Residual]]/Table_Data_Table_1[[#This Row],[Resid
Sq Ft]],2),"")</f>
        <v/>
      </c>
      <c r="N139" s="78" t="str">
        <f>IF(Table_Data_Table_1[[#This Row],[Item ID]]="","",ROUND(DAYS360(Table_Data_Table_1[[#This Row],[Sale Date]],'Global Settings'!$H$5)/30,0))</f>
        <v/>
      </c>
      <c r="O139" s="180" t="str">
        <f ca="1">IFERROR(IF(AND(Table_Data_Table_1[[#This Row],[Months To
Mid-Point]]&lt;12.01,Table_Data_Table_1[[#This Row],[Months To
Mid-Point]]&gt;-13),0,(Table_Data_Table_1[[#This Row],[Months To
Mid-Point]]*'Global Settings'!$H$6)),"")</f>
        <v/>
      </c>
      <c r="P139" s="176" t="str">
        <f ca="1">IFERROR(Table_Data_Table_1[[#This Row],[Land
Residual]]*(Table_Data_Table_1[[#This Row],[Time
Adjust]]+1),"")</f>
        <v/>
      </c>
      <c r="Q139" s="176" t="str">
        <f ca="1">IFERROR(Table_Data_Table_1[[#This Row],[Adjusted
Sale Price]]/Table_Data_Table_1[[#This Row],[Resid
Acre]],"")</f>
        <v/>
      </c>
      <c r="R139" s="179" t="str">
        <f ca="1">IFERROR(ROUND(Table_Data_Table_1[[#This Row],[Adjusted
Sale Price]]/Table_Data_Table_1[[#This Row],[Resid
Sq Ft]],2),"")</f>
        <v/>
      </c>
      <c r="S139" s="179" t="str">
        <f ca="1">IFERROR(IF(VLOOKUP(Table_Data_Table_1[[#This Row],[Item ID]],DataTable,11,FALSE)=0,"N/A",Table_Data_Table_1[[#This Row],[Adjusted
Sale Price]]/VLOOKUP(Table_Data_Table_1[[#This Row],[Item ID]],DataTable,11,FALSE)),"")</f>
        <v/>
      </c>
      <c r="T139" s="286" t="str">
        <f ca="1">IF(IFERROR(VLOOKUP(Table_Data_Table_1[[#This Row],[Item ID]],DataTable,17,FALSE),"")=0,"",IFERROR(VLOOKUP(Table_Data_Table_1[[#This Row],[Item ID]],DataTable,17,FALSE),""))</f>
        <v/>
      </c>
      <c r="U139" s="8"/>
    </row>
    <row r="140" spans="1:21" x14ac:dyDescent="0.25">
      <c r="A140" s="189" t="s">
        <v>133</v>
      </c>
      <c r="B140" s="78"/>
      <c r="C140" s="192" t="str">
        <f>IF(Table_Data_Table_1[[#This Row],[Item ID]]="","",IFERROR(VLOOKUP(Table_Data_Table_1[[#This Row],[Item ID]],DataTable,16,FALSE),""))</f>
        <v/>
      </c>
      <c r="D140" s="78"/>
      <c r="H14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ID]],DataTable,6,FALSE)*I140,"")))</f>
        <v/>
      </c>
      <c r="I14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0" s="178" t="str">
        <f>IFERROR(ROUND(Table_Data_Table_1[[#This Row],[Resid
Sq Ft]]/43560,3),"")</f>
        <v/>
      </c>
      <c r="K140" s="76" t="str">
        <f>IF(Table_Data_Table_1[[#This Row],[Item ID]]="","",IFERROR(VLOOKUP(Table_Data_Table_1[[#This Row],[Item ID]],DataTable,10,FALSE)-VLOOKUP(Table_Data_Table_1[[#This Row],[Item ID]],DataTable,12,FALSE),""))</f>
        <v/>
      </c>
      <c r="L140" s="176" t="str">
        <f>IFERROR(Table_Data_Table_1[[#This Row],[Land
Residual]]/Table_Data_Table_1[[#This Row],[Resid
Acre]],"")</f>
        <v/>
      </c>
      <c r="M140" s="179" t="str">
        <f>IFERROR(ROUND(Table_Data_Table_1[[#This Row],[Land
Residual]]/Table_Data_Table_1[[#This Row],[Resid
Sq Ft]],2),"")</f>
        <v/>
      </c>
      <c r="N140" s="78" t="str">
        <f>IF(Table_Data_Table_1[[#This Row],[Item ID]]="","",ROUND(DAYS360(Table_Data_Table_1[[#This Row],[Sale Date]],'Global Settings'!$H$5)/30,0))</f>
        <v/>
      </c>
      <c r="O140" s="180" t="str">
        <f ca="1">IFERROR(IF(AND(Table_Data_Table_1[[#This Row],[Months To
Mid-Point]]&lt;12.01,Table_Data_Table_1[[#This Row],[Months To
Mid-Point]]&gt;-13),0,(Table_Data_Table_1[[#This Row],[Months To
Mid-Point]]*'Global Settings'!$H$6)),"")</f>
        <v/>
      </c>
      <c r="P140" s="176" t="str">
        <f ca="1">IFERROR(Table_Data_Table_1[[#This Row],[Land
Residual]]*(Table_Data_Table_1[[#This Row],[Time
Adjust]]+1),"")</f>
        <v/>
      </c>
      <c r="Q140" s="176" t="str">
        <f ca="1">IFERROR(Table_Data_Table_1[[#This Row],[Adjusted
Sale Price]]/Table_Data_Table_1[[#This Row],[Resid
Acre]],"")</f>
        <v/>
      </c>
      <c r="R140" s="179" t="str">
        <f ca="1">IFERROR(ROUND(Table_Data_Table_1[[#This Row],[Adjusted
Sale Price]]/Table_Data_Table_1[[#This Row],[Resid
Sq Ft]],2),"")</f>
        <v/>
      </c>
      <c r="S140" s="179" t="str">
        <f ca="1">IFERROR(IF(VLOOKUP(Table_Data_Table_1[[#This Row],[Item ID]],DataTable,11,FALSE)=0,"N/A",Table_Data_Table_1[[#This Row],[Adjusted
Sale Price]]/VLOOKUP(Table_Data_Table_1[[#This Row],[Item ID]],DataTable,11,FALSE)),"")</f>
        <v/>
      </c>
      <c r="T140" s="286" t="str">
        <f ca="1">IF(IFERROR(VLOOKUP(Table_Data_Table_1[[#This Row],[Item ID]],DataTable,17,FALSE),"")=0,"",IFERROR(VLOOKUP(Table_Data_Table_1[[#This Row],[Item ID]],DataTable,17,FALSE),""))</f>
        <v/>
      </c>
      <c r="U140" s="8"/>
    </row>
    <row r="141" spans="1:21" x14ac:dyDescent="0.25">
      <c r="A141" s="189" t="s">
        <v>133</v>
      </c>
      <c r="B141" s="78"/>
      <c r="C141" s="192" t="str">
        <f>IF(Table_Data_Table_1[[#This Row],[Item ID]]="","",IFERROR(VLOOKUP(Table_Data_Table_1[[#This Row],[Item ID]],DataTable,16,FALSE),""))</f>
        <v/>
      </c>
      <c r="D141" s="78"/>
      <c r="H14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ID]],DataTable,6,FALSE)*I141,"")))</f>
        <v/>
      </c>
      <c r="I14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1" s="178" t="str">
        <f>IFERROR(ROUND(Table_Data_Table_1[[#This Row],[Resid
Sq Ft]]/43560,3),"")</f>
        <v/>
      </c>
      <c r="K141" s="76" t="str">
        <f>IF(Table_Data_Table_1[[#This Row],[Item ID]]="","",IFERROR(VLOOKUP(Table_Data_Table_1[[#This Row],[Item ID]],DataTable,10,FALSE)-VLOOKUP(Table_Data_Table_1[[#This Row],[Item ID]],DataTable,12,FALSE),""))</f>
        <v/>
      </c>
      <c r="L141" s="176" t="str">
        <f>IFERROR(Table_Data_Table_1[[#This Row],[Land
Residual]]/Table_Data_Table_1[[#This Row],[Resid
Acre]],"")</f>
        <v/>
      </c>
      <c r="M141" s="179" t="str">
        <f>IFERROR(ROUND(Table_Data_Table_1[[#This Row],[Land
Residual]]/Table_Data_Table_1[[#This Row],[Resid
Sq Ft]],2),"")</f>
        <v/>
      </c>
      <c r="N141" s="78" t="str">
        <f>IF(Table_Data_Table_1[[#This Row],[Item ID]]="","",ROUND(DAYS360(Table_Data_Table_1[[#This Row],[Sale Date]],'Global Settings'!$H$5)/30,0))</f>
        <v/>
      </c>
      <c r="O141" s="180" t="str">
        <f ca="1">IFERROR(IF(AND(Table_Data_Table_1[[#This Row],[Months To
Mid-Point]]&lt;12.01,Table_Data_Table_1[[#This Row],[Months To
Mid-Point]]&gt;-13),0,(Table_Data_Table_1[[#This Row],[Months To
Mid-Point]]*'Global Settings'!$H$6)),"")</f>
        <v/>
      </c>
      <c r="P141" s="176" t="str">
        <f ca="1">IFERROR(Table_Data_Table_1[[#This Row],[Land
Residual]]*(Table_Data_Table_1[[#This Row],[Time
Adjust]]+1),"")</f>
        <v/>
      </c>
      <c r="Q141" s="176" t="str">
        <f ca="1">IFERROR(Table_Data_Table_1[[#This Row],[Adjusted
Sale Price]]/Table_Data_Table_1[[#This Row],[Resid
Acre]],"")</f>
        <v/>
      </c>
      <c r="R141" s="179" t="str">
        <f ca="1">IFERROR(ROUND(Table_Data_Table_1[[#This Row],[Adjusted
Sale Price]]/Table_Data_Table_1[[#This Row],[Resid
Sq Ft]],2),"")</f>
        <v/>
      </c>
      <c r="S141" s="179" t="str">
        <f ca="1">IFERROR(IF(VLOOKUP(Table_Data_Table_1[[#This Row],[Item ID]],DataTable,11,FALSE)=0,"N/A",Table_Data_Table_1[[#This Row],[Adjusted
Sale Price]]/VLOOKUP(Table_Data_Table_1[[#This Row],[Item ID]],DataTable,11,FALSE)),"")</f>
        <v/>
      </c>
      <c r="T141" s="286" t="str">
        <f ca="1">IF(IFERROR(VLOOKUP(Table_Data_Table_1[[#This Row],[Item ID]],DataTable,17,FALSE),"")=0,"",IFERROR(VLOOKUP(Table_Data_Table_1[[#This Row],[Item ID]],DataTable,17,FALSE),""))</f>
        <v/>
      </c>
      <c r="U141" s="8"/>
    </row>
    <row r="142" spans="1:21" x14ac:dyDescent="0.25">
      <c r="A142" s="189" t="s">
        <v>133</v>
      </c>
      <c r="B142" s="78"/>
      <c r="C142" s="192" t="str">
        <f>IF(Table_Data_Table_1[[#This Row],[Item ID]]="","",IFERROR(VLOOKUP(Table_Data_Table_1[[#This Row],[Item ID]],DataTable,16,FALSE),""))</f>
        <v/>
      </c>
      <c r="D142" s="78"/>
      <c r="H14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ID]],DataTable,6,FALSE)*I142,"")))</f>
        <v/>
      </c>
      <c r="I14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2" s="178" t="str">
        <f>IFERROR(ROUND(Table_Data_Table_1[[#This Row],[Resid
Sq Ft]]/43560,3),"")</f>
        <v/>
      </c>
      <c r="K142" s="76" t="str">
        <f>IF(Table_Data_Table_1[[#This Row],[Item ID]]="","",IFERROR(VLOOKUP(Table_Data_Table_1[[#This Row],[Item ID]],DataTable,10,FALSE)-VLOOKUP(Table_Data_Table_1[[#This Row],[Item ID]],DataTable,12,FALSE),""))</f>
        <v/>
      </c>
      <c r="L142" s="176" t="str">
        <f>IFERROR(Table_Data_Table_1[[#This Row],[Land
Residual]]/Table_Data_Table_1[[#This Row],[Resid
Acre]],"")</f>
        <v/>
      </c>
      <c r="M142" s="179" t="str">
        <f>IFERROR(ROUND(Table_Data_Table_1[[#This Row],[Land
Residual]]/Table_Data_Table_1[[#This Row],[Resid
Sq Ft]],2),"")</f>
        <v/>
      </c>
      <c r="N142" s="78" t="str">
        <f>IF(Table_Data_Table_1[[#This Row],[Item ID]]="","",ROUND(DAYS360(Table_Data_Table_1[[#This Row],[Sale Date]],'Global Settings'!$H$5)/30,0))</f>
        <v/>
      </c>
      <c r="O142" s="180" t="str">
        <f ca="1">IFERROR(IF(AND(Table_Data_Table_1[[#This Row],[Months To
Mid-Point]]&lt;12.01,Table_Data_Table_1[[#This Row],[Months To
Mid-Point]]&gt;-13),0,(Table_Data_Table_1[[#This Row],[Months To
Mid-Point]]*'Global Settings'!$H$6)),"")</f>
        <v/>
      </c>
      <c r="P142" s="176" t="str">
        <f ca="1">IFERROR(Table_Data_Table_1[[#This Row],[Land
Residual]]*(Table_Data_Table_1[[#This Row],[Time
Adjust]]+1),"")</f>
        <v/>
      </c>
      <c r="Q142" s="176" t="str">
        <f ca="1">IFERROR(Table_Data_Table_1[[#This Row],[Adjusted
Sale Price]]/Table_Data_Table_1[[#This Row],[Resid
Acre]],"")</f>
        <v/>
      </c>
      <c r="R142" s="179" t="str">
        <f ca="1">IFERROR(ROUND(Table_Data_Table_1[[#This Row],[Adjusted
Sale Price]]/Table_Data_Table_1[[#This Row],[Resid
Sq Ft]],2),"")</f>
        <v/>
      </c>
      <c r="S142" s="179" t="str">
        <f ca="1">IFERROR(IF(VLOOKUP(Table_Data_Table_1[[#This Row],[Item ID]],DataTable,11,FALSE)=0,"N/A",Table_Data_Table_1[[#This Row],[Adjusted
Sale Price]]/VLOOKUP(Table_Data_Table_1[[#This Row],[Item ID]],DataTable,11,FALSE)),"")</f>
        <v/>
      </c>
      <c r="T142" s="286" t="str">
        <f ca="1">IF(IFERROR(VLOOKUP(Table_Data_Table_1[[#This Row],[Item ID]],DataTable,17,FALSE),"")=0,"",IFERROR(VLOOKUP(Table_Data_Table_1[[#This Row],[Item ID]],DataTable,17,FALSE),""))</f>
        <v/>
      </c>
      <c r="U142" s="8"/>
    </row>
    <row r="143" spans="1:21" x14ac:dyDescent="0.25">
      <c r="A143" s="189" t="s">
        <v>133</v>
      </c>
      <c r="B143" s="78"/>
      <c r="C143" s="192" t="str">
        <f>IF(Table_Data_Table_1[[#This Row],[Item ID]]="","",IFERROR(VLOOKUP(Table_Data_Table_1[[#This Row],[Item ID]],DataTable,16,FALSE),""))</f>
        <v/>
      </c>
      <c r="D143" s="78"/>
      <c r="H14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ID]],DataTable,6,FALSE)*I143,"")))</f>
        <v/>
      </c>
      <c r="I14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3" s="178" t="str">
        <f>IFERROR(ROUND(Table_Data_Table_1[[#This Row],[Resid
Sq Ft]]/43560,3),"")</f>
        <v/>
      </c>
      <c r="K143" s="76" t="str">
        <f>IF(Table_Data_Table_1[[#This Row],[Item ID]]="","",IFERROR(VLOOKUP(Table_Data_Table_1[[#This Row],[Item ID]],DataTable,10,FALSE)-VLOOKUP(Table_Data_Table_1[[#This Row],[Item ID]],DataTable,12,FALSE),""))</f>
        <v/>
      </c>
      <c r="L143" s="176" t="str">
        <f>IFERROR(Table_Data_Table_1[[#This Row],[Land
Residual]]/Table_Data_Table_1[[#This Row],[Resid
Acre]],"")</f>
        <v/>
      </c>
      <c r="M143" s="179" t="str">
        <f>IFERROR(ROUND(Table_Data_Table_1[[#This Row],[Land
Residual]]/Table_Data_Table_1[[#This Row],[Resid
Sq Ft]],2),"")</f>
        <v/>
      </c>
      <c r="N143" s="78" t="str">
        <f>IF(Table_Data_Table_1[[#This Row],[Item ID]]="","",ROUND(DAYS360(Table_Data_Table_1[[#This Row],[Sale Date]],'Global Settings'!$H$5)/30,0))</f>
        <v/>
      </c>
      <c r="O143" s="180" t="str">
        <f ca="1">IFERROR(IF(AND(Table_Data_Table_1[[#This Row],[Months To
Mid-Point]]&lt;12.01,Table_Data_Table_1[[#This Row],[Months To
Mid-Point]]&gt;-13),0,(Table_Data_Table_1[[#This Row],[Months To
Mid-Point]]*'Global Settings'!$H$6)),"")</f>
        <v/>
      </c>
      <c r="P143" s="176" t="str">
        <f ca="1">IFERROR(Table_Data_Table_1[[#This Row],[Land
Residual]]*(Table_Data_Table_1[[#This Row],[Time
Adjust]]+1),"")</f>
        <v/>
      </c>
      <c r="Q143" s="176" t="str">
        <f ca="1">IFERROR(Table_Data_Table_1[[#This Row],[Adjusted
Sale Price]]/Table_Data_Table_1[[#This Row],[Resid
Acre]],"")</f>
        <v/>
      </c>
      <c r="R143" s="179" t="str">
        <f ca="1">IFERROR(ROUND(Table_Data_Table_1[[#This Row],[Adjusted
Sale Price]]/Table_Data_Table_1[[#This Row],[Resid
Sq Ft]],2),"")</f>
        <v/>
      </c>
      <c r="S143" s="179" t="str">
        <f ca="1">IFERROR(IF(VLOOKUP(Table_Data_Table_1[[#This Row],[Item ID]],DataTable,11,FALSE)=0,"N/A",Table_Data_Table_1[[#This Row],[Adjusted
Sale Price]]/VLOOKUP(Table_Data_Table_1[[#This Row],[Item ID]],DataTable,11,FALSE)),"")</f>
        <v/>
      </c>
      <c r="T143" s="286" t="str">
        <f ca="1">IF(IFERROR(VLOOKUP(Table_Data_Table_1[[#This Row],[Item ID]],DataTable,17,FALSE),"")=0,"",IFERROR(VLOOKUP(Table_Data_Table_1[[#This Row],[Item ID]],DataTable,17,FALSE),""))</f>
        <v/>
      </c>
      <c r="U143" s="8"/>
    </row>
    <row r="144" spans="1:21" x14ac:dyDescent="0.25">
      <c r="A144" s="189" t="s">
        <v>133</v>
      </c>
      <c r="B144" s="78"/>
      <c r="C144" s="192" t="str">
        <f>IF(Table_Data_Table_1[[#This Row],[Item ID]]="","",IFERROR(VLOOKUP(Table_Data_Table_1[[#This Row],[Item ID]],DataTable,16,FALSE),""))</f>
        <v/>
      </c>
      <c r="D144" s="78"/>
      <c r="H14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ID]],DataTable,6,FALSE)*I144,"")))</f>
        <v/>
      </c>
      <c r="I14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4" s="178" t="str">
        <f>IFERROR(ROUND(Table_Data_Table_1[[#This Row],[Resid
Sq Ft]]/43560,3),"")</f>
        <v/>
      </c>
      <c r="K144" s="76" t="str">
        <f>IF(Table_Data_Table_1[[#This Row],[Item ID]]="","",IFERROR(VLOOKUP(Table_Data_Table_1[[#This Row],[Item ID]],DataTable,10,FALSE)-VLOOKUP(Table_Data_Table_1[[#This Row],[Item ID]],DataTable,12,FALSE),""))</f>
        <v/>
      </c>
      <c r="L144" s="176" t="str">
        <f>IFERROR(Table_Data_Table_1[[#This Row],[Land
Residual]]/Table_Data_Table_1[[#This Row],[Resid
Acre]],"")</f>
        <v/>
      </c>
      <c r="M144" s="179" t="str">
        <f>IFERROR(ROUND(Table_Data_Table_1[[#This Row],[Land
Residual]]/Table_Data_Table_1[[#This Row],[Resid
Sq Ft]],2),"")</f>
        <v/>
      </c>
      <c r="N144" s="78" t="str">
        <f>IF(Table_Data_Table_1[[#This Row],[Item ID]]="","",ROUND(DAYS360(Table_Data_Table_1[[#This Row],[Sale Date]],'Global Settings'!$H$5)/30,0))</f>
        <v/>
      </c>
      <c r="O144" s="180" t="str">
        <f ca="1">IFERROR(IF(AND(Table_Data_Table_1[[#This Row],[Months To
Mid-Point]]&lt;12.01,Table_Data_Table_1[[#This Row],[Months To
Mid-Point]]&gt;-13),0,(Table_Data_Table_1[[#This Row],[Months To
Mid-Point]]*'Global Settings'!$H$6)),"")</f>
        <v/>
      </c>
      <c r="P144" s="176" t="str">
        <f ca="1">IFERROR(Table_Data_Table_1[[#This Row],[Land
Residual]]*(Table_Data_Table_1[[#This Row],[Time
Adjust]]+1),"")</f>
        <v/>
      </c>
      <c r="Q144" s="176" t="str">
        <f ca="1">IFERROR(Table_Data_Table_1[[#This Row],[Adjusted
Sale Price]]/Table_Data_Table_1[[#This Row],[Resid
Acre]],"")</f>
        <v/>
      </c>
      <c r="R144" s="179" t="str">
        <f ca="1">IFERROR(ROUND(Table_Data_Table_1[[#This Row],[Adjusted
Sale Price]]/Table_Data_Table_1[[#This Row],[Resid
Sq Ft]],2),"")</f>
        <v/>
      </c>
      <c r="S144" s="179" t="str">
        <f ca="1">IFERROR(IF(VLOOKUP(Table_Data_Table_1[[#This Row],[Item ID]],DataTable,11,FALSE)=0,"N/A",Table_Data_Table_1[[#This Row],[Adjusted
Sale Price]]/VLOOKUP(Table_Data_Table_1[[#This Row],[Item ID]],DataTable,11,FALSE)),"")</f>
        <v/>
      </c>
      <c r="T144" s="286" t="str">
        <f ca="1">IF(IFERROR(VLOOKUP(Table_Data_Table_1[[#This Row],[Item ID]],DataTable,17,FALSE),"")=0,"",IFERROR(VLOOKUP(Table_Data_Table_1[[#This Row],[Item ID]],DataTable,17,FALSE),""))</f>
        <v/>
      </c>
      <c r="U144" s="8"/>
    </row>
    <row r="145" spans="1:21" x14ac:dyDescent="0.25">
      <c r="A145" s="189" t="s">
        <v>133</v>
      </c>
      <c r="B145" s="78"/>
      <c r="C145" s="192" t="str">
        <f>IF(Table_Data_Table_1[[#This Row],[Item ID]]="","",IFERROR(VLOOKUP(Table_Data_Table_1[[#This Row],[Item ID]],DataTable,16,FALSE),""))</f>
        <v/>
      </c>
      <c r="D145" s="78"/>
      <c r="H14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ID]],DataTable,6,FALSE)*I145,"")))</f>
        <v/>
      </c>
      <c r="I14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5" s="178" t="str">
        <f>IFERROR(ROUND(Table_Data_Table_1[[#This Row],[Resid
Sq Ft]]/43560,3),"")</f>
        <v/>
      </c>
      <c r="K145" s="76" t="str">
        <f>IF(Table_Data_Table_1[[#This Row],[Item ID]]="","",IFERROR(VLOOKUP(Table_Data_Table_1[[#This Row],[Item ID]],DataTable,10,FALSE)-VLOOKUP(Table_Data_Table_1[[#This Row],[Item ID]],DataTable,12,FALSE),""))</f>
        <v/>
      </c>
      <c r="L145" s="176" t="str">
        <f>IFERROR(Table_Data_Table_1[[#This Row],[Land
Residual]]/Table_Data_Table_1[[#This Row],[Resid
Acre]],"")</f>
        <v/>
      </c>
      <c r="M145" s="179" t="str">
        <f>IFERROR(ROUND(Table_Data_Table_1[[#This Row],[Land
Residual]]/Table_Data_Table_1[[#This Row],[Resid
Sq Ft]],2),"")</f>
        <v/>
      </c>
      <c r="N145" s="78" t="str">
        <f>IF(Table_Data_Table_1[[#This Row],[Item ID]]="","",ROUND(DAYS360(Table_Data_Table_1[[#This Row],[Sale Date]],'Global Settings'!$H$5)/30,0))</f>
        <v/>
      </c>
      <c r="O145" s="180" t="str">
        <f ca="1">IFERROR(IF(AND(Table_Data_Table_1[[#This Row],[Months To
Mid-Point]]&lt;12.01,Table_Data_Table_1[[#This Row],[Months To
Mid-Point]]&gt;-13),0,(Table_Data_Table_1[[#This Row],[Months To
Mid-Point]]*'Global Settings'!$H$6)),"")</f>
        <v/>
      </c>
      <c r="P145" s="176" t="str">
        <f ca="1">IFERROR(Table_Data_Table_1[[#This Row],[Land
Residual]]*(Table_Data_Table_1[[#This Row],[Time
Adjust]]+1),"")</f>
        <v/>
      </c>
      <c r="Q145" s="176" t="str">
        <f ca="1">IFERROR(Table_Data_Table_1[[#This Row],[Adjusted
Sale Price]]/Table_Data_Table_1[[#This Row],[Resid
Acre]],"")</f>
        <v/>
      </c>
      <c r="R145" s="179" t="str">
        <f ca="1">IFERROR(ROUND(Table_Data_Table_1[[#This Row],[Adjusted
Sale Price]]/Table_Data_Table_1[[#This Row],[Resid
Sq Ft]],2),"")</f>
        <v/>
      </c>
      <c r="S145" s="179" t="str">
        <f ca="1">IFERROR(IF(VLOOKUP(Table_Data_Table_1[[#This Row],[Item ID]],DataTable,11,FALSE)=0,"N/A",Table_Data_Table_1[[#This Row],[Adjusted
Sale Price]]/VLOOKUP(Table_Data_Table_1[[#This Row],[Item ID]],DataTable,11,FALSE)),"")</f>
        <v/>
      </c>
      <c r="T145" s="286" t="str">
        <f ca="1">IF(IFERROR(VLOOKUP(Table_Data_Table_1[[#This Row],[Item ID]],DataTable,17,FALSE),"")=0,"",IFERROR(VLOOKUP(Table_Data_Table_1[[#This Row],[Item ID]],DataTable,17,FALSE),""))</f>
        <v/>
      </c>
      <c r="U145" s="8"/>
    </row>
    <row r="146" spans="1:21" x14ac:dyDescent="0.25">
      <c r="A146" s="189" t="s">
        <v>133</v>
      </c>
      <c r="B146" s="78"/>
      <c r="C146" s="192" t="str">
        <f>IF(Table_Data_Table_1[[#This Row],[Item ID]]="","",IFERROR(VLOOKUP(Table_Data_Table_1[[#This Row],[Item ID]],DataTable,16,FALSE),""))</f>
        <v/>
      </c>
      <c r="D146" s="78"/>
      <c r="H14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ID]],DataTable,6,FALSE)*I146,"")))</f>
        <v/>
      </c>
      <c r="I14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6" s="178" t="str">
        <f>IFERROR(ROUND(Table_Data_Table_1[[#This Row],[Resid
Sq Ft]]/43560,3),"")</f>
        <v/>
      </c>
      <c r="K146" s="76" t="str">
        <f>IF(Table_Data_Table_1[[#This Row],[Item ID]]="","",IFERROR(VLOOKUP(Table_Data_Table_1[[#This Row],[Item ID]],DataTable,10,FALSE)-VLOOKUP(Table_Data_Table_1[[#This Row],[Item ID]],DataTable,12,FALSE),""))</f>
        <v/>
      </c>
      <c r="L146" s="176" t="str">
        <f>IFERROR(Table_Data_Table_1[[#This Row],[Land
Residual]]/Table_Data_Table_1[[#This Row],[Resid
Acre]],"")</f>
        <v/>
      </c>
      <c r="M146" s="179" t="str">
        <f>IFERROR(ROUND(Table_Data_Table_1[[#This Row],[Land
Residual]]/Table_Data_Table_1[[#This Row],[Resid
Sq Ft]],2),"")</f>
        <v/>
      </c>
      <c r="N146" s="78" t="str">
        <f>IF(Table_Data_Table_1[[#This Row],[Item ID]]="","",ROUND(DAYS360(Table_Data_Table_1[[#This Row],[Sale Date]],'Global Settings'!$H$5)/30,0))</f>
        <v/>
      </c>
      <c r="O146" s="180" t="str">
        <f ca="1">IFERROR(IF(AND(Table_Data_Table_1[[#This Row],[Months To
Mid-Point]]&lt;12.01,Table_Data_Table_1[[#This Row],[Months To
Mid-Point]]&gt;-13),0,(Table_Data_Table_1[[#This Row],[Months To
Mid-Point]]*'Global Settings'!$H$6)),"")</f>
        <v/>
      </c>
      <c r="P146" s="176" t="str">
        <f ca="1">IFERROR(Table_Data_Table_1[[#This Row],[Land
Residual]]*(Table_Data_Table_1[[#This Row],[Time
Adjust]]+1),"")</f>
        <v/>
      </c>
      <c r="Q146" s="176" t="str">
        <f ca="1">IFERROR(Table_Data_Table_1[[#This Row],[Adjusted
Sale Price]]/Table_Data_Table_1[[#This Row],[Resid
Acre]],"")</f>
        <v/>
      </c>
      <c r="R146" s="179" t="str">
        <f ca="1">IFERROR(ROUND(Table_Data_Table_1[[#This Row],[Adjusted
Sale Price]]/Table_Data_Table_1[[#This Row],[Resid
Sq Ft]],2),"")</f>
        <v/>
      </c>
      <c r="S146" s="179" t="str">
        <f ca="1">IFERROR(IF(VLOOKUP(Table_Data_Table_1[[#This Row],[Item ID]],DataTable,11,FALSE)=0,"N/A",Table_Data_Table_1[[#This Row],[Adjusted
Sale Price]]/VLOOKUP(Table_Data_Table_1[[#This Row],[Item ID]],DataTable,11,FALSE)),"")</f>
        <v/>
      </c>
      <c r="T146" s="286" t="str">
        <f ca="1">IF(IFERROR(VLOOKUP(Table_Data_Table_1[[#This Row],[Item ID]],DataTable,17,FALSE),"")=0,"",IFERROR(VLOOKUP(Table_Data_Table_1[[#This Row],[Item ID]],DataTable,17,FALSE),""))</f>
        <v/>
      </c>
      <c r="U146" s="8"/>
    </row>
    <row r="147" spans="1:21" x14ac:dyDescent="0.25">
      <c r="A147" s="189" t="s">
        <v>133</v>
      </c>
      <c r="B147" s="78"/>
      <c r="C147" s="192" t="str">
        <f>IF(Table_Data_Table_1[[#This Row],[Item ID]]="","",IFERROR(VLOOKUP(Table_Data_Table_1[[#This Row],[Item ID]],DataTable,16,FALSE),""))</f>
        <v/>
      </c>
      <c r="D147" s="78"/>
      <c r="H14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ID]],DataTable,6,FALSE)*I147,"")))</f>
        <v/>
      </c>
      <c r="I14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7" s="178" t="str">
        <f>IFERROR(ROUND(Table_Data_Table_1[[#This Row],[Resid
Sq Ft]]/43560,3),"")</f>
        <v/>
      </c>
      <c r="K147" s="76" t="str">
        <f>IF(Table_Data_Table_1[[#This Row],[Item ID]]="","",IFERROR(VLOOKUP(Table_Data_Table_1[[#This Row],[Item ID]],DataTable,10,FALSE)-VLOOKUP(Table_Data_Table_1[[#This Row],[Item ID]],DataTable,12,FALSE),""))</f>
        <v/>
      </c>
      <c r="L147" s="176" t="str">
        <f>IFERROR(Table_Data_Table_1[[#This Row],[Land
Residual]]/Table_Data_Table_1[[#This Row],[Resid
Acre]],"")</f>
        <v/>
      </c>
      <c r="M147" s="179" t="str">
        <f>IFERROR(ROUND(Table_Data_Table_1[[#This Row],[Land
Residual]]/Table_Data_Table_1[[#This Row],[Resid
Sq Ft]],2),"")</f>
        <v/>
      </c>
      <c r="N147" s="78" t="str">
        <f>IF(Table_Data_Table_1[[#This Row],[Item ID]]="","",ROUND(DAYS360(Table_Data_Table_1[[#This Row],[Sale Date]],'Global Settings'!$H$5)/30,0))</f>
        <v/>
      </c>
      <c r="O147" s="180" t="str">
        <f ca="1">IFERROR(IF(AND(Table_Data_Table_1[[#This Row],[Months To
Mid-Point]]&lt;12.01,Table_Data_Table_1[[#This Row],[Months To
Mid-Point]]&gt;-13),0,(Table_Data_Table_1[[#This Row],[Months To
Mid-Point]]*'Global Settings'!$H$6)),"")</f>
        <v/>
      </c>
      <c r="P147" s="176" t="str">
        <f ca="1">IFERROR(Table_Data_Table_1[[#This Row],[Land
Residual]]*(Table_Data_Table_1[[#This Row],[Time
Adjust]]+1),"")</f>
        <v/>
      </c>
      <c r="Q147" s="176" t="str">
        <f ca="1">IFERROR(Table_Data_Table_1[[#This Row],[Adjusted
Sale Price]]/Table_Data_Table_1[[#This Row],[Resid
Acre]],"")</f>
        <v/>
      </c>
      <c r="R147" s="179" t="str">
        <f ca="1">IFERROR(ROUND(Table_Data_Table_1[[#This Row],[Adjusted
Sale Price]]/Table_Data_Table_1[[#This Row],[Resid
Sq Ft]],2),"")</f>
        <v/>
      </c>
      <c r="S147" s="179" t="str">
        <f ca="1">IFERROR(IF(VLOOKUP(Table_Data_Table_1[[#This Row],[Item ID]],DataTable,11,FALSE)=0,"N/A",Table_Data_Table_1[[#This Row],[Adjusted
Sale Price]]/VLOOKUP(Table_Data_Table_1[[#This Row],[Item ID]],DataTable,11,FALSE)),"")</f>
        <v/>
      </c>
      <c r="T147" s="286" t="str">
        <f ca="1">IF(IFERROR(VLOOKUP(Table_Data_Table_1[[#This Row],[Item ID]],DataTable,17,FALSE),"")=0,"",IFERROR(VLOOKUP(Table_Data_Table_1[[#This Row],[Item ID]],DataTable,17,FALSE),""))</f>
        <v/>
      </c>
      <c r="U147" s="8"/>
    </row>
    <row r="148" spans="1:21" x14ac:dyDescent="0.25">
      <c r="A148" s="189" t="s">
        <v>133</v>
      </c>
      <c r="B148" s="78"/>
      <c r="C148" s="192" t="str">
        <f>IF(Table_Data_Table_1[[#This Row],[Item ID]]="","",IFERROR(VLOOKUP(Table_Data_Table_1[[#This Row],[Item ID]],DataTable,16,FALSE),""))</f>
        <v/>
      </c>
      <c r="D148" s="78"/>
      <c r="H14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ID]],DataTable,6,FALSE)*I148,"")))</f>
        <v/>
      </c>
      <c r="I14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8" s="178" t="str">
        <f>IFERROR(ROUND(Table_Data_Table_1[[#This Row],[Resid
Sq Ft]]/43560,3),"")</f>
        <v/>
      </c>
      <c r="K148" s="76" t="str">
        <f>IF(Table_Data_Table_1[[#This Row],[Item ID]]="","",IFERROR(VLOOKUP(Table_Data_Table_1[[#This Row],[Item ID]],DataTable,10,FALSE)-VLOOKUP(Table_Data_Table_1[[#This Row],[Item ID]],DataTable,12,FALSE),""))</f>
        <v/>
      </c>
      <c r="L148" s="176" t="str">
        <f>IFERROR(Table_Data_Table_1[[#This Row],[Land
Residual]]/Table_Data_Table_1[[#This Row],[Resid
Acre]],"")</f>
        <v/>
      </c>
      <c r="M148" s="179" t="str">
        <f>IFERROR(ROUND(Table_Data_Table_1[[#This Row],[Land
Residual]]/Table_Data_Table_1[[#This Row],[Resid
Sq Ft]],2),"")</f>
        <v/>
      </c>
      <c r="N148" s="78" t="str">
        <f>IF(Table_Data_Table_1[[#This Row],[Item ID]]="","",ROUND(DAYS360(Table_Data_Table_1[[#This Row],[Sale Date]],'Global Settings'!$H$5)/30,0))</f>
        <v/>
      </c>
      <c r="O148" s="180" t="str">
        <f ca="1">IFERROR(IF(AND(Table_Data_Table_1[[#This Row],[Months To
Mid-Point]]&lt;12.01,Table_Data_Table_1[[#This Row],[Months To
Mid-Point]]&gt;-13),0,(Table_Data_Table_1[[#This Row],[Months To
Mid-Point]]*'Global Settings'!$H$6)),"")</f>
        <v/>
      </c>
      <c r="P148" s="176" t="str">
        <f ca="1">IFERROR(Table_Data_Table_1[[#This Row],[Land
Residual]]*(Table_Data_Table_1[[#This Row],[Time
Adjust]]+1),"")</f>
        <v/>
      </c>
      <c r="Q148" s="176" t="str">
        <f ca="1">IFERROR(Table_Data_Table_1[[#This Row],[Adjusted
Sale Price]]/Table_Data_Table_1[[#This Row],[Resid
Acre]],"")</f>
        <v/>
      </c>
      <c r="R148" s="179" t="str">
        <f ca="1">IFERROR(ROUND(Table_Data_Table_1[[#This Row],[Adjusted
Sale Price]]/Table_Data_Table_1[[#This Row],[Resid
Sq Ft]],2),"")</f>
        <v/>
      </c>
      <c r="S148" s="179" t="str">
        <f ca="1">IFERROR(IF(VLOOKUP(Table_Data_Table_1[[#This Row],[Item ID]],DataTable,11,FALSE)=0,"N/A",Table_Data_Table_1[[#This Row],[Adjusted
Sale Price]]/VLOOKUP(Table_Data_Table_1[[#This Row],[Item ID]],DataTable,11,FALSE)),"")</f>
        <v/>
      </c>
      <c r="T148" s="286" t="str">
        <f ca="1">IF(IFERROR(VLOOKUP(Table_Data_Table_1[[#This Row],[Item ID]],DataTable,17,FALSE),"")=0,"",IFERROR(VLOOKUP(Table_Data_Table_1[[#This Row],[Item ID]],DataTable,17,FALSE),""))</f>
        <v/>
      </c>
      <c r="U148" s="8"/>
    </row>
    <row r="149" spans="1:21" x14ac:dyDescent="0.25">
      <c r="A149" s="189" t="s">
        <v>133</v>
      </c>
      <c r="B149" s="78"/>
      <c r="C149" s="192" t="str">
        <f>IF(Table_Data_Table_1[[#This Row],[Item ID]]="","",IFERROR(VLOOKUP(Table_Data_Table_1[[#This Row],[Item ID]],DataTable,16,FALSE),""))</f>
        <v/>
      </c>
      <c r="D149" s="78"/>
      <c r="H14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ID]],DataTable,6,FALSE)*I149,"")))</f>
        <v/>
      </c>
      <c r="I14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9" s="178" t="str">
        <f>IFERROR(ROUND(Table_Data_Table_1[[#This Row],[Resid
Sq Ft]]/43560,3),"")</f>
        <v/>
      </c>
      <c r="K149" s="76" t="str">
        <f>IF(Table_Data_Table_1[[#This Row],[Item ID]]="","",IFERROR(VLOOKUP(Table_Data_Table_1[[#This Row],[Item ID]],DataTable,10,FALSE)-VLOOKUP(Table_Data_Table_1[[#This Row],[Item ID]],DataTable,12,FALSE),""))</f>
        <v/>
      </c>
      <c r="L149" s="176" t="str">
        <f>IFERROR(Table_Data_Table_1[[#This Row],[Land
Residual]]/Table_Data_Table_1[[#This Row],[Resid
Acre]],"")</f>
        <v/>
      </c>
      <c r="M149" s="179" t="str">
        <f>IFERROR(ROUND(Table_Data_Table_1[[#This Row],[Land
Residual]]/Table_Data_Table_1[[#This Row],[Resid
Sq Ft]],2),"")</f>
        <v/>
      </c>
      <c r="N149" s="78" t="str">
        <f>IF(Table_Data_Table_1[[#This Row],[Item ID]]="","",ROUND(DAYS360(Table_Data_Table_1[[#This Row],[Sale Date]],'Global Settings'!$H$5)/30,0))</f>
        <v/>
      </c>
      <c r="O149" s="180" t="str">
        <f ca="1">IFERROR(IF(AND(Table_Data_Table_1[[#This Row],[Months To
Mid-Point]]&lt;12.01,Table_Data_Table_1[[#This Row],[Months To
Mid-Point]]&gt;-13),0,(Table_Data_Table_1[[#This Row],[Months To
Mid-Point]]*'Global Settings'!$H$6)),"")</f>
        <v/>
      </c>
      <c r="P149" s="176" t="str">
        <f ca="1">IFERROR(Table_Data_Table_1[[#This Row],[Land
Residual]]*(Table_Data_Table_1[[#This Row],[Time
Adjust]]+1),"")</f>
        <v/>
      </c>
      <c r="Q149" s="176" t="str">
        <f ca="1">IFERROR(Table_Data_Table_1[[#This Row],[Adjusted
Sale Price]]/Table_Data_Table_1[[#This Row],[Resid
Acre]],"")</f>
        <v/>
      </c>
      <c r="R149" s="179" t="str">
        <f ca="1">IFERROR(ROUND(Table_Data_Table_1[[#This Row],[Adjusted
Sale Price]]/Table_Data_Table_1[[#This Row],[Resid
Sq Ft]],2),"")</f>
        <v/>
      </c>
      <c r="S149" s="179" t="str">
        <f ca="1">IFERROR(IF(VLOOKUP(Table_Data_Table_1[[#This Row],[Item ID]],DataTable,11,FALSE)=0,"N/A",Table_Data_Table_1[[#This Row],[Adjusted
Sale Price]]/VLOOKUP(Table_Data_Table_1[[#This Row],[Item ID]],DataTable,11,FALSE)),"")</f>
        <v/>
      </c>
      <c r="T149" s="286" t="str">
        <f ca="1">IF(IFERROR(VLOOKUP(Table_Data_Table_1[[#This Row],[Item ID]],DataTable,17,FALSE),"")=0,"",IFERROR(VLOOKUP(Table_Data_Table_1[[#This Row],[Item ID]],DataTable,17,FALSE),""))</f>
        <v/>
      </c>
      <c r="U149" s="8"/>
    </row>
    <row r="150" spans="1:21" x14ac:dyDescent="0.25">
      <c r="A150" s="189" t="s">
        <v>133</v>
      </c>
      <c r="B150" s="78"/>
      <c r="C150" s="192" t="str">
        <f>IF(Table_Data_Table_1[[#This Row],[Item ID]]="","",IFERROR(VLOOKUP(Table_Data_Table_1[[#This Row],[Item ID]],DataTable,16,FALSE),""))</f>
        <v/>
      </c>
      <c r="D150" s="78"/>
      <c r="H15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ID]],DataTable,6,FALSE)*I150,"")))</f>
        <v/>
      </c>
      <c r="I15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0" s="178" t="str">
        <f>IFERROR(ROUND(Table_Data_Table_1[[#This Row],[Resid
Sq Ft]]/43560,3),"")</f>
        <v/>
      </c>
      <c r="K150" s="76" t="str">
        <f>IF(Table_Data_Table_1[[#This Row],[Item ID]]="","",IFERROR(VLOOKUP(Table_Data_Table_1[[#This Row],[Item ID]],DataTable,10,FALSE)-VLOOKUP(Table_Data_Table_1[[#This Row],[Item ID]],DataTable,12,FALSE),""))</f>
        <v/>
      </c>
      <c r="L150" s="176" t="str">
        <f>IFERROR(Table_Data_Table_1[[#This Row],[Land
Residual]]/Table_Data_Table_1[[#This Row],[Resid
Acre]],"")</f>
        <v/>
      </c>
      <c r="M150" s="179" t="str">
        <f>IFERROR(ROUND(Table_Data_Table_1[[#This Row],[Land
Residual]]/Table_Data_Table_1[[#This Row],[Resid
Sq Ft]],2),"")</f>
        <v/>
      </c>
      <c r="N150" s="78" t="str">
        <f>IF(Table_Data_Table_1[[#This Row],[Item ID]]="","",ROUND(DAYS360(Table_Data_Table_1[[#This Row],[Sale Date]],'Global Settings'!$H$5)/30,0))</f>
        <v/>
      </c>
      <c r="O150" s="180" t="str">
        <f ca="1">IFERROR(IF(AND(Table_Data_Table_1[[#This Row],[Months To
Mid-Point]]&lt;12.01,Table_Data_Table_1[[#This Row],[Months To
Mid-Point]]&gt;-13),0,(Table_Data_Table_1[[#This Row],[Months To
Mid-Point]]*'Global Settings'!$H$6)),"")</f>
        <v/>
      </c>
      <c r="P150" s="176" t="str">
        <f ca="1">IFERROR(Table_Data_Table_1[[#This Row],[Land
Residual]]*(Table_Data_Table_1[[#This Row],[Time
Adjust]]+1),"")</f>
        <v/>
      </c>
      <c r="Q150" s="176" t="str">
        <f ca="1">IFERROR(Table_Data_Table_1[[#This Row],[Adjusted
Sale Price]]/Table_Data_Table_1[[#This Row],[Resid
Acre]],"")</f>
        <v/>
      </c>
      <c r="R150" s="179" t="str">
        <f ca="1">IFERROR(ROUND(Table_Data_Table_1[[#This Row],[Adjusted
Sale Price]]/Table_Data_Table_1[[#This Row],[Resid
Sq Ft]],2),"")</f>
        <v/>
      </c>
      <c r="S150" s="179" t="str">
        <f ca="1">IFERROR(IF(VLOOKUP(Table_Data_Table_1[[#This Row],[Item ID]],DataTable,11,FALSE)=0,"N/A",Table_Data_Table_1[[#This Row],[Adjusted
Sale Price]]/VLOOKUP(Table_Data_Table_1[[#This Row],[Item ID]],DataTable,11,FALSE)),"")</f>
        <v/>
      </c>
      <c r="T150" s="286" t="str">
        <f ca="1">IF(IFERROR(VLOOKUP(Table_Data_Table_1[[#This Row],[Item ID]],DataTable,17,FALSE),"")=0,"",IFERROR(VLOOKUP(Table_Data_Table_1[[#This Row],[Item ID]],DataTable,17,FALSE),""))</f>
        <v/>
      </c>
      <c r="U150" s="8"/>
    </row>
    <row r="151" spans="1:21" x14ac:dyDescent="0.25">
      <c r="A151" s="189" t="s">
        <v>133</v>
      </c>
      <c r="B151" s="78"/>
      <c r="C151" s="192" t="str">
        <f>IF(Table_Data_Table_1[[#This Row],[Item ID]]="","",IFERROR(VLOOKUP(Table_Data_Table_1[[#This Row],[Item ID]],DataTable,16,FALSE),""))</f>
        <v/>
      </c>
      <c r="D151" s="78"/>
      <c r="H15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ID]],DataTable,6,FALSE)*I151,"")))</f>
        <v/>
      </c>
      <c r="I15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1" s="178" t="str">
        <f>IFERROR(ROUND(Table_Data_Table_1[[#This Row],[Resid
Sq Ft]]/43560,3),"")</f>
        <v/>
      </c>
      <c r="K151" s="76" t="str">
        <f>IF(Table_Data_Table_1[[#This Row],[Item ID]]="","",IFERROR(VLOOKUP(Table_Data_Table_1[[#This Row],[Item ID]],DataTable,10,FALSE)-VLOOKUP(Table_Data_Table_1[[#This Row],[Item ID]],DataTable,12,FALSE),""))</f>
        <v/>
      </c>
      <c r="L151" s="176" t="str">
        <f>IFERROR(Table_Data_Table_1[[#This Row],[Land
Residual]]/Table_Data_Table_1[[#This Row],[Resid
Acre]],"")</f>
        <v/>
      </c>
      <c r="M151" s="179" t="str">
        <f>IFERROR(ROUND(Table_Data_Table_1[[#This Row],[Land
Residual]]/Table_Data_Table_1[[#This Row],[Resid
Sq Ft]],2),"")</f>
        <v/>
      </c>
      <c r="N151" s="78" t="str">
        <f>IF(Table_Data_Table_1[[#This Row],[Item ID]]="","",ROUND(DAYS360(Table_Data_Table_1[[#This Row],[Sale Date]],'Global Settings'!$H$5)/30,0))</f>
        <v/>
      </c>
      <c r="O151" s="180" t="str">
        <f ca="1">IFERROR(IF(AND(Table_Data_Table_1[[#This Row],[Months To
Mid-Point]]&lt;12.01,Table_Data_Table_1[[#This Row],[Months To
Mid-Point]]&gt;-13),0,(Table_Data_Table_1[[#This Row],[Months To
Mid-Point]]*'Global Settings'!$H$6)),"")</f>
        <v/>
      </c>
      <c r="P151" s="176" t="str">
        <f ca="1">IFERROR(Table_Data_Table_1[[#This Row],[Land
Residual]]*(Table_Data_Table_1[[#This Row],[Time
Adjust]]+1),"")</f>
        <v/>
      </c>
      <c r="Q151" s="176" t="str">
        <f ca="1">IFERROR(Table_Data_Table_1[[#This Row],[Adjusted
Sale Price]]/Table_Data_Table_1[[#This Row],[Resid
Acre]],"")</f>
        <v/>
      </c>
      <c r="R151" s="179" t="str">
        <f ca="1">IFERROR(ROUND(Table_Data_Table_1[[#This Row],[Adjusted
Sale Price]]/Table_Data_Table_1[[#This Row],[Resid
Sq Ft]],2),"")</f>
        <v/>
      </c>
      <c r="S151" s="179" t="str">
        <f ca="1">IFERROR(IF(VLOOKUP(Table_Data_Table_1[[#This Row],[Item ID]],DataTable,11,FALSE)=0,"N/A",Table_Data_Table_1[[#This Row],[Adjusted
Sale Price]]/VLOOKUP(Table_Data_Table_1[[#This Row],[Item ID]],DataTable,11,FALSE)),"")</f>
        <v/>
      </c>
      <c r="T151" s="286" t="str">
        <f ca="1">IF(IFERROR(VLOOKUP(Table_Data_Table_1[[#This Row],[Item ID]],DataTable,17,FALSE),"")=0,"",IFERROR(VLOOKUP(Table_Data_Table_1[[#This Row],[Item ID]],DataTable,17,FALSE),""))</f>
        <v/>
      </c>
      <c r="U151" s="8"/>
    </row>
    <row r="152" spans="1:21" x14ac:dyDescent="0.25">
      <c r="A152" s="189" t="s">
        <v>133</v>
      </c>
      <c r="B152" s="78"/>
      <c r="C152" s="192" t="str">
        <f>IF(Table_Data_Table_1[[#This Row],[Item ID]]="","",IFERROR(VLOOKUP(Table_Data_Table_1[[#This Row],[Item ID]],DataTable,16,FALSE),""))</f>
        <v/>
      </c>
      <c r="D152" s="78"/>
      <c r="H15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ID]],DataTable,6,FALSE)*I152,"")))</f>
        <v/>
      </c>
      <c r="I15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2" s="178" t="str">
        <f>IFERROR(ROUND(Table_Data_Table_1[[#This Row],[Resid
Sq Ft]]/43560,3),"")</f>
        <v/>
      </c>
      <c r="K152" s="76" t="str">
        <f>IF(Table_Data_Table_1[[#This Row],[Item ID]]="","",IFERROR(VLOOKUP(Table_Data_Table_1[[#This Row],[Item ID]],DataTable,10,FALSE)-VLOOKUP(Table_Data_Table_1[[#This Row],[Item ID]],DataTable,12,FALSE),""))</f>
        <v/>
      </c>
      <c r="L152" s="176" t="str">
        <f>IFERROR(Table_Data_Table_1[[#This Row],[Land
Residual]]/Table_Data_Table_1[[#This Row],[Resid
Acre]],"")</f>
        <v/>
      </c>
      <c r="M152" s="179" t="str">
        <f>IFERROR(ROUND(Table_Data_Table_1[[#This Row],[Land
Residual]]/Table_Data_Table_1[[#This Row],[Resid
Sq Ft]],2),"")</f>
        <v/>
      </c>
      <c r="N152" s="78" t="str">
        <f>IF(Table_Data_Table_1[[#This Row],[Item ID]]="","",ROUND(DAYS360(Table_Data_Table_1[[#This Row],[Sale Date]],'Global Settings'!$H$5)/30,0))</f>
        <v/>
      </c>
      <c r="O152" s="180" t="str">
        <f ca="1">IFERROR(IF(AND(Table_Data_Table_1[[#This Row],[Months To
Mid-Point]]&lt;12.01,Table_Data_Table_1[[#This Row],[Months To
Mid-Point]]&gt;-13),0,(Table_Data_Table_1[[#This Row],[Months To
Mid-Point]]*'Global Settings'!$H$6)),"")</f>
        <v/>
      </c>
      <c r="P152" s="176" t="str">
        <f ca="1">IFERROR(Table_Data_Table_1[[#This Row],[Land
Residual]]*(Table_Data_Table_1[[#This Row],[Time
Adjust]]+1),"")</f>
        <v/>
      </c>
      <c r="Q152" s="176" t="str">
        <f ca="1">IFERROR(Table_Data_Table_1[[#This Row],[Adjusted
Sale Price]]/Table_Data_Table_1[[#This Row],[Resid
Acre]],"")</f>
        <v/>
      </c>
      <c r="R152" s="179" t="str">
        <f ca="1">IFERROR(ROUND(Table_Data_Table_1[[#This Row],[Adjusted
Sale Price]]/Table_Data_Table_1[[#This Row],[Resid
Sq Ft]],2),"")</f>
        <v/>
      </c>
      <c r="S152" s="179" t="str">
        <f ca="1">IFERROR(IF(VLOOKUP(Table_Data_Table_1[[#This Row],[Item ID]],DataTable,11,FALSE)=0,"N/A",Table_Data_Table_1[[#This Row],[Adjusted
Sale Price]]/VLOOKUP(Table_Data_Table_1[[#This Row],[Item ID]],DataTable,11,FALSE)),"")</f>
        <v/>
      </c>
      <c r="T152" s="286" t="str">
        <f ca="1">IF(IFERROR(VLOOKUP(Table_Data_Table_1[[#This Row],[Item ID]],DataTable,17,FALSE),"")=0,"",IFERROR(VLOOKUP(Table_Data_Table_1[[#This Row],[Item ID]],DataTable,17,FALSE),""))</f>
        <v/>
      </c>
      <c r="U152" s="8"/>
    </row>
    <row r="153" spans="1:21" x14ac:dyDescent="0.25">
      <c r="A153" s="189" t="s">
        <v>133</v>
      </c>
      <c r="B153" s="78"/>
      <c r="C153" s="192" t="str">
        <f>IF(Table_Data_Table_1[[#This Row],[Item ID]]="","",IFERROR(VLOOKUP(Table_Data_Table_1[[#This Row],[Item ID]],DataTable,16,FALSE),""))</f>
        <v/>
      </c>
      <c r="D153" s="78"/>
      <c r="H15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ID]],DataTable,6,FALSE)*I153,"")))</f>
        <v/>
      </c>
      <c r="I15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3" s="178" t="str">
        <f>IFERROR(ROUND(Table_Data_Table_1[[#This Row],[Resid
Sq Ft]]/43560,3),"")</f>
        <v/>
      </c>
      <c r="K153" s="76" t="str">
        <f>IF(Table_Data_Table_1[[#This Row],[Item ID]]="","",IFERROR(VLOOKUP(Table_Data_Table_1[[#This Row],[Item ID]],DataTable,10,FALSE)-VLOOKUP(Table_Data_Table_1[[#This Row],[Item ID]],DataTable,12,FALSE),""))</f>
        <v/>
      </c>
      <c r="L153" s="176" t="str">
        <f>IFERROR(Table_Data_Table_1[[#This Row],[Land
Residual]]/Table_Data_Table_1[[#This Row],[Resid
Acre]],"")</f>
        <v/>
      </c>
      <c r="M153" s="179" t="str">
        <f>IFERROR(ROUND(Table_Data_Table_1[[#This Row],[Land
Residual]]/Table_Data_Table_1[[#This Row],[Resid
Sq Ft]],2),"")</f>
        <v/>
      </c>
      <c r="N153" s="78" t="str">
        <f>IF(Table_Data_Table_1[[#This Row],[Item ID]]="","",ROUND(DAYS360(Table_Data_Table_1[[#This Row],[Sale Date]],'Global Settings'!$H$5)/30,0))</f>
        <v/>
      </c>
      <c r="O153" s="180" t="str">
        <f ca="1">IFERROR(IF(AND(Table_Data_Table_1[[#This Row],[Months To
Mid-Point]]&lt;12.01,Table_Data_Table_1[[#This Row],[Months To
Mid-Point]]&gt;-13),0,(Table_Data_Table_1[[#This Row],[Months To
Mid-Point]]*'Global Settings'!$H$6)),"")</f>
        <v/>
      </c>
      <c r="P153" s="176" t="str">
        <f ca="1">IFERROR(Table_Data_Table_1[[#This Row],[Land
Residual]]*(Table_Data_Table_1[[#This Row],[Time
Adjust]]+1),"")</f>
        <v/>
      </c>
      <c r="Q153" s="176" t="str">
        <f ca="1">IFERROR(Table_Data_Table_1[[#This Row],[Adjusted
Sale Price]]/Table_Data_Table_1[[#This Row],[Resid
Acre]],"")</f>
        <v/>
      </c>
      <c r="R153" s="179" t="str">
        <f ca="1">IFERROR(ROUND(Table_Data_Table_1[[#This Row],[Adjusted
Sale Price]]/Table_Data_Table_1[[#This Row],[Resid
Sq Ft]],2),"")</f>
        <v/>
      </c>
      <c r="S153" s="179" t="str">
        <f ca="1">IFERROR(IF(VLOOKUP(Table_Data_Table_1[[#This Row],[Item ID]],DataTable,11,FALSE)=0,"N/A",Table_Data_Table_1[[#This Row],[Adjusted
Sale Price]]/VLOOKUP(Table_Data_Table_1[[#This Row],[Item ID]],DataTable,11,FALSE)),"")</f>
        <v/>
      </c>
      <c r="T153" s="286" t="str">
        <f ca="1">IF(IFERROR(VLOOKUP(Table_Data_Table_1[[#This Row],[Item ID]],DataTable,17,FALSE),"")=0,"",IFERROR(VLOOKUP(Table_Data_Table_1[[#This Row],[Item ID]],DataTable,17,FALSE),""))</f>
        <v/>
      </c>
      <c r="U153" s="8"/>
    </row>
    <row r="154" spans="1:21" x14ac:dyDescent="0.25">
      <c r="A154" s="189" t="s">
        <v>133</v>
      </c>
      <c r="B154" s="78"/>
      <c r="C154" s="192" t="str">
        <f>IF(Table_Data_Table_1[[#This Row],[Item ID]]="","",IFERROR(VLOOKUP(Table_Data_Table_1[[#This Row],[Item ID]],DataTable,16,FALSE),""))</f>
        <v/>
      </c>
      <c r="D154" s="78"/>
      <c r="H15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ID]],DataTable,6,FALSE)*I154,"")))</f>
        <v/>
      </c>
      <c r="I15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4" s="178" t="str">
        <f>IFERROR(ROUND(Table_Data_Table_1[[#This Row],[Resid
Sq Ft]]/43560,3),"")</f>
        <v/>
      </c>
      <c r="K154" s="76" t="str">
        <f>IF(Table_Data_Table_1[[#This Row],[Item ID]]="","",IFERROR(VLOOKUP(Table_Data_Table_1[[#This Row],[Item ID]],DataTable,10,FALSE)-VLOOKUP(Table_Data_Table_1[[#This Row],[Item ID]],DataTable,12,FALSE),""))</f>
        <v/>
      </c>
      <c r="L154" s="176" t="str">
        <f>IFERROR(Table_Data_Table_1[[#This Row],[Land
Residual]]/Table_Data_Table_1[[#This Row],[Resid
Acre]],"")</f>
        <v/>
      </c>
      <c r="M154" s="179" t="str">
        <f>IFERROR(ROUND(Table_Data_Table_1[[#This Row],[Land
Residual]]/Table_Data_Table_1[[#This Row],[Resid
Sq Ft]],2),"")</f>
        <v/>
      </c>
      <c r="N154" s="78" t="str">
        <f>IF(Table_Data_Table_1[[#This Row],[Item ID]]="","",ROUND(DAYS360(Table_Data_Table_1[[#This Row],[Sale Date]],'Global Settings'!$H$5)/30,0))</f>
        <v/>
      </c>
      <c r="O154" s="180" t="str">
        <f ca="1">IFERROR(IF(AND(Table_Data_Table_1[[#This Row],[Months To
Mid-Point]]&lt;12.01,Table_Data_Table_1[[#This Row],[Months To
Mid-Point]]&gt;-13),0,(Table_Data_Table_1[[#This Row],[Months To
Mid-Point]]*'Global Settings'!$H$6)),"")</f>
        <v/>
      </c>
      <c r="P154" s="176" t="str">
        <f ca="1">IFERROR(Table_Data_Table_1[[#This Row],[Land
Residual]]*(Table_Data_Table_1[[#This Row],[Time
Adjust]]+1),"")</f>
        <v/>
      </c>
      <c r="Q154" s="176" t="str">
        <f ca="1">IFERROR(Table_Data_Table_1[[#This Row],[Adjusted
Sale Price]]/Table_Data_Table_1[[#This Row],[Resid
Acre]],"")</f>
        <v/>
      </c>
      <c r="R154" s="179" t="str">
        <f ca="1">IFERROR(ROUND(Table_Data_Table_1[[#This Row],[Adjusted
Sale Price]]/Table_Data_Table_1[[#This Row],[Resid
Sq Ft]],2),"")</f>
        <v/>
      </c>
      <c r="S154" s="179" t="str">
        <f ca="1">IFERROR(IF(VLOOKUP(Table_Data_Table_1[[#This Row],[Item ID]],DataTable,11,FALSE)=0,"N/A",Table_Data_Table_1[[#This Row],[Adjusted
Sale Price]]/VLOOKUP(Table_Data_Table_1[[#This Row],[Item ID]],DataTable,11,FALSE)),"")</f>
        <v/>
      </c>
      <c r="T154" s="286" t="str">
        <f ca="1">IF(IFERROR(VLOOKUP(Table_Data_Table_1[[#This Row],[Item ID]],DataTable,17,FALSE),"")=0,"",IFERROR(VLOOKUP(Table_Data_Table_1[[#This Row],[Item ID]],DataTable,17,FALSE),""))</f>
        <v/>
      </c>
      <c r="U154" s="8"/>
    </row>
    <row r="155" spans="1:21" x14ac:dyDescent="0.25">
      <c r="A155" s="189" t="s">
        <v>133</v>
      </c>
      <c r="B155" s="78"/>
      <c r="C155" s="192" t="str">
        <f>IF(Table_Data_Table_1[[#This Row],[Item ID]]="","",IFERROR(VLOOKUP(Table_Data_Table_1[[#This Row],[Item ID]],DataTable,16,FALSE),""))</f>
        <v/>
      </c>
      <c r="D155" s="78"/>
      <c r="H15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ID]],DataTable,6,FALSE)*I155,"")))</f>
        <v/>
      </c>
      <c r="I15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5" s="178" t="str">
        <f>IFERROR(ROUND(Table_Data_Table_1[[#This Row],[Resid
Sq Ft]]/43560,3),"")</f>
        <v/>
      </c>
      <c r="K155" s="76" t="str">
        <f>IF(Table_Data_Table_1[[#This Row],[Item ID]]="","",IFERROR(VLOOKUP(Table_Data_Table_1[[#This Row],[Item ID]],DataTable,10,FALSE)-VLOOKUP(Table_Data_Table_1[[#This Row],[Item ID]],DataTable,12,FALSE),""))</f>
        <v/>
      </c>
      <c r="L155" s="176" t="str">
        <f>IFERROR(Table_Data_Table_1[[#This Row],[Land
Residual]]/Table_Data_Table_1[[#This Row],[Resid
Acre]],"")</f>
        <v/>
      </c>
      <c r="M155" s="179" t="str">
        <f>IFERROR(ROUND(Table_Data_Table_1[[#This Row],[Land
Residual]]/Table_Data_Table_1[[#This Row],[Resid
Sq Ft]],2),"")</f>
        <v/>
      </c>
      <c r="N155" s="78" t="str">
        <f>IF(Table_Data_Table_1[[#This Row],[Item ID]]="","",ROUND(DAYS360(Table_Data_Table_1[[#This Row],[Sale Date]],'Global Settings'!$H$5)/30,0))</f>
        <v/>
      </c>
      <c r="O155" s="180" t="str">
        <f ca="1">IFERROR(IF(AND(Table_Data_Table_1[[#This Row],[Months To
Mid-Point]]&lt;12.01,Table_Data_Table_1[[#This Row],[Months To
Mid-Point]]&gt;-13),0,(Table_Data_Table_1[[#This Row],[Months To
Mid-Point]]*'Global Settings'!$H$6)),"")</f>
        <v/>
      </c>
      <c r="P155" s="176" t="str">
        <f ca="1">IFERROR(Table_Data_Table_1[[#This Row],[Land
Residual]]*(Table_Data_Table_1[[#This Row],[Time
Adjust]]+1),"")</f>
        <v/>
      </c>
      <c r="Q155" s="176" t="str">
        <f ca="1">IFERROR(Table_Data_Table_1[[#This Row],[Adjusted
Sale Price]]/Table_Data_Table_1[[#This Row],[Resid
Acre]],"")</f>
        <v/>
      </c>
      <c r="R155" s="179" t="str">
        <f ca="1">IFERROR(ROUND(Table_Data_Table_1[[#This Row],[Adjusted
Sale Price]]/Table_Data_Table_1[[#This Row],[Resid
Sq Ft]],2),"")</f>
        <v/>
      </c>
      <c r="S155" s="179" t="str">
        <f ca="1">IFERROR(IF(VLOOKUP(Table_Data_Table_1[[#This Row],[Item ID]],DataTable,11,FALSE)=0,"N/A",Table_Data_Table_1[[#This Row],[Adjusted
Sale Price]]/VLOOKUP(Table_Data_Table_1[[#This Row],[Item ID]],DataTable,11,FALSE)),"")</f>
        <v/>
      </c>
      <c r="T155" s="286" t="str">
        <f ca="1">IF(IFERROR(VLOOKUP(Table_Data_Table_1[[#This Row],[Item ID]],DataTable,17,FALSE),"")=0,"",IFERROR(VLOOKUP(Table_Data_Table_1[[#This Row],[Item ID]],DataTable,17,FALSE),""))</f>
        <v/>
      </c>
      <c r="U155" s="8"/>
    </row>
    <row r="156" spans="1:21" x14ac:dyDescent="0.25">
      <c r="A156" s="189" t="s">
        <v>133</v>
      </c>
      <c r="B156" s="78"/>
      <c r="C156" s="192" t="str">
        <f>IF(Table_Data_Table_1[[#This Row],[Item ID]]="","",IFERROR(VLOOKUP(Table_Data_Table_1[[#This Row],[Item ID]],DataTable,16,FALSE),""))</f>
        <v/>
      </c>
      <c r="D156" s="78"/>
      <c r="H15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ID]],DataTable,6,FALSE)*I156,"")))</f>
        <v/>
      </c>
      <c r="I15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6" s="178" t="str">
        <f>IFERROR(ROUND(Table_Data_Table_1[[#This Row],[Resid
Sq Ft]]/43560,3),"")</f>
        <v/>
      </c>
      <c r="K156" s="76" t="str">
        <f>IF(Table_Data_Table_1[[#This Row],[Item ID]]="","",IFERROR(VLOOKUP(Table_Data_Table_1[[#This Row],[Item ID]],DataTable,10,FALSE)-VLOOKUP(Table_Data_Table_1[[#This Row],[Item ID]],DataTable,12,FALSE),""))</f>
        <v/>
      </c>
      <c r="L156" s="176" t="str">
        <f>IFERROR(Table_Data_Table_1[[#This Row],[Land
Residual]]/Table_Data_Table_1[[#This Row],[Resid
Acre]],"")</f>
        <v/>
      </c>
      <c r="M156" s="179" t="str">
        <f>IFERROR(ROUND(Table_Data_Table_1[[#This Row],[Land
Residual]]/Table_Data_Table_1[[#This Row],[Resid
Sq Ft]],2),"")</f>
        <v/>
      </c>
      <c r="N156" s="78" t="str">
        <f>IF(Table_Data_Table_1[[#This Row],[Item ID]]="","",ROUND(DAYS360(Table_Data_Table_1[[#This Row],[Sale Date]],'Global Settings'!$H$5)/30,0))</f>
        <v/>
      </c>
      <c r="O156" s="180" t="str">
        <f ca="1">IFERROR(IF(AND(Table_Data_Table_1[[#This Row],[Months To
Mid-Point]]&lt;12.01,Table_Data_Table_1[[#This Row],[Months To
Mid-Point]]&gt;-13),0,(Table_Data_Table_1[[#This Row],[Months To
Mid-Point]]*'Global Settings'!$H$6)),"")</f>
        <v/>
      </c>
      <c r="P156" s="176" t="str">
        <f ca="1">IFERROR(Table_Data_Table_1[[#This Row],[Land
Residual]]*(Table_Data_Table_1[[#This Row],[Time
Adjust]]+1),"")</f>
        <v/>
      </c>
      <c r="Q156" s="176" t="str">
        <f ca="1">IFERROR(Table_Data_Table_1[[#This Row],[Adjusted
Sale Price]]/Table_Data_Table_1[[#This Row],[Resid
Acre]],"")</f>
        <v/>
      </c>
      <c r="R156" s="179" t="str">
        <f ca="1">IFERROR(ROUND(Table_Data_Table_1[[#This Row],[Adjusted
Sale Price]]/Table_Data_Table_1[[#This Row],[Resid
Sq Ft]],2),"")</f>
        <v/>
      </c>
      <c r="S156" s="179" t="str">
        <f ca="1">IFERROR(IF(VLOOKUP(Table_Data_Table_1[[#This Row],[Item ID]],DataTable,11,FALSE)=0,"N/A",Table_Data_Table_1[[#This Row],[Adjusted
Sale Price]]/VLOOKUP(Table_Data_Table_1[[#This Row],[Item ID]],DataTable,11,FALSE)),"")</f>
        <v/>
      </c>
      <c r="T156" s="286" t="str">
        <f ca="1">IF(IFERROR(VLOOKUP(Table_Data_Table_1[[#This Row],[Item ID]],DataTable,17,FALSE),"")=0,"",IFERROR(VLOOKUP(Table_Data_Table_1[[#This Row],[Item ID]],DataTable,17,FALSE),""))</f>
        <v/>
      </c>
      <c r="U156" s="8"/>
    </row>
    <row r="157" spans="1:21" x14ac:dyDescent="0.25">
      <c r="A157" s="189" t="s">
        <v>133</v>
      </c>
      <c r="B157" s="78"/>
      <c r="C157" s="192" t="str">
        <f>IF(Table_Data_Table_1[[#This Row],[Item ID]]="","",IFERROR(VLOOKUP(Table_Data_Table_1[[#This Row],[Item ID]],DataTable,16,FALSE),""))</f>
        <v/>
      </c>
      <c r="D157" s="78"/>
      <c r="H15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ID]],DataTable,6,FALSE)*I157,"")))</f>
        <v/>
      </c>
      <c r="I15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7" s="178" t="str">
        <f>IFERROR(ROUND(Table_Data_Table_1[[#This Row],[Resid
Sq Ft]]/43560,3),"")</f>
        <v/>
      </c>
      <c r="K157" s="76" t="str">
        <f>IF(Table_Data_Table_1[[#This Row],[Item ID]]="","",IFERROR(VLOOKUP(Table_Data_Table_1[[#This Row],[Item ID]],DataTable,10,FALSE)-VLOOKUP(Table_Data_Table_1[[#This Row],[Item ID]],DataTable,12,FALSE),""))</f>
        <v/>
      </c>
      <c r="L157" s="176" t="str">
        <f>IFERROR(Table_Data_Table_1[[#This Row],[Land
Residual]]/Table_Data_Table_1[[#This Row],[Resid
Acre]],"")</f>
        <v/>
      </c>
      <c r="M157" s="179" t="str">
        <f>IFERROR(ROUND(Table_Data_Table_1[[#This Row],[Land
Residual]]/Table_Data_Table_1[[#This Row],[Resid
Sq Ft]],2),"")</f>
        <v/>
      </c>
      <c r="N157" s="78" t="str">
        <f>IF(Table_Data_Table_1[[#This Row],[Item ID]]="","",ROUND(DAYS360(Table_Data_Table_1[[#This Row],[Sale Date]],'Global Settings'!$H$5)/30,0))</f>
        <v/>
      </c>
      <c r="O157" s="180" t="str">
        <f ca="1">IFERROR(IF(AND(Table_Data_Table_1[[#This Row],[Months To
Mid-Point]]&lt;12.01,Table_Data_Table_1[[#This Row],[Months To
Mid-Point]]&gt;-13),0,(Table_Data_Table_1[[#This Row],[Months To
Mid-Point]]*'Global Settings'!$H$6)),"")</f>
        <v/>
      </c>
      <c r="P157" s="176" t="str">
        <f ca="1">IFERROR(Table_Data_Table_1[[#This Row],[Land
Residual]]*(Table_Data_Table_1[[#This Row],[Time
Adjust]]+1),"")</f>
        <v/>
      </c>
      <c r="Q157" s="176" t="str">
        <f ca="1">IFERROR(Table_Data_Table_1[[#This Row],[Adjusted
Sale Price]]/Table_Data_Table_1[[#This Row],[Resid
Acre]],"")</f>
        <v/>
      </c>
      <c r="R157" s="179" t="str">
        <f ca="1">IFERROR(ROUND(Table_Data_Table_1[[#This Row],[Adjusted
Sale Price]]/Table_Data_Table_1[[#This Row],[Resid
Sq Ft]],2),"")</f>
        <v/>
      </c>
      <c r="S157" s="179" t="str">
        <f ca="1">IFERROR(IF(VLOOKUP(Table_Data_Table_1[[#This Row],[Item ID]],DataTable,11,FALSE)=0,"N/A",Table_Data_Table_1[[#This Row],[Adjusted
Sale Price]]/VLOOKUP(Table_Data_Table_1[[#This Row],[Item ID]],DataTable,11,FALSE)),"")</f>
        <v/>
      </c>
      <c r="T157" s="286" t="str">
        <f ca="1">IF(IFERROR(VLOOKUP(Table_Data_Table_1[[#This Row],[Item ID]],DataTable,17,FALSE),"")=0,"",IFERROR(VLOOKUP(Table_Data_Table_1[[#This Row],[Item ID]],DataTable,17,FALSE),""))</f>
        <v/>
      </c>
      <c r="U157" s="8"/>
    </row>
    <row r="158" spans="1:21" x14ac:dyDescent="0.25">
      <c r="A158" s="189" t="s">
        <v>133</v>
      </c>
      <c r="B158" s="78"/>
      <c r="C158" s="192" t="str">
        <f>IF(Table_Data_Table_1[[#This Row],[Item ID]]="","",IFERROR(VLOOKUP(Table_Data_Table_1[[#This Row],[Item ID]],DataTable,16,FALSE),""))</f>
        <v/>
      </c>
      <c r="D158" s="78"/>
      <c r="H15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ID]],DataTable,6,FALSE)*I158,"")))</f>
        <v/>
      </c>
      <c r="I15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8" s="178" t="str">
        <f>IFERROR(ROUND(Table_Data_Table_1[[#This Row],[Resid
Sq Ft]]/43560,3),"")</f>
        <v/>
      </c>
      <c r="K158" s="76" t="str">
        <f>IF(Table_Data_Table_1[[#This Row],[Item ID]]="","",IFERROR(VLOOKUP(Table_Data_Table_1[[#This Row],[Item ID]],DataTable,10,FALSE)-VLOOKUP(Table_Data_Table_1[[#This Row],[Item ID]],DataTable,12,FALSE),""))</f>
        <v/>
      </c>
      <c r="L158" s="176" t="str">
        <f>IFERROR(Table_Data_Table_1[[#This Row],[Land
Residual]]/Table_Data_Table_1[[#This Row],[Resid
Acre]],"")</f>
        <v/>
      </c>
      <c r="M158" s="179" t="str">
        <f>IFERROR(ROUND(Table_Data_Table_1[[#This Row],[Land
Residual]]/Table_Data_Table_1[[#This Row],[Resid
Sq Ft]],2),"")</f>
        <v/>
      </c>
      <c r="N158" s="78" t="str">
        <f>IF(Table_Data_Table_1[[#This Row],[Item ID]]="","",ROUND(DAYS360(Table_Data_Table_1[[#This Row],[Sale Date]],'Global Settings'!$H$5)/30,0))</f>
        <v/>
      </c>
      <c r="O158" s="180" t="str">
        <f ca="1">IFERROR(IF(AND(Table_Data_Table_1[[#This Row],[Months To
Mid-Point]]&lt;12.01,Table_Data_Table_1[[#This Row],[Months To
Mid-Point]]&gt;-13),0,(Table_Data_Table_1[[#This Row],[Months To
Mid-Point]]*'Global Settings'!$H$6)),"")</f>
        <v/>
      </c>
      <c r="P158" s="176" t="str">
        <f ca="1">IFERROR(Table_Data_Table_1[[#This Row],[Land
Residual]]*(Table_Data_Table_1[[#This Row],[Time
Adjust]]+1),"")</f>
        <v/>
      </c>
      <c r="Q158" s="176" t="str">
        <f ca="1">IFERROR(Table_Data_Table_1[[#This Row],[Adjusted
Sale Price]]/Table_Data_Table_1[[#This Row],[Resid
Acre]],"")</f>
        <v/>
      </c>
      <c r="R158" s="179" t="str">
        <f ca="1">IFERROR(ROUND(Table_Data_Table_1[[#This Row],[Adjusted
Sale Price]]/Table_Data_Table_1[[#This Row],[Resid
Sq Ft]],2),"")</f>
        <v/>
      </c>
      <c r="S158" s="179" t="str">
        <f ca="1">IFERROR(IF(VLOOKUP(Table_Data_Table_1[[#This Row],[Item ID]],DataTable,11,FALSE)=0,"N/A",Table_Data_Table_1[[#This Row],[Adjusted
Sale Price]]/VLOOKUP(Table_Data_Table_1[[#This Row],[Item ID]],DataTable,11,FALSE)),"")</f>
        <v/>
      </c>
      <c r="T158" s="286" t="str">
        <f ca="1">IF(IFERROR(VLOOKUP(Table_Data_Table_1[[#This Row],[Item ID]],DataTable,17,FALSE),"")=0,"",IFERROR(VLOOKUP(Table_Data_Table_1[[#This Row],[Item ID]],DataTable,17,FALSE),""))</f>
        <v/>
      </c>
      <c r="U158" s="8"/>
    </row>
    <row r="159" spans="1:21" x14ac:dyDescent="0.25">
      <c r="A159" s="189" t="s">
        <v>133</v>
      </c>
      <c r="B159" s="78"/>
      <c r="C159" s="192" t="str">
        <f>IF(Table_Data_Table_1[[#This Row],[Item ID]]="","",IFERROR(VLOOKUP(Table_Data_Table_1[[#This Row],[Item ID]],DataTable,16,FALSE),""))</f>
        <v/>
      </c>
      <c r="D159" s="78"/>
      <c r="H15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ID]],DataTable,6,FALSE)*I159,"")))</f>
        <v/>
      </c>
      <c r="I15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9" s="178" t="str">
        <f>IFERROR(ROUND(Table_Data_Table_1[[#This Row],[Resid
Sq Ft]]/43560,3),"")</f>
        <v/>
      </c>
      <c r="K159" s="76" t="str">
        <f>IF(Table_Data_Table_1[[#This Row],[Item ID]]="","",IFERROR(VLOOKUP(Table_Data_Table_1[[#This Row],[Item ID]],DataTable,10,FALSE)-VLOOKUP(Table_Data_Table_1[[#This Row],[Item ID]],DataTable,12,FALSE),""))</f>
        <v/>
      </c>
      <c r="L159" s="176" t="str">
        <f>IFERROR(Table_Data_Table_1[[#This Row],[Land
Residual]]/Table_Data_Table_1[[#This Row],[Resid
Acre]],"")</f>
        <v/>
      </c>
      <c r="M159" s="179" t="str">
        <f>IFERROR(ROUND(Table_Data_Table_1[[#This Row],[Land
Residual]]/Table_Data_Table_1[[#This Row],[Resid
Sq Ft]],2),"")</f>
        <v/>
      </c>
      <c r="N159" s="78" t="str">
        <f>IF(Table_Data_Table_1[[#This Row],[Item ID]]="","",ROUND(DAYS360(Table_Data_Table_1[[#This Row],[Sale Date]],'Global Settings'!$H$5)/30,0))</f>
        <v/>
      </c>
      <c r="O159" s="180" t="str">
        <f ca="1">IFERROR(IF(AND(Table_Data_Table_1[[#This Row],[Months To
Mid-Point]]&lt;12.01,Table_Data_Table_1[[#This Row],[Months To
Mid-Point]]&gt;-13),0,(Table_Data_Table_1[[#This Row],[Months To
Mid-Point]]*'Global Settings'!$H$6)),"")</f>
        <v/>
      </c>
      <c r="P159" s="176" t="str">
        <f ca="1">IFERROR(Table_Data_Table_1[[#This Row],[Land
Residual]]*(Table_Data_Table_1[[#This Row],[Time
Adjust]]+1),"")</f>
        <v/>
      </c>
      <c r="Q159" s="176" t="str">
        <f ca="1">IFERROR(Table_Data_Table_1[[#This Row],[Adjusted
Sale Price]]/Table_Data_Table_1[[#This Row],[Resid
Acre]],"")</f>
        <v/>
      </c>
      <c r="R159" s="179" t="str">
        <f ca="1">IFERROR(ROUND(Table_Data_Table_1[[#This Row],[Adjusted
Sale Price]]/Table_Data_Table_1[[#This Row],[Resid
Sq Ft]],2),"")</f>
        <v/>
      </c>
      <c r="S159" s="179" t="str">
        <f ca="1">IFERROR(IF(VLOOKUP(Table_Data_Table_1[[#This Row],[Item ID]],DataTable,11,FALSE)=0,"N/A",Table_Data_Table_1[[#This Row],[Adjusted
Sale Price]]/VLOOKUP(Table_Data_Table_1[[#This Row],[Item ID]],DataTable,11,FALSE)),"")</f>
        <v/>
      </c>
      <c r="T159" s="286" t="str">
        <f ca="1">IF(IFERROR(VLOOKUP(Table_Data_Table_1[[#This Row],[Item ID]],DataTable,17,FALSE),"")=0,"",IFERROR(VLOOKUP(Table_Data_Table_1[[#This Row],[Item ID]],DataTable,17,FALSE),""))</f>
        <v/>
      </c>
      <c r="U159" s="8"/>
    </row>
    <row r="160" spans="1:21" x14ac:dyDescent="0.25">
      <c r="A160" s="189" t="s">
        <v>133</v>
      </c>
      <c r="B160" s="78"/>
      <c r="C160" s="192" t="str">
        <f>IF(Table_Data_Table_1[[#This Row],[Item ID]]="","",IFERROR(VLOOKUP(Table_Data_Table_1[[#This Row],[Item ID]],DataTable,16,FALSE),""))</f>
        <v/>
      </c>
      <c r="D160" s="78"/>
      <c r="H16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ID]],DataTable,6,FALSE)*I160,"")))</f>
        <v/>
      </c>
      <c r="I16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0" s="178" t="str">
        <f>IFERROR(ROUND(Table_Data_Table_1[[#This Row],[Resid
Sq Ft]]/43560,3),"")</f>
        <v/>
      </c>
      <c r="K160" s="76" t="str">
        <f>IF(Table_Data_Table_1[[#This Row],[Item ID]]="","",IFERROR(VLOOKUP(Table_Data_Table_1[[#This Row],[Item ID]],DataTable,10,FALSE)-VLOOKUP(Table_Data_Table_1[[#This Row],[Item ID]],DataTable,12,FALSE),""))</f>
        <v/>
      </c>
      <c r="L160" s="176" t="str">
        <f>IFERROR(Table_Data_Table_1[[#This Row],[Land
Residual]]/Table_Data_Table_1[[#This Row],[Resid
Acre]],"")</f>
        <v/>
      </c>
      <c r="M160" s="179" t="str">
        <f>IFERROR(ROUND(Table_Data_Table_1[[#This Row],[Land
Residual]]/Table_Data_Table_1[[#This Row],[Resid
Sq Ft]],2),"")</f>
        <v/>
      </c>
      <c r="N160" s="78" t="str">
        <f>IF(Table_Data_Table_1[[#This Row],[Item ID]]="","",ROUND(DAYS360(Table_Data_Table_1[[#This Row],[Sale Date]],'Global Settings'!$H$5)/30,0))</f>
        <v/>
      </c>
      <c r="O160" s="180" t="str">
        <f ca="1">IFERROR(IF(AND(Table_Data_Table_1[[#This Row],[Months To
Mid-Point]]&lt;12.01,Table_Data_Table_1[[#This Row],[Months To
Mid-Point]]&gt;-13),0,(Table_Data_Table_1[[#This Row],[Months To
Mid-Point]]*'Global Settings'!$H$6)),"")</f>
        <v/>
      </c>
      <c r="P160" s="176" t="str">
        <f ca="1">IFERROR(Table_Data_Table_1[[#This Row],[Land
Residual]]*(Table_Data_Table_1[[#This Row],[Time
Adjust]]+1),"")</f>
        <v/>
      </c>
      <c r="Q160" s="176" t="str">
        <f ca="1">IFERROR(Table_Data_Table_1[[#This Row],[Adjusted
Sale Price]]/Table_Data_Table_1[[#This Row],[Resid
Acre]],"")</f>
        <v/>
      </c>
      <c r="R160" s="179" t="str">
        <f ca="1">IFERROR(ROUND(Table_Data_Table_1[[#This Row],[Adjusted
Sale Price]]/Table_Data_Table_1[[#This Row],[Resid
Sq Ft]],2),"")</f>
        <v/>
      </c>
      <c r="S160" s="179" t="str">
        <f ca="1">IFERROR(IF(VLOOKUP(Table_Data_Table_1[[#This Row],[Item ID]],DataTable,11,FALSE)=0,"N/A",Table_Data_Table_1[[#This Row],[Adjusted
Sale Price]]/VLOOKUP(Table_Data_Table_1[[#This Row],[Item ID]],DataTable,11,FALSE)),"")</f>
        <v/>
      </c>
      <c r="T160" s="286" t="str">
        <f ca="1">IF(IFERROR(VLOOKUP(Table_Data_Table_1[[#This Row],[Item ID]],DataTable,17,FALSE),"")=0,"",IFERROR(VLOOKUP(Table_Data_Table_1[[#This Row],[Item ID]],DataTable,17,FALSE),""))</f>
        <v/>
      </c>
      <c r="U160" s="8"/>
    </row>
    <row r="161" spans="1:21" x14ac:dyDescent="0.25">
      <c r="A161" s="189" t="s">
        <v>133</v>
      </c>
      <c r="B161" s="78"/>
      <c r="C161" s="192" t="str">
        <f>IF(Table_Data_Table_1[[#This Row],[Item ID]]="","",IFERROR(VLOOKUP(Table_Data_Table_1[[#This Row],[Item ID]],DataTable,16,FALSE),""))</f>
        <v/>
      </c>
      <c r="D161" s="78"/>
      <c r="H16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ID]],DataTable,6,FALSE)*I161,"")))</f>
        <v/>
      </c>
      <c r="I16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1" s="178" t="str">
        <f>IFERROR(ROUND(Table_Data_Table_1[[#This Row],[Resid
Sq Ft]]/43560,3),"")</f>
        <v/>
      </c>
      <c r="K161" s="76" t="str">
        <f>IF(Table_Data_Table_1[[#This Row],[Item ID]]="","",IFERROR(VLOOKUP(Table_Data_Table_1[[#This Row],[Item ID]],DataTable,10,FALSE)-VLOOKUP(Table_Data_Table_1[[#This Row],[Item ID]],DataTable,12,FALSE),""))</f>
        <v/>
      </c>
      <c r="L161" s="176" t="str">
        <f>IFERROR(Table_Data_Table_1[[#This Row],[Land
Residual]]/Table_Data_Table_1[[#This Row],[Resid
Acre]],"")</f>
        <v/>
      </c>
      <c r="M161" s="179" t="str">
        <f>IFERROR(ROUND(Table_Data_Table_1[[#This Row],[Land
Residual]]/Table_Data_Table_1[[#This Row],[Resid
Sq Ft]],2),"")</f>
        <v/>
      </c>
      <c r="N161" s="78" t="str">
        <f>IF(Table_Data_Table_1[[#This Row],[Item ID]]="","",ROUND(DAYS360(Table_Data_Table_1[[#This Row],[Sale Date]],'Global Settings'!$H$5)/30,0))</f>
        <v/>
      </c>
      <c r="O161" s="180" t="str">
        <f ca="1">IFERROR(IF(AND(Table_Data_Table_1[[#This Row],[Months To
Mid-Point]]&lt;12.01,Table_Data_Table_1[[#This Row],[Months To
Mid-Point]]&gt;-13),0,(Table_Data_Table_1[[#This Row],[Months To
Mid-Point]]*'Global Settings'!$H$6)),"")</f>
        <v/>
      </c>
      <c r="P161" s="176" t="str">
        <f ca="1">IFERROR(Table_Data_Table_1[[#This Row],[Land
Residual]]*(Table_Data_Table_1[[#This Row],[Time
Adjust]]+1),"")</f>
        <v/>
      </c>
      <c r="Q161" s="176" t="str">
        <f ca="1">IFERROR(Table_Data_Table_1[[#This Row],[Adjusted
Sale Price]]/Table_Data_Table_1[[#This Row],[Resid
Acre]],"")</f>
        <v/>
      </c>
      <c r="R161" s="179" t="str">
        <f ca="1">IFERROR(ROUND(Table_Data_Table_1[[#This Row],[Adjusted
Sale Price]]/Table_Data_Table_1[[#This Row],[Resid
Sq Ft]],2),"")</f>
        <v/>
      </c>
      <c r="S161" s="179" t="str">
        <f ca="1">IFERROR(IF(VLOOKUP(Table_Data_Table_1[[#This Row],[Item ID]],DataTable,11,FALSE)=0,"N/A",Table_Data_Table_1[[#This Row],[Adjusted
Sale Price]]/VLOOKUP(Table_Data_Table_1[[#This Row],[Item ID]],DataTable,11,FALSE)),"")</f>
        <v/>
      </c>
      <c r="T161" s="286" t="str">
        <f ca="1">IF(IFERROR(VLOOKUP(Table_Data_Table_1[[#This Row],[Item ID]],DataTable,17,FALSE),"")=0,"",IFERROR(VLOOKUP(Table_Data_Table_1[[#This Row],[Item ID]],DataTable,17,FALSE),""))</f>
        <v/>
      </c>
      <c r="U161" s="8"/>
    </row>
    <row r="162" spans="1:21" x14ac:dyDescent="0.25">
      <c r="A162" s="189" t="s">
        <v>133</v>
      </c>
      <c r="B162" s="78"/>
      <c r="C162" s="192" t="str">
        <f>IF(Table_Data_Table_1[[#This Row],[Item ID]]="","",IFERROR(VLOOKUP(Table_Data_Table_1[[#This Row],[Item ID]],DataTable,16,FALSE),""))</f>
        <v/>
      </c>
      <c r="D162" s="78"/>
      <c r="H16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ID]],DataTable,6,FALSE)*I162,"")))</f>
        <v/>
      </c>
      <c r="I16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2" s="178" t="str">
        <f>IFERROR(ROUND(Table_Data_Table_1[[#This Row],[Resid
Sq Ft]]/43560,3),"")</f>
        <v/>
      </c>
      <c r="K162" s="76" t="str">
        <f>IF(Table_Data_Table_1[[#This Row],[Item ID]]="","",IFERROR(VLOOKUP(Table_Data_Table_1[[#This Row],[Item ID]],DataTable,10,FALSE)-VLOOKUP(Table_Data_Table_1[[#This Row],[Item ID]],DataTable,12,FALSE),""))</f>
        <v/>
      </c>
      <c r="L162" s="176" t="str">
        <f>IFERROR(Table_Data_Table_1[[#This Row],[Land
Residual]]/Table_Data_Table_1[[#This Row],[Resid
Acre]],"")</f>
        <v/>
      </c>
      <c r="M162" s="179" t="str">
        <f>IFERROR(ROUND(Table_Data_Table_1[[#This Row],[Land
Residual]]/Table_Data_Table_1[[#This Row],[Resid
Sq Ft]],2),"")</f>
        <v/>
      </c>
      <c r="N162" s="78" t="str">
        <f>IF(Table_Data_Table_1[[#This Row],[Item ID]]="","",ROUND(DAYS360(Table_Data_Table_1[[#This Row],[Sale Date]],'Global Settings'!$H$5)/30,0))</f>
        <v/>
      </c>
      <c r="O162" s="180" t="str">
        <f ca="1">IFERROR(IF(AND(Table_Data_Table_1[[#This Row],[Months To
Mid-Point]]&lt;12.01,Table_Data_Table_1[[#This Row],[Months To
Mid-Point]]&gt;-13),0,(Table_Data_Table_1[[#This Row],[Months To
Mid-Point]]*'Global Settings'!$H$6)),"")</f>
        <v/>
      </c>
      <c r="P162" s="176" t="str">
        <f ca="1">IFERROR(Table_Data_Table_1[[#This Row],[Land
Residual]]*(Table_Data_Table_1[[#This Row],[Time
Adjust]]+1),"")</f>
        <v/>
      </c>
      <c r="Q162" s="176" t="str">
        <f ca="1">IFERROR(Table_Data_Table_1[[#This Row],[Adjusted
Sale Price]]/Table_Data_Table_1[[#This Row],[Resid
Acre]],"")</f>
        <v/>
      </c>
      <c r="R162" s="179" t="str">
        <f ca="1">IFERROR(ROUND(Table_Data_Table_1[[#This Row],[Adjusted
Sale Price]]/Table_Data_Table_1[[#This Row],[Resid
Sq Ft]],2),"")</f>
        <v/>
      </c>
      <c r="S162" s="179" t="str">
        <f ca="1">IFERROR(IF(VLOOKUP(Table_Data_Table_1[[#This Row],[Item ID]],DataTable,11,FALSE)=0,"N/A",Table_Data_Table_1[[#This Row],[Adjusted
Sale Price]]/VLOOKUP(Table_Data_Table_1[[#This Row],[Item ID]],DataTable,11,FALSE)),"")</f>
        <v/>
      </c>
      <c r="T162" s="286" t="str">
        <f ca="1">IF(IFERROR(VLOOKUP(Table_Data_Table_1[[#This Row],[Item ID]],DataTable,17,FALSE),"")=0,"",IFERROR(VLOOKUP(Table_Data_Table_1[[#This Row],[Item ID]],DataTable,17,FALSE),""))</f>
        <v/>
      </c>
      <c r="U162" s="8"/>
    </row>
    <row r="163" spans="1:21" x14ac:dyDescent="0.25">
      <c r="A163" s="189" t="s">
        <v>133</v>
      </c>
      <c r="B163" s="78"/>
      <c r="C163" s="192" t="str">
        <f>IF(Table_Data_Table_1[[#This Row],[Item ID]]="","",IFERROR(VLOOKUP(Table_Data_Table_1[[#This Row],[Item ID]],DataTable,16,FALSE),""))</f>
        <v/>
      </c>
      <c r="D163" s="78"/>
      <c r="H16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ID]],DataTable,6,FALSE)*I163,"")))</f>
        <v/>
      </c>
      <c r="I16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3" s="178" t="str">
        <f>IFERROR(ROUND(Table_Data_Table_1[[#This Row],[Resid
Sq Ft]]/43560,3),"")</f>
        <v/>
      </c>
      <c r="K163" s="76" t="str">
        <f>IF(Table_Data_Table_1[[#This Row],[Item ID]]="","",IFERROR(VLOOKUP(Table_Data_Table_1[[#This Row],[Item ID]],DataTable,10,FALSE)-VLOOKUP(Table_Data_Table_1[[#This Row],[Item ID]],DataTable,12,FALSE),""))</f>
        <v/>
      </c>
      <c r="L163" s="176" t="str">
        <f>IFERROR(Table_Data_Table_1[[#This Row],[Land
Residual]]/Table_Data_Table_1[[#This Row],[Resid
Acre]],"")</f>
        <v/>
      </c>
      <c r="M163" s="179" t="str">
        <f>IFERROR(ROUND(Table_Data_Table_1[[#This Row],[Land
Residual]]/Table_Data_Table_1[[#This Row],[Resid
Sq Ft]],2),"")</f>
        <v/>
      </c>
      <c r="N163" s="78" t="str">
        <f>IF(Table_Data_Table_1[[#This Row],[Item ID]]="","",ROUND(DAYS360(Table_Data_Table_1[[#This Row],[Sale Date]],'Global Settings'!$H$5)/30,0))</f>
        <v/>
      </c>
      <c r="O163" s="180" t="str">
        <f ca="1">IFERROR(IF(AND(Table_Data_Table_1[[#This Row],[Months To
Mid-Point]]&lt;12.01,Table_Data_Table_1[[#This Row],[Months To
Mid-Point]]&gt;-13),0,(Table_Data_Table_1[[#This Row],[Months To
Mid-Point]]*'Global Settings'!$H$6)),"")</f>
        <v/>
      </c>
      <c r="P163" s="176" t="str">
        <f ca="1">IFERROR(Table_Data_Table_1[[#This Row],[Land
Residual]]*(Table_Data_Table_1[[#This Row],[Time
Adjust]]+1),"")</f>
        <v/>
      </c>
      <c r="Q163" s="176" t="str">
        <f ca="1">IFERROR(Table_Data_Table_1[[#This Row],[Adjusted
Sale Price]]/Table_Data_Table_1[[#This Row],[Resid
Acre]],"")</f>
        <v/>
      </c>
      <c r="R163" s="179" t="str">
        <f ca="1">IFERROR(ROUND(Table_Data_Table_1[[#This Row],[Adjusted
Sale Price]]/Table_Data_Table_1[[#This Row],[Resid
Sq Ft]],2),"")</f>
        <v/>
      </c>
      <c r="S163" s="179" t="str">
        <f ca="1">IFERROR(IF(VLOOKUP(Table_Data_Table_1[[#This Row],[Item ID]],DataTable,11,FALSE)=0,"N/A",Table_Data_Table_1[[#This Row],[Adjusted
Sale Price]]/VLOOKUP(Table_Data_Table_1[[#This Row],[Item ID]],DataTable,11,FALSE)),"")</f>
        <v/>
      </c>
      <c r="T163" s="286" t="str">
        <f ca="1">IF(IFERROR(VLOOKUP(Table_Data_Table_1[[#This Row],[Item ID]],DataTable,17,FALSE),"")=0,"",IFERROR(VLOOKUP(Table_Data_Table_1[[#This Row],[Item ID]],DataTable,17,FALSE),""))</f>
        <v/>
      </c>
      <c r="U163" s="8"/>
    </row>
    <row r="164" spans="1:21" x14ac:dyDescent="0.25">
      <c r="A164" s="189" t="s">
        <v>133</v>
      </c>
      <c r="B164" s="78"/>
      <c r="C164" s="192" t="str">
        <f>IF(Table_Data_Table_1[[#This Row],[Item ID]]="","",IFERROR(VLOOKUP(Table_Data_Table_1[[#This Row],[Item ID]],DataTable,16,FALSE),""))</f>
        <v/>
      </c>
      <c r="D164" s="78"/>
      <c r="H16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ID]],DataTable,6,FALSE)*I164,"")))</f>
        <v/>
      </c>
      <c r="I16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4" s="178" t="str">
        <f>IFERROR(ROUND(Table_Data_Table_1[[#This Row],[Resid
Sq Ft]]/43560,3),"")</f>
        <v/>
      </c>
      <c r="K164" s="76" t="str">
        <f>IF(Table_Data_Table_1[[#This Row],[Item ID]]="","",IFERROR(VLOOKUP(Table_Data_Table_1[[#This Row],[Item ID]],DataTable,10,FALSE)-VLOOKUP(Table_Data_Table_1[[#This Row],[Item ID]],DataTable,12,FALSE),""))</f>
        <v/>
      </c>
      <c r="L164" s="176" t="str">
        <f>IFERROR(Table_Data_Table_1[[#This Row],[Land
Residual]]/Table_Data_Table_1[[#This Row],[Resid
Acre]],"")</f>
        <v/>
      </c>
      <c r="M164" s="179" t="str">
        <f>IFERROR(ROUND(Table_Data_Table_1[[#This Row],[Land
Residual]]/Table_Data_Table_1[[#This Row],[Resid
Sq Ft]],2),"")</f>
        <v/>
      </c>
      <c r="N164" s="78" t="str">
        <f>IF(Table_Data_Table_1[[#This Row],[Item ID]]="","",ROUND(DAYS360(Table_Data_Table_1[[#This Row],[Sale Date]],'Global Settings'!$H$5)/30,0))</f>
        <v/>
      </c>
      <c r="O164" s="180" t="str">
        <f ca="1">IFERROR(IF(AND(Table_Data_Table_1[[#This Row],[Months To
Mid-Point]]&lt;12.01,Table_Data_Table_1[[#This Row],[Months To
Mid-Point]]&gt;-13),0,(Table_Data_Table_1[[#This Row],[Months To
Mid-Point]]*'Global Settings'!$H$6)),"")</f>
        <v/>
      </c>
      <c r="P164" s="176" t="str">
        <f ca="1">IFERROR(Table_Data_Table_1[[#This Row],[Land
Residual]]*(Table_Data_Table_1[[#This Row],[Time
Adjust]]+1),"")</f>
        <v/>
      </c>
      <c r="Q164" s="176" t="str">
        <f ca="1">IFERROR(Table_Data_Table_1[[#This Row],[Adjusted
Sale Price]]/Table_Data_Table_1[[#This Row],[Resid
Acre]],"")</f>
        <v/>
      </c>
      <c r="R164" s="179" t="str">
        <f ca="1">IFERROR(ROUND(Table_Data_Table_1[[#This Row],[Adjusted
Sale Price]]/Table_Data_Table_1[[#This Row],[Resid
Sq Ft]],2),"")</f>
        <v/>
      </c>
      <c r="S164" s="179" t="str">
        <f ca="1">IFERROR(IF(VLOOKUP(Table_Data_Table_1[[#This Row],[Item ID]],DataTable,11,FALSE)=0,"N/A",Table_Data_Table_1[[#This Row],[Adjusted
Sale Price]]/VLOOKUP(Table_Data_Table_1[[#This Row],[Item ID]],DataTable,11,FALSE)),"")</f>
        <v/>
      </c>
      <c r="T164" s="286" t="str">
        <f ca="1">IF(IFERROR(VLOOKUP(Table_Data_Table_1[[#This Row],[Item ID]],DataTable,17,FALSE),"")=0,"",IFERROR(VLOOKUP(Table_Data_Table_1[[#This Row],[Item ID]],DataTable,17,FALSE),""))</f>
        <v/>
      </c>
      <c r="U164" s="8"/>
    </row>
    <row r="165" spans="1:21" x14ac:dyDescent="0.25">
      <c r="A165" s="189" t="s">
        <v>133</v>
      </c>
      <c r="B165" s="78"/>
      <c r="C165" s="192" t="str">
        <f>IF(Table_Data_Table_1[[#This Row],[Item ID]]="","",IFERROR(VLOOKUP(Table_Data_Table_1[[#This Row],[Item ID]],DataTable,16,FALSE),""))</f>
        <v/>
      </c>
      <c r="D165" s="78"/>
      <c r="H16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ID]],DataTable,6,FALSE)*I165,"")))</f>
        <v/>
      </c>
      <c r="I16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5" s="178" t="str">
        <f>IFERROR(ROUND(Table_Data_Table_1[[#This Row],[Resid
Sq Ft]]/43560,3),"")</f>
        <v/>
      </c>
      <c r="K165" s="76" t="str">
        <f>IF(Table_Data_Table_1[[#This Row],[Item ID]]="","",IFERROR(VLOOKUP(Table_Data_Table_1[[#This Row],[Item ID]],DataTable,10,FALSE)-VLOOKUP(Table_Data_Table_1[[#This Row],[Item ID]],DataTable,12,FALSE),""))</f>
        <v/>
      </c>
      <c r="L165" s="176" t="str">
        <f>IFERROR(Table_Data_Table_1[[#This Row],[Land
Residual]]/Table_Data_Table_1[[#This Row],[Resid
Acre]],"")</f>
        <v/>
      </c>
      <c r="M165" s="179" t="str">
        <f>IFERROR(ROUND(Table_Data_Table_1[[#This Row],[Land
Residual]]/Table_Data_Table_1[[#This Row],[Resid
Sq Ft]],2),"")</f>
        <v/>
      </c>
      <c r="N165" s="78" t="str">
        <f>IF(Table_Data_Table_1[[#This Row],[Item ID]]="","",ROUND(DAYS360(Table_Data_Table_1[[#This Row],[Sale Date]],'Global Settings'!$H$5)/30,0))</f>
        <v/>
      </c>
      <c r="O165" s="180" t="str">
        <f ca="1">IFERROR(IF(AND(Table_Data_Table_1[[#This Row],[Months To
Mid-Point]]&lt;12.01,Table_Data_Table_1[[#This Row],[Months To
Mid-Point]]&gt;-13),0,(Table_Data_Table_1[[#This Row],[Months To
Mid-Point]]*'Global Settings'!$H$6)),"")</f>
        <v/>
      </c>
      <c r="P165" s="176" t="str">
        <f ca="1">IFERROR(Table_Data_Table_1[[#This Row],[Land
Residual]]*(Table_Data_Table_1[[#This Row],[Time
Adjust]]+1),"")</f>
        <v/>
      </c>
      <c r="Q165" s="176" t="str">
        <f ca="1">IFERROR(Table_Data_Table_1[[#This Row],[Adjusted
Sale Price]]/Table_Data_Table_1[[#This Row],[Resid
Acre]],"")</f>
        <v/>
      </c>
      <c r="R165" s="179" t="str">
        <f ca="1">IFERROR(ROUND(Table_Data_Table_1[[#This Row],[Adjusted
Sale Price]]/Table_Data_Table_1[[#This Row],[Resid
Sq Ft]],2),"")</f>
        <v/>
      </c>
      <c r="S165" s="179" t="str">
        <f ca="1">IFERROR(IF(VLOOKUP(Table_Data_Table_1[[#This Row],[Item ID]],DataTable,11,FALSE)=0,"N/A",Table_Data_Table_1[[#This Row],[Adjusted
Sale Price]]/VLOOKUP(Table_Data_Table_1[[#This Row],[Item ID]],DataTable,11,FALSE)),"")</f>
        <v/>
      </c>
      <c r="T165" s="286" t="str">
        <f ca="1">IF(IFERROR(VLOOKUP(Table_Data_Table_1[[#This Row],[Item ID]],DataTable,17,FALSE),"")=0,"",IFERROR(VLOOKUP(Table_Data_Table_1[[#This Row],[Item ID]],DataTable,17,FALSE),""))</f>
        <v/>
      </c>
      <c r="U165" s="8"/>
    </row>
    <row r="166" spans="1:21" x14ac:dyDescent="0.25">
      <c r="A166" s="189" t="s">
        <v>133</v>
      </c>
      <c r="B166" s="78"/>
      <c r="C166" s="192" t="str">
        <f>IF(Table_Data_Table_1[[#This Row],[Item ID]]="","",IFERROR(VLOOKUP(Table_Data_Table_1[[#This Row],[Item ID]],DataTable,16,FALSE),""))</f>
        <v/>
      </c>
      <c r="D166" s="78"/>
      <c r="H16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ID]],DataTable,6,FALSE)*I166,"")))</f>
        <v/>
      </c>
      <c r="I16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6" s="178" t="str">
        <f>IFERROR(ROUND(Table_Data_Table_1[[#This Row],[Resid
Sq Ft]]/43560,3),"")</f>
        <v/>
      </c>
      <c r="K166" s="76" t="str">
        <f>IF(Table_Data_Table_1[[#This Row],[Item ID]]="","",IFERROR(VLOOKUP(Table_Data_Table_1[[#This Row],[Item ID]],DataTable,10,FALSE)-VLOOKUP(Table_Data_Table_1[[#This Row],[Item ID]],DataTable,12,FALSE),""))</f>
        <v/>
      </c>
      <c r="L166" s="176" t="str">
        <f>IFERROR(Table_Data_Table_1[[#This Row],[Land
Residual]]/Table_Data_Table_1[[#This Row],[Resid
Acre]],"")</f>
        <v/>
      </c>
      <c r="M166" s="179" t="str">
        <f>IFERROR(ROUND(Table_Data_Table_1[[#This Row],[Land
Residual]]/Table_Data_Table_1[[#This Row],[Resid
Sq Ft]],2),"")</f>
        <v/>
      </c>
      <c r="N166" s="78" t="str">
        <f>IF(Table_Data_Table_1[[#This Row],[Item ID]]="","",ROUND(DAYS360(Table_Data_Table_1[[#This Row],[Sale Date]],'Global Settings'!$H$5)/30,0))</f>
        <v/>
      </c>
      <c r="O166" s="180" t="str">
        <f ca="1">IFERROR(IF(AND(Table_Data_Table_1[[#This Row],[Months To
Mid-Point]]&lt;12.01,Table_Data_Table_1[[#This Row],[Months To
Mid-Point]]&gt;-13),0,(Table_Data_Table_1[[#This Row],[Months To
Mid-Point]]*'Global Settings'!$H$6)),"")</f>
        <v/>
      </c>
      <c r="P166" s="176" t="str">
        <f ca="1">IFERROR(Table_Data_Table_1[[#This Row],[Land
Residual]]*(Table_Data_Table_1[[#This Row],[Time
Adjust]]+1),"")</f>
        <v/>
      </c>
      <c r="Q166" s="176" t="str">
        <f ca="1">IFERROR(Table_Data_Table_1[[#This Row],[Adjusted
Sale Price]]/Table_Data_Table_1[[#This Row],[Resid
Acre]],"")</f>
        <v/>
      </c>
      <c r="R166" s="179" t="str">
        <f ca="1">IFERROR(ROUND(Table_Data_Table_1[[#This Row],[Adjusted
Sale Price]]/Table_Data_Table_1[[#This Row],[Resid
Sq Ft]],2),"")</f>
        <v/>
      </c>
      <c r="S166" s="179" t="str">
        <f ca="1">IFERROR(IF(VLOOKUP(Table_Data_Table_1[[#This Row],[Item ID]],DataTable,11,FALSE)=0,"N/A",Table_Data_Table_1[[#This Row],[Adjusted
Sale Price]]/VLOOKUP(Table_Data_Table_1[[#This Row],[Item ID]],DataTable,11,FALSE)),"")</f>
        <v/>
      </c>
      <c r="T166" s="286" t="str">
        <f ca="1">IF(IFERROR(VLOOKUP(Table_Data_Table_1[[#This Row],[Item ID]],DataTable,17,FALSE),"")=0,"",IFERROR(VLOOKUP(Table_Data_Table_1[[#This Row],[Item ID]],DataTable,17,FALSE),""))</f>
        <v/>
      </c>
      <c r="U166" s="8"/>
    </row>
    <row r="167" spans="1:21" x14ac:dyDescent="0.25">
      <c r="A167" s="189" t="s">
        <v>133</v>
      </c>
      <c r="B167" s="78"/>
      <c r="C167" s="192" t="str">
        <f>IF(Table_Data_Table_1[[#This Row],[Item ID]]="","",IFERROR(VLOOKUP(Table_Data_Table_1[[#This Row],[Item ID]],DataTable,16,FALSE),""))</f>
        <v/>
      </c>
      <c r="D167" s="78"/>
      <c r="H16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ID]],DataTable,6,FALSE)*I167,"")))</f>
        <v/>
      </c>
      <c r="I16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7" s="178" t="str">
        <f>IFERROR(ROUND(Table_Data_Table_1[[#This Row],[Resid
Sq Ft]]/43560,3),"")</f>
        <v/>
      </c>
      <c r="K167" s="76" t="str">
        <f>IF(Table_Data_Table_1[[#This Row],[Item ID]]="","",IFERROR(VLOOKUP(Table_Data_Table_1[[#This Row],[Item ID]],DataTable,10,FALSE)-VLOOKUP(Table_Data_Table_1[[#This Row],[Item ID]],DataTable,12,FALSE),""))</f>
        <v/>
      </c>
      <c r="L167" s="176" t="str">
        <f>IFERROR(Table_Data_Table_1[[#This Row],[Land
Residual]]/Table_Data_Table_1[[#This Row],[Resid
Acre]],"")</f>
        <v/>
      </c>
      <c r="M167" s="179" t="str">
        <f>IFERROR(ROUND(Table_Data_Table_1[[#This Row],[Land
Residual]]/Table_Data_Table_1[[#This Row],[Resid
Sq Ft]],2),"")</f>
        <v/>
      </c>
      <c r="N167" s="78" t="str">
        <f>IF(Table_Data_Table_1[[#This Row],[Item ID]]="","",ROUND(DAYS360(Table_Data_Table_1[[#This Row],[Sale Date]],'Global Settings'!$H$5)/30,0))</f>
        <v/>
      </c>
      <c r="O167" s="180" t="str">
        <f ca="1">IFERROR(IF(AND(Table_Data_Table_1[[#This Row],[Months To
Mid-Point]]&lt;12.01,Table_Data_Table_1[[#This Row],[Months To
Mid-Point]]&gt;-13),0,(Table_Data_Table_1[[#This Row],[Months To
Mid-Point]]*'Global Settings'!$H$6)),"")</f>
        <v/>
      </c>
      <c r="P167" s="176" t="str">
        <f ca="1">IFERROR(Table_Data_Table_1[[#This Row],[Land
Residual]]*(Table_Data_Table_1[[#This Row],[Time
Adjust]]+1),"")</f>
        <v/>
      </c>
      <c r="Q167" s="176" t="str">
        <f ca="1">IFERROR(Table_Data_Table_1[[#This Row],[Adjusted
Sale Price]]/Table_Data_Table_1[[#This Row],[Resid
Acre]],"")</f>
        <v/>
      </c>
      <c r="R167" s="179" t="str">
        <f ca="1">IFERROR(ROUND(Table_Data_Table_1[[#This Row],[Adjusted
Sale Price]]/Table_Data_Table_1[[#This Row],[Resid
Sq Ft]],2),"")</f>
        <v/>
      </c>
      <c r="S167" s="179" t="str">
        <f ca="1">IFERROR(IF(VLOOKUP(Table_Data_Table_1[[#This Row],[Item ID]],DataTable,11,FALSE)=0,"N/A",Table_Data_Table_1[[#This Row],[Adjusted
Sale Price]]/VLOOKUP(Table_Data_Table_1[[#This Row],[Item ID]],DataTable,11,FALSE)),"")</f>
        <v/>
      </c>
      <c r="T167" s="286" t="str">
        <f ca="1">IF(IFERROR(VLOOKUP(Table_Data_Table_1[[#This Row],[Item ID]],DataTable,17,FALSE),"")=0,"",IFERROR(VLOOKUP(Table_Data_Table_1[[#This Row],[Item ID]],DataTable,17,FALSE),""))</f>
        <v/>
      </c>
      <c r="U167" s="8"/>
    </row>
    <row r="168" spans="1:21" x14ac:dyDescent="0.25">
      <c r="A168" s="189" t="s">
        <v>133</v>
      </c>
      <c r="B168" s="78"/>
      <c r="C168" s="192" t="str">
        <f>IF(Table_Data_Table_1[[#This Row],[Item ID]]="","",IFERROR(VLOOKUP(Table_Data_Table_1[[#This Row],[Item ID]],DataTable,16,FALSE),""))</f>
        <v/>
      </c>
      <c r="D168" s="78"/>
      <c r="H16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ID]],DataTable,6,FALSE)*I168,"")))</f>
        <v/>
      </c>
      <c r="I16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8" s="178" t="str">
        <f>IFERROR(ROUND(Table_Data_Table_1[[#This Row],[Resid
Sq Ft]]/43560,3),"")</f>
        <v/>
      </c>
      <c r="K168" s="76" t="str">
        <f>IF(Table_Data_Table_1[[#This Row],[Item ID]]="","",IFERROR(VLOOKUP(Table_Data_Table_1[[#This Row],[Item ID]],DataTable,10,FALSE)-VLOOKUP(Table_Data_Table_1[[#This Row],[Item ID]],DataTable,12,FALSE),""))</f>
        <v/>
      </c>
      <c r="L168" s="176" t="str">
        <f>IFERROR(Table_Data_Table_1[[#This Row],[Land
Residual]]/Table_Data_Table_1[[#This Row],[Resid
Acre]],"")</f>
        <v/>
      </c>
      <c r="M168" s="179" t="str">
        <f>IFERROR(ROUND(Table_Data_Table_1[[#This Row],[Land
Residual]]/Table_Data_Table_1[[#This Row],[Resid
Sq Ft]],2),"")</f>
        <v/>
      </c>
      <c r="N168" s="78" t="str">
        <f>IF(Table_Data_Table_1[[#This Row],[Item ID]]="","",ROUND(DAYS360(Table_Data_Table_1[[#This Row],[Sale Date]],'Global Settings'!$H$5)/30,0))</f>
        <v/>
      </c>
      <c r="O168" s="180" t="str">
        <f ca="1">IFERROR(IF(AND(Table_Data_Table_1[[#This Row],[Months To
Mid-Point]]&lt;12.01,Table_Data_Table_1[[#This Row],[Months To
Mid-Point]]&gt;-13),0,(Table_Data_Table_1[[#This Row],[Months To
Mid-Point]]*'Global Settings'!$H$6)),"")</f>
        <v/>
      </c>
      <c r="P168" s="176" t="str">
        <f ca="1">IFERROR(Table_Data_Table_1[[#This Row],[Land
Residual]]*(Table_Data_Table_1[[#This Row],[Time
Adjust]]+1),"")</f>
        <v/>
      </c>
      <c r="Q168" s="176" t="str">
        <f ca="1">IFERROR(Table_Data_Table_1[[#This Row],[Adjusted
Sale Price]]/Table_Data_Table_1[[#This Row],[Resid
Acre]],"")</f>
        <v/>
      </c>
      <c r="R168" s="179" t="str">
        <f ca="1">IFERROR(ROUND(Table_Data_Table_1[[#This Row],[Adjusted
Sale Price]]/Table_Data_Table_1[[#This Row],[Resid
Sq Ft]],2),"")</f>
        <v/>
      </c>
      <c r="S168" s="179" t="str">
        <f ca="1">IFERROR(IF(VLOOKUP(Table_Data_Table_1[[#This Row],[Item ID]],DataTable,11,FALSE)=0,"N/A",Table_Data_Table_1[[#This Row],[Adjusted
Sale Price]]/VLOOKUP(Table_Data_Table_1[[#This Row],[Item ID]],DataTable,11,FALSE)),"")</f>
        <v/>
      </c>
      <c r="T168" s="286" t="str">
        <f ca="1">IF(IFERROR(VLOOKUP(Table_Data_Table_1[[#This Row],[Item ID]],DataTable,17,FALSE),"")=0,"",IFERROR(VLOOKUP(Table_Data_Table_1[[#This Row],[Item ID]],DataTable,17,FALSE),""))</f>
        <v/>
      </c>
      <c r="U168" s="8"/>
    </row>
    <row r="169" spans="1:21" x14ac:dyDescent="0.25">
      <c r="A169" s="189" t="s">
        <v>133</v>
      </c>
      <c r="B169" s="78"/>
      <c r="C169" s="192" t="str">
        <f>IF(Table_Data_Table_1[[#This Row],[Item ID]]="","",IFERROR(VLOOKUP(Table_Data_Table_1[[#This Row],[Item ID]],DataTable,16,FALSE),""))</f>
        <v/>
      </c>
      <c r="D169" s="78"/>
      <c r="H16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ID]],DataTable,6,FALSE)*I169,"")))</f>
        <v/>
      </c>
      <c r="I16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9" s="178" t="str">
        <f>IFERROR(ROUND(Table_Data_Table_1[[#This Row],[Resid
Sq Ft]]/43560,3),"")</f>
        <v/>
      </c>
      <c r="K169" s="76" t="str">
        <f>IF(Table_Data_Table_1[[#This Row],[Item ID]]="","",IFERROR(VLOOKUP(Table_Data_Table_1[[#This Row],[Item ID]],DataTable,10,FALSE)-VLOOKUP(Table_Data_Table_1[[#This Row],[Item ID]],DataTable,12,FALSE),""))</f>
        <v/>
      </c>
      <c r="L169" s="176" t="str">
        <f>IFERROR(Table_Data_Table_1[[#This Row],[Land
Residual]]/Table_Data_Table_1[[#This Row],[Resid
Acre]],"")</f>
        <v/>
      </c>
      <c r="M169" s="179" t="str">
        <f>IFERROR(ROUND(Table_Data_Table_1[[#This Row],[Land
Residual]]/Table_Data_Table_1[[#This Row],[Resid
Sq Ft]],2),"")</f>
        <v/>
      </c>
      <c r="N169" s="78" t="str">
        <f>IF(Table_Data_Table_1[[#This Row],[Item ID]]="","",ROUND(DAYS360(Table_Data_Table_1[[#This Row],[Sale Date]],'Global Settings'!$H$5)/30,0))</f>
        <v/>
      </c>
      <c r="O169" s="180" t="str">
        <f ca="1">IFERROR(IF(AND(Table_Data_Table_1[[#This Row],[Months To
Mid-Point]]&lt;12.01,Table_Data_Table_1[[#This Row],[Months To
Mid-Point]]&gt;-13),0,(Table_Data_Table_1[[#This Row],[Months To
Mid-Point]]*'Global Settings'!$H$6)),"")</f>
        <v/>
      </c>
      <c r="P169" s="176" t="str">
        <f ca="1">IFERROR(Table_Data_Table_1[[#This Row],[Land
Residual]]*(Table_Data_Table_1[[#This Row],[Time
Adjust]]+1),"")</f>
        <v/>
      </c>
      <c r="Q169" s="176" t="str">
        <f ca="1">IFERROR(Table_Data_Table_1[[#This Row],[Adjusted
Sale Price]]/Table_Data_Table_1[[#This Row],[Resid
Acre]],"")</f>
        <v/>
      </c>
      <c r="R169" s="179" t="str">
        <f ca="1">IFERROR(ROUND(Table_Data_Table_1[[#This Row],[Adjusted
Sale Price]]/Table_Data_Table_1[[#This Row],[Resid
Sq Ft]],2),"")</f>
        <v/>
      </c>
      <c r="S169" s="179" t="str">
        <f ca="1">IFERROR(IF(VLOOKUP(Table_Data_Table_1[[#This Row],[Item ID]],DataTable,11,FALSE)=0,"N/A",Table_Data_Table_1[[#This Row],[Adjusted
Sale Price]]/VLOOKUP(Table_Data_Table_1[[#This Row],[Item ID]],DataTable,11,FALSE)),"")</f>
        <v/>
      </c>
      <c r="T169" s="286" t="str">
        <f ca="1">IF(IFERROR(VLOOKUP(Table_Data_Table_1[[#This Row],[Item ID]],DataTable,17,FALSE),"")=0,"",IFERROR(VLOOKUP(Table_Data_Table_1[[#This Row],[Item ID]],DataTable,17,FALSE),""))</f>
        <v/>
      </c>
      <c r="U169" s="8"/>
    </row>
    <row r="170" spans="1:21" x14ac:dyDescent="0.25">
      <c r="A170" s="189" t="s">
        <v>133</v>
      </c>
      <c r="B170" s="78"/>
      <c r="C170" s="192" t="str">
        <f>IF(Table_Data_Table_1[[#This Row],[Item ID]]="","",IFERROR(VLOOKUP(Table_Data_Table_1[[#This Row],[Item ID]],DataTable,16,FALSE),""))</f>
        <v/>
      </c>
      <c r="D170" s="78"/>
      <c r="H17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ID]],DataTable,6,FALSE)*I170,"")))</f>
        <v/>
      </c>
      <c r="I17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0" s="178" t="str">
        <f>IFERROR(ROUND(Table_Data_Table_1[[#This Row],[Resid
Sq Ft]]/43560,3),"")</f>
        <v/>
      </c>
      <c r="K170" s="76" t="str">
        <f>IF(Table_Data_Table_1[[#This Row],[Item ID]]="","",IFERROR(VLOOKUP(Table_Data_Table_1[[#This Row],[Item ID]],DataTable,10,FALSE)-VLOOKUP(Table_Data_Table_1[[#This Row],[Item ID]],DataTable,12,FALSE),""))</f>
        <v/>
      </c>
      <c r="L170" s="176" t="str">
        <f>IFERROR(Table_Data_Table_1[[#This Row],[Land
Residual]]/Table_Data_Table_1[[#This Row],[Resid
Acre]],"")</f>
        <v/>
      </c>
      <c r="M170" s="179" t="str">
        <f>IFERROR(ROUND(Table_Data_Table_1[[#This Row],[Land
Residual]]/Table_Data_Table_1[[#This Row],[Resid
Sq Ft]],2),"")</f>
        <v/>
      </c>
      <c r="N170" s="78" t="str">
        <f>IF(Table_Data_Table_1[[#This Row],[Item ID]]="","",ROUND(DAYS360(Table_Data_Table_1[[#This Row],[Sale Date]],'Global Settings'!$H$5)/30,0))</f>
        <v/>
      </c>
      <c r="O170" s="180" t="str">
        <f ca="1">IFERROR(IF(AND(Table_Data_Table_1[[#This Row],[Months To
Mid-Point]]&lt;12.01,Table_Data_Table_1[[#This Row],[Months To
Mid-Point]]&gt;-13),0,(Table_Data_Table_1[[#This Row],[Months To
Mid-Point]]*'Global Settings'!$H$6)),"")</f>
        <v/>
      </c>
      <c r="P170" s="176" t="str">
        <f ca="1">IFERROR(Table_Data_Table_1[[#This Row],[Land
Residual]]*(Table_Data_Table_1[[#This Row],[Time
Adjust]]+1),"")</f>
        <v/>
      </c>
      <c r="Q170" s="176" t="str">
        <f ca="1">IFERROR(Table_Data_Table_1[[#This Row],[Adjusted
Sale Price]]/Table_Data_Table_1[[#This Row],[Resid
Acre]],"")</f>
        <v/>
      </c>
      <c r="R170" s="179" t="str">
        <f ca="1">IFERROR(ROUND(Table_Data_Table_1[[#This Row],[Adjusted
Sale Price]]/Table_Data_Table_1[[#This Row],[Resid
Sq Ft]],2),"")</f>
        <v/>
      </c>
      <c r="S170" s="179" t="str">
        <f ca="1">IFERROR(IF(VLOOKUP(Table_Data_Table_1[[#This Row],[Item ID]],DataTable,11,FALSE)=0,"N/A",Table_Data_Table_1[[#This Row],[Adjusted
Sale Price]]/VLOOKUP(Table_Data_Table_1[[#This Row],[Item ID]],DataTable,11,FALSE)),"")</f>
        <v/>
      </c>
      <c r="T170" s="286" t="str">
        <f ca="1">IF(IFERROR(VLOOKUP(Table_Data_Table_1[[#This Row],[Item ID]],DataTable,17,FALSE),"")=0,"",IFERROR(VLOOKUP(Table_Data_Table_1[[#This Row],[Item ID]],DataTable,17,FALSE),""))</f>
        <v/>
      </c>
      <c r="U170" s="8"/>
    </row>
    <row r="171" spans="1:21" x14ac:dyDescent="0.25">
      <c r="A171" s="189" t="s">
        <v>133</v>
      </c>
      <c r="B171" s="78"/>
      <c r="C171" s="192" t="str">
        <f>IF(Table_Data_Table_1[[#This Row],[Item ID]]="","",IFERROR(VLOOKUP(Table_Data_Table_1[[#This Row],[Item ID]],DataTable,16,FALSE),""))</f>
        <v/>
      </c>
      <c r="D171" s="78"/>
      <c r="H17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ID]],DataTable,6,FALSE)*I171,"")))</f>
        <v/>
      </c>
      <c r="I17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1" s="178" t="str">
        <f>IFERROR(ROUND(Table_Data_Table_1[[#This Row],[Resid
Sq Ft]]/43560,3),"")</f>
        <v/>
      </c>
      <c r="K171" s="76" t="str">
        <f>IF(Table_Data_Table_1[[#This Row],[Item ID]]="","",IFERROR(VLOOKUP(Table_Data_Table_1[[#This Row],[Item ID]],DataTable,10,FALSE)-VLOOKUP(Table_Data_Table_1[[#This Row],[Item ID]],DataTable,12,FALSE),""))</f>
        <v/>
      </c>
      <c r="L171" s="176" t="str">
        <f>IFERROR(Table_Data_Table_1[[#This Row],[Land
Residual]]/Table_Data_Table_1[[#This Row],[Resid
Acre]],"")</f>
        <v/>
      </c>
      <c r="M171" s="179" t="str">
        <f>IFERROR(ROUND(Table_Data_Table_1[[#This Row],[Land
Residual]]/Table_Data_Table_1[[#This Row],[Resid
Sq Ft]],2),"")</f>
        <v/>
      </c>
      <c r="N171" s="78" t="str">
        <f>IF(Table_Data_Table_1[[#This Row],[Item ID]]="","",ROUND(DAYS360(Table_Data_Table_1[[#This Row],[Sale Date]],'Global Settings'!$H$5)/30,0))</f>
        <v/>
      </c>
      <c r="O171" s="180" t="str">
        <f ca="1">IFERROR(IF(AND(Table_Data_Table_1[[#This Row],[Months To
Mid-Point]]&lt;12.01,Table_Data_Table_1[[#This Row],[Months To
Mid-Point]]&gt;-13),0,(Table_Data_Table_1[[#This Row],[Months To
Mid-Point]]*'Global Settings'!$H$6)),"")</f>
        <v/>
      </c>
      <c r="P171" s="176" t="str">
        <f ca="1">IFERROR(Table_Data_Table_1[[#This Row],[Land
Residual]]*(Table_Data_Table_1[[#This Row],[Time
Adjust]]+1),"")</f>
        <v/>
      </c>
      <c r="Q171" s="176" t="str">
        <f ca="1">IFERROR(Table_Data_Table_1[[#This Row],[Adjusted
Sale Price]]/Table_Data_Table_1[[#This Row],[Resid
Acre]],"")</f>
        <v/>
      </c>
      <c r="R171" s="179" t="str">
        <f ca="1">IFERROR(ROUND(Table_Data_Table_1[[#This Row],[Adjusted
Sale Price]]/Table_Data_Table_1[[#This Row],[Resid
Sq Ft]],2),"")</f>
        <v/>
      </c>
      <c r="S171" s="179" t="str">
        <f ca="1">IFERROR(IF(VLOOKUP(Table_Data_Table_1[[#This Row],[Item ID]],DataTable,11,FALSE)=0,"N/A",Table_Data_Table_1[[#This Row],[Adjusted
Sale Price]]/VLOOKUP(Table_Data_Table_1[[#This Row],[Item ID]],DataTable,11,FALSE)),"")</f>
        <v/>
      </c>
      <c r="T171" s="286" t="str">
        <f ca="1">IF(IFERROR(VLOOKUP(Table_Data_Table_1[[#This Row],[Item ID]],DataTable,17,FALSE),"")=0,"",IFERROR(VLOOKUP(Table_Data_Table_1[[#This Row],[Item ID]],DataTable,17,FALSE),""))</f>
        <v/>
      </c>
      <c r="U171" s="8"/>
    </row>
    <row r="172" spans="1:21" x14ac:dyDescent="0.25">
      <c r="A172" s="189" t="s">
        <v>133</v>
      </c>
      <c r="B172" s="78"/>
      <c r="C172" s="192" t="str">
        <f>IF(Table_Data_Table_1[[#This Row],[Item ID]]="","",IFERROR(VLOOKUP(Table_Data_Table_1[[#This Row],[Item ID]],DataTable,16,FALSE),""))</f>
        <v/>
      </c>
      <c r="D172" s="78"/>
      <c r="H17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ID]],DataTable,6,FALSE)*I172,"")))</f>
        <v/>
      </c>
      <c r="I17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2" s="178" t="str">
        <f>IFERROR(ROUND(Table_Data_Table_1[[#This Row],[Resid
Sq Ft]]/43560,3),"")</f>
        <v/>
      </c>
      <c r="K172" s="76" t="str">
        <f>IF(Table_Data_Table_1[[#This Row],[Item ID]]="","",IFERROR(VLOOKUP(Table_Data_Table_1[[#This Row],[Item ID]],DataTable,10,FALSE)-VLOOKUP(Table_Data_Table_1[[#This Row],[Item ID]],DataTable,12,FALSE),""))</f>
        <v/>
      </c>
      <c r="L172" s="176" t="str">
        <f>IFERROR(Table_Data_Table_1[[#This Row],[Land
Residual]]/Table_Data_Table_1[[#This Row],[Resid
Acre]],"")</f>
        <v/>
      </c>
      <c r="M172" s="179" t="str">
        <f>IFERROR(ROUND(Table_Data_Table_1[[#This Row],[Land
Residual]]/Table_Data_Table_1[[#This Row],[Resid
Sq Ft]],2),"")</f>
        <v/>
      </c>
      <c r="N172" s="78" t="str">
        <f>IF(Table_Data_Table_1[[#This Row],[Item ID]]="","",ROUND(DAYS360(Table_Data_Table_1[[#This Row],[Sale Date]],'Global Settings'!$H$5)/30,0))</f>
        <v/>
      </c>
      <c r="O172" s="180" t="str">
        <f ca="1">IFERROR(IF(AND(Table_Data_Table_1[[#This Row],[Months To
Mid-Point]]&lt;12.01,Table_Data_Table_1[[#This Row],[Months To
Mid-Point]]&gt;-13),0,(Table_Data_Table_1[[#This Row],[Months To
Mid-Point]]*'Global Settings'!$H$6)),"")</f>
        <v/>
      </c>
      <c r="P172" s="176" t="str">
        <f ca="1">IFERROR(Table_Data_Table_1[[#This Row],[Land
Residual]]*(Table_Data_Table_1[[#This Row],[Time
Adjust]]+1),"")</f>
        <v/>
      </c>
      <c r="Q172" s="176" t="str">
        <f ca="1">IFERROR(Table_Data_Table_1[[#This Row],[Adjusted
Sale Price]]/Table_Data_Table_1[[#This Row],[Resid
Acre]],"")</f>
        <v/>
      </c>
      <c r="R172" s="179" t="str">
        <f ca="1">IFERROR(ROUND(Table_Data_Table_1[[#This Row],[Adjusted
Sale Price]]/Table_Data_Table_1[[#This Row],[Resid
Sq Ft]],2),"")</f>
        <v/>
      </c>
      <c r="S172" s="179" t="str">
        <f ca="1">IFERROR(IF(VLOOKUP(Table_Data_Table_1[[#This Row],[Item ID]],DataTable,11,FALSE)=0,"N/A",Table_Data_Table_1[[#This Row],[Adjusted
Sale Price]]/VLOOKUP(Table_Data_Table_1[[#This Row],[Item ID]],DataTable,11,FALSE)),"")</f>
        <v/>
      </c>
      <c r="T172" s="286" t="str">
        <f ca="1">IF(IFERROR(VLOOKUP(Table_Data_Table_1[[#This Row],[Item ID]],DataTable,17,FALSE),"")=0,"",IFERROR(VLOOKUP(Table_Data_Table_1[[#This Row],[Item ID]],DataTable,17,FALSE),""))</f>
        <v/>
      </c>
      <c r="U172" s="8"/>
    </row>
    <row r="173" spans="1:21" x14ac:dyDescent="0.25">
      <c r="A173" s="189" t="s">
        <v>133</v>
      </c>
      <c r="B173" s="78"/>
      <c r="C173" s="192" t="str">
        <f>IF(Table_Data_Table_1[[#This Row],[Item ID]]="","",IFERROR(VLOOKUP(Table_Data_Table_1[[#This Row],[Item ID]],DataTable,16,FALSE),""))</f>
        <v/>
      </c>
      <c r="D173" s="78"/>
      <c r="H17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ID]],DataTable,6,FALSE)*I173,"")))</f>
        <v/>
      </c>
      <c r="I17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3" s="178" t="str">
        <f>IFERROR(ROUND(Table_Data_Table_1[[#This Row],[Resid
Sq Ft]]/43560,3),"")</f>
        <v/>
      </c>
      <c r="K173" s="76" t="str">
        <f>IF(Table_Data_Table_1[[#This Row],[Item ID]]="","",IFERROR(VLOOKUP(Table_Data_Table_1[[#This Row],[Item ID]],DataTable,10,FALSE)-VLOOKUP(Table_Data_Table_1[[#This Row],[Item ID]],DataTable,12,FALSE),""))</f>
        <v/>
      </c>
      <c r="L173" s="176" t="str">
        <f>IFERROR(Table_Data_Table_1[[#This Row],[Land
Residual]]/Table_Data_Table_1[[#This Row],[Resid
Acre]],"")</f>
        <v/>
      </c>
      <c r="M173" s="179" t="str">
        <f>IFERROR(ROUND(Table_Data_Table_1[[#This Row],[Land
Residual]]/Table_Data_Table_1[[#This Row],[Resid
Sq Ft]],2),"")</f>
        <v/>
      </c>
      <c r="N173" s="78" t="str">
        <f>IF(Table_Data_Table_1[[#This Row],[Item ID]]="","",ROUND(DAYS360(Table_Data_Table_1[[#This Row],[Sale Date]],'Global Settings'!$H$5)/30,0))</f>
        <v/>
      </c>
      <c r="O173" s="180" t="str">
        <f ca="1">IFERROR(IF(AND(Table_Data_Table_1[[#This Row],[Months To
Mid-Point]]&lt;12.01,Table_Data_Table_1[[#This Row],[Months To
Mid-Point]]&gt;-13),0,(Table_Data_Table_1[[#This Row],[Months To
Mid-Point]]*'Global Settings'!$H$6)),"")</f>
        <v/>
      </c>
      <c r="P173" s="176" t="str">
        <f ca="1">IFERROR(Table_Data_Table_1[[#This Row],[Land
Residual]]*(Table_Data_Table_1[[#This Row],[Time
Adjust]]+1),"")</f>
        <v/>
      </c>
      <c r="Q173" s="176" t="str">
        <f ca="1">IFERROR(Table_Data_Table_1[[#This Row],[Adjusted
Sale Price]]/Table_Data_Table_1[[#This Row],[Resid
Acre]],"")</f>
        <v/>
      </c>
      <c r="R173" s="179" t="str">
        <f ca="1">IFERROR(ROUND(Table_Data_Table_1[[#This Row],[Adjusted
Sale Price]]/Table_Data_Table_1[[#This Row],[Resid
Sq Ft]],2),"")</f>
        <v/>
      </c>
      <c r="S173" s="179" t="str">
        <f ca="1">IFERROR(IF(VLOOKUP(Table_Data_Table_1[[#This Row],[Item ID]],DataTable,11,FALSE)=0,"N/A",Table_Data_Table_1[[#This Row],[Adjusted
Sale Price]]/VLOOKUP(Table_Data_Table_1[[#This Row],[Item ID]],DataTable,11,FALSE)),"")</f>
        <v/>
      </c>
      <c r="T173" s="286" t="str">
        <f ca="1">IF(IFERROR(VLOOKUP(Table_Data_Table_1[[#This Row],[Item ID]],DataTable,17,FALSE),"")=0,"",IFERROR(VLOOKUP(Table_Data_Table_1[[#This Row],[Item ID]],DataTable,17,FALSE),""))</f>
        <v/>
      </c>
      <c r="U173" s="8"/>
    </row>
    <row r="174" spans="1:21" x14ac:dyDescent="0.25">
      <c r="A174" s="189" t="s">
        <v>133</v>
      </c>
      <c r="B174" s="78"/>
      <c r="C174" s="192" t="str">
        <f>IF(Table_Data_Table_1[[#This Row],[Item ID]]="","",IFERROR(VLOOKUP(Table_Data_Table_1[[#This Row],[Item ID]],DataTable,16,FALSE),""))</f>
        <v/>
      </c>
      <c r="D174" s="78"/>
      <c r="H17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ID]],DataTable,6,FALSE)*I174,"")))</f>
        <v/>
      </c>
      <c r="I17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4" s="178" t="str">
        <f>IFERROR(ROUND(Table_Data_Table_1[[#This Row],[Resid
Sq Ft]]/43560,3),"")</f>
        <v/>
      </c>
      <c r="K174" s="76" t="str">
        <f>IF(Table_Data_Table_1[[#This Row],[Item ID]]="","",IFERROR(VLOOKUP(Table_Data_Table_1[[#This Row],[Item ID]],DataTable,10,FALSE)-VLOOKUP(Table_Data_Table_1[[#This Row],[Item ID]],DataTable,12,FALSE),""))</f>
        <v/>
      </c>
      <c r="L174" s="176" t="str">
        <f>IFERROR(Table_Data_Table_1[[#This Row],[Land
Residual]]/Table_Data_Table_1[[#This Row],[Resid
Acre]],"")</f>
        <v/>
      </c>
      <c r="M174" s="179" t="str">
        <f>IFERROR(ROUND(Table_Data_Table_1[[#This Row],[Land
Residual]]/Table_Data_Table_1[[#This Row],[Resid
Sq Ft]],2),"")</f>
        <v/>
      </c>
      <c r="N174" s="78" t="str">
        <f>IF(Table_Data_Table_1[[#This Row],[Item ID]]="","",ROUND(DAYS360(Table_Data_Table_1[[#This Row],[Sale Date]],'Global Settings'!$H$5)/30,0))</f>
        <v/>
      </c>
      <c r="O174" s="180" t="str">
        <f ca="1">IFERROR(IF(AND(Table_Data_Table_1[[#This Row],[Months To
Mid-Point]]&lt;12.01,Table_Data_Table_1[[#This Row],[Months To
Mid-Point]]&gt;-13),0,(Table_Data_Table_1[[#This Row],[Months To
Mid-Point]]*'Global Settings'!$H$6)),"")</f>
        <v/>
      </c>
      <c r="P174" s="176" t="str">
        <f ca="1">IFERROR(Table_Data_Table_1[[#This Row],[Land
Residual]]*(Table_Data_Table_1[[#This Row],[Time
Adjust]]+1),"")</f>
        <v/>
      </c>
      <c r="Q174" s="176" t="str">
        <f ca="1">IFERROR(Table_Data_Table_1[[#This Row],[Adjusted
Sale Price]]/Table_Data_Table_1[[#This Row],[Resid
Acre]],"")</f>
        <v/>
      </c>
      <c r="R174" s="179" t="str">
        <f ca="1">IFERROR(ROUND(Table_Data_Table_1[[#This Row],[Adjusted
Sale Price]]/Table_Data_Table_1[[#This Row],[Resid
Sq Ft]],2),"")</f>
        <v/>
      </c>
      <c r="S174" s="179" t="str">
        <f ca="1">IFERROR(IF(VLOOKUP(Table_Data_Table_1[[#This Row],[Item ID]],DataTable,11,FALSE)=0,"N/A",Table_Data_Table_1[[#This Row],[Adjusted
Sale Price]]/VLOOKUP(Table_Data_Table_1[[#This Row],[Item ID]],DataTable,11,FALSE)),"")</f>
        <v/>
      </c>
      <c r="T174" s="286" t="str">
        <f ca="1">IF(IFERROR(VLOOKUP(Table_Data_Table_1[[#This Row],[Item ID]],DataTable,17,FALSE),"")=0,"",IFERROR(VLOOKUP(Table_Data_Table_1[[#This Row],[Item ID]],DataTable,17,FALSE),""))</f>
        <v/>
      </c>
      <c r="U174" s="8"/>
    </row>
    <row r="175" spans="1:21" x14ac:dyDescent="0.25">
      <c r="A175" s="189" t="s">
        <v>133</v>
      </c>
      <c r="B175" s="78"/>
      <c r="C175" s="192" t="str">
        <f>IF(Table_Data_Table_1[[#This Row],[Item ID]]="","",IFERROR(VLOOKUP(Table_Data_Table_1[[#This Row],[Item ID]],DataTable,16,FALSE),""))</f>
        <v/>
      </c>
      <c r="D175" s="78"/>
      <c r="H17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ID]],DataTable,6,FALSE)*I175,"")))</f>
        <v/>
      </c>
      <c r="I17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5" s="178" t="str">
        <f>IFERROR(ROUND(Table_Data_Table_1[[#This Row],[Resid
Sq Ft]]/43560,3),"")</f>
        <v/>
      </c>
      <c r="K175" s="76" t="str">
        <f>IF(Table_Data_Table_1[[#This Row],[Item ID]]="","",IFERROR(VLOOKUP(Table_Data_Table_1[[#This Row],[Item ID]],DataTable,10,FALSE)-VLOOKUP(Table_Data_Table_1[[#This Row],[Item ID]],DataTable,12,FALSE),""))</f>
        <v/>
      </c>
      <c r="L175" s="176" t="str">
        <f>IFERROR(Table_Data_Table_1[[#This Row],[Land
Residual]]/Table_Data_Table_1[[#This Row],[Resid
Acre]],"")</f>
        <v/>
      </c>
      <c r="M175" s="179" t="str">
        <f>IFERROR(ROUND(Table_Data_Table_1[[#This Row],[Land
Residual]]/Table_Data_Table_1[[#This Row],[Resid
Sq Ft]],2),"")</f>
        <v/>
      </c>
      <c r="N175" s="78" t="str">
        <f>IF(Table_Data_Table_1[[#This Row],[Item ID]]="","",ROUND(DAYS360(Table_Data_Table_1[[#This Row],[Sale Date]],'Global Settings'!$H$5)/30,0))</f>
        <v/>
      </c>
      <c r="O175" s="180" t="str">
        <f ca="1">IFERROR(IF(AND(Table_Data_Table_1[[#This Row],[Months To
Mid-Point]]&lt;12.01,Table_Data_Table_1[[#This Row],[Months To
Mid-Point]]&gt;-13),0,(Table_Data_Table_1[[#This Row],[Months To
Mid-Point]]*'Global Settings'!$H$6)),"")</f>
        <v/>
      </c>
      <c r="P175" s="176" t="str">
        <f ca="1">IFERROR(Table_Data_Table_1[[#This Row],[Land
Residual]]*(Table_Data_Table_1[[#This Row],[Time
Adjust]]+1),"")</f>
        <v/>
      </c>
      <c r="Q175" s="176" t="str">
        <f ca="1">IFERROR(Table_Data_Table_1[[#This Row],[Adjusted
Sale Price]]/Table_Data_Table_1[[#This Row],[Resid
Acre]],"")</f>
        <v/>
      </c>
      <c r="R175" s="179" t="str">
        <f ca="1">IFERROR(ROUND(Table_Data_Table_1[[#This Row],[Adjusted
Sale Price]]/Table_Data_Table_1[[#This Row],[Resid
Sq Ft]],2),"")</f>
        <v/>
      </c>
      <c r="S175" s="179" t="str">
        <f ca="1">IFERROR(IF(VLOOKUP(Table_Data_Table_1[[#This Row],[Item ID]],DataTable,11,FALSE)=0,"N/A",Table_Data_Table_1[[#This Row],[Adjusted
Sale Price]]/VLOOKUP(Table_Data_Table_1[[#This Row],[Item ID]],DataTable,11,FALSE)),"")</f>
        <v/>
      </c>
      <c r="T175" s="286" t="str">
        <f ca="1">IF(IFERROR(VLOOKUP(Table_Data_Table_1[[#This Row],[Item ID]],DataTable,17,FALSE),"")=0,"",IFERROR(VLOOKUP(Table_Data_Table_1[[#This Row],[Item ID]],DataTable,17,FALSE),""))</f>
        <v/>
      </c>
      <c r="U175" s="8"/>
    </row>
    <row r="176" spans="1:21" x14ac:dyDescent="0.25">
      <c r="A176" s="189" t="s">
        <v>133</v>
      </c>
      <c r="B176" s="78"/>
      <c r="C176" s="192" t="str">
        <f>IF(Table_Data_Table_1[[#This Row],[Item ID]]="","",IFERROR(VLOOKUP(Table_Data_Table_1[[#This Row],[Item ID]],DataTable,16,FALSE),""))</f>
        <v/>
      </c>
      <c r="D176" s="78"/>
      <c r="H17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ID]],DataTable,6,FALSE)*I176,"")))</f>
        <v/>
      </c>
      <c r="I17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6" s="178" t="str">
        <f>IFERROR(ROUND(Table_Data_Table_1[[#This Row],[Resid
Sq Ft]]/43560,3),"")</f>
        <v/>
      </c>
      <c r="K176" s="76" t="str">
        <f>IF(Table_Data_Table_1[[#This Row],[Item ID]]="","",IFERROR(VLOOKUP(Table_Data_Table_1[[#This Row],[Item ID]],DataTable,10,FALSE)-VLOOKUP(Table_Data_Table_1[[#This Row],[Item ID]],DataTable,12,FALSE),""))</f>
        <v/>
      </c>
      <c r="L176" s="176" t="str">
        <f>IFERROR(Table_Data_Table_1[[#This Row],[Land
Residual]]/Table_Data_Table_1[[#This Row],[Resid
Acre]],"")</f>
        <v/>
      </c>
      <c r="M176" s="179" t="str">
        <f>IFERROR(ROUND(Table_Data_Table_1[[#This Row],[Land
Residual]]/Table_Data_Table_1[[#This Row],[Resid
Sq Ft]],2),"")</f>
        <v/>
      </c>
      <c r="N176" s="78" t="str">
        <f>IF(Table_Data_Table_1[[#This Row],[Item ID]]="","",ROUND(DAYS360(Table_Data_Table_1[[#This Row],[Sale Date]],'Global Settings'!$H$5)/30,0))</f>
        <v/>
      </c>
      <c r="O176" s="180" t="str">
        <f ca="1">IFERROR(IF(AND(Table_Data_Table_1[[#This Row],[Months To
Mid-Point]]&lt;12.01,Table_Data_Table_1[[#This Row],[Months To
Mid-Point]]&gt;-13),0,(Table_Data_Table_1[[#This Row],[Months To
Mid-Point]]*'Global Settings'!$H$6)),"")</f>
        <v/>
      </c>
      <c r="P176" s="176" t="str">
        <f ca="1">IFERROR(Table_Data_Table_1[[#This Row],[Land
Residual]]*(Table_Data_Table_1[[#This Row],[Time
Adjust]]+1),"")</f>
        <v/>
      </c>
      <c r="Q176" s="176" t="str">
        <f ca="1">IFERROR(Table_Data_Table_1[[#This Row],[Adjusted
Sale Price]]/Table_Data_Table_1[[#This Row],[Resid
Acre]],"")</f>
        <v/>
      </c>
      <c r="R176" s="179" t="str">
        <f ca="1">IFERROR(ROUND(Table_Data_Table_1[[#This Row],[Adjusted
Sale Price]]/Table_Data_Table_1[[#This Row],[Resid
Sq Ft]],2),"")</f>
        <v/>
      </c>
      <c r="S176" s="179" t="str">
        <f ca="1">IFERROR(IF(VLOOKUP(Table_Data_Table_1[[#This Row],[Item ID]],DataTable,11,FALSE)=0,"N/A",Table_Data_Table_1[[#This Row],[Adjusted
Sale Price]]/VLOOKUP(Table_Data_Table_1[[#This Row],[Item ID]],DataTable,11,FALSE)),"")</f>
        <v/>
      </c>
      <c r="T176" s="286" t="str">
        <f ca="1">IF(IFERROR(VLOOKUP(Table_Data_Table_1[[#This Row],[Item ID]],DataTable,17,FALSE),"")=0,"",IFERROR(VLOOKUP(Table_Data_Table_1[[#This Row],[Item ID]],DataTable,17,FALSE),""))</f>
        <v/>
      </c>
      <c r="U176" s="8"/>
    </row>
    <row r="177" spans="1:21" x14ac:dyDescent="0.25">
      <c r="A177" s="189" t="s">
        <v>133</v>
      </c>
      <c r="B177" s="78"/>
      <c r="C177" s="192" t="str">
        <f>IF(Table_Data_Table_1[[#This Row],[Item ID]]="","",IFERROR(VLOOKUP(Table_Data_Table_1[[#This Row],[Item ID]],DataTable,16,FALSE),""))</f>
        <v/>
      </c>
      <c r="D177" s="78"/>
      <c r="H17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ID]],DataTable,6,FALSE)*I177,"")))</f>
        <v/>
      </c>
      <c r="I17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7" s="178" t="str">
        <f>IFERROR(ROUND(Table_Data_Table_1[[#This Row],[Resid
Sq Ft]]/43560,3),"")</f>
        <v/>
      </c>
      <c r="K177" s="76" t="str">
        <f>IF(Table_Data_Table_1[[#This Row],[Item ID]]="","",IFERROR(VLOOKUP(Table_Data_Table_1[[#This Row],[Item ID]],DataTable,10,FALSE)-VLOOKUP(Table_Data_Table_1[[#This Row],[Item ID]],DataTable,12,FALSE),""))</f>
        <v/>
      </c>
      <c r="L177" s="176" t="str">
        <f>IFERROR(Table_Data_Table_1[[#This Row],[Land
Residual]]/Table_Data_Table_1[[#This Row],[Resid
Acre]],"")</f>
        <v/>
      </c>
      <c r="M177" s="179" t="str">
        <f>IFERROR(ROUND(Table_Data_Table_1[[#This Row],[Land
Residual]]/Table_Data_Table_1[[#This Row],[Resid
Sq Ft]],2),"")</f>
        <v/>
      </c>
      <c r="N177" s="78" t="str">
        <f>IF(Table_Data_Table_1[[#This Row],[Item ID]]="","",ROUND(DAYS360(Table_Data_Table_1[[#This Row],[Sale Date]],'Global Settings'!$H$5)/30,0))</f>
        <v/>
      </c>
      <c r="O177" s="180" t="str">
        <f ca="1">IFERROR(IF(AND(Table_Data_Table_1[[#This Row],[Months To
Mid-Point]]&lt;12.01,Table_Data_Table_1[[#This Row],[Months To
Mid-Point]]&gt;-13),0,(Table_Data_Table_1[[#This Row],[Months To
Mid-Point]]*'Global Settings'!$H$6)),"")</f>
        <v/>
      </c>
      <c r="P177" s="176" t="str">
        <f ca="1">IFERROR(Table_Data_Table_1[[#This Row],[Land
Residual]]*(Table_Data_Table_1[[#This Row],[Time
Adjust]]+1),"")</f>
        <v/>
      </c>
      <c r="Q177" s="176" t="str">
        <f ca="1">IFERROR(Table_Data_Table_1[[#This Row],[Adjusted
Sale Price]]/Table_Data_Table_1[[#This Row],[Resid
Acre]],"")</f>
        <v/>
      </c>
      <c r="R177" s="179" t="str">
        <f ca="1">IFERROR(ROUND(Table_Data_Table_1[[#This Row],[Adjusted
Sale Price]]/Table_Data_Table_1[[#This Row],[Resid
Sq Ft]],2),"")</f>
        <v/>
      </c>
      <c r="S177" s="179" t="str">
        <f ca="1">IFERROR(IF(VLOOKUP(Table_Data_Table_1[[#This Row],[Item ID]],DataTable,11,FALSE)=0,"N/A",Table_Data_Table_1[[#This Row],[Adjusted
Sale Price]]/VLOOKUP(Table_Data_Table_1[[#This Row],[Item ID]],DataTable,11,FALSE)),"")</f>
        <v/>
      </c>
      <c r="T177" s="286" t="str">
        <f ca="1">IF(IFERROR(VLOOKUP(Table_Data_Table_1[[#This Row],[Item ID]],DataTable,17,FALSE),"")=0,"",IFERROR(VLOOKUP(Table_Data_Table_1[[#This Row],[Item ID]],DataTable,17,FALSE),""))</f>
        <v/>
      </c>
      <c r="U177" s="8"/>
    </row>
    <row r="178" spans="1:21" x14ac:dyDescent="0.25">
      <c r="A178" s="189" t="s">
        <v>133</v>
      </c>
      <c r="B178" s="78"/>
      <c r="C178" s="192" t="str">
        <f>IF(Table_Data_Table_1[[#This Row],[Item ID]]="","",IFERROR(VLOOKUP(Table_Data_Table_1[[#This Row],[Item ID]],DataTable,16,FALSE),""))</f>
        <v/>
      </c>
      <c r="D178" s="78"/>
      <c r="H17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ID]],DataTable,6,FALSE)*I178,"")))</f>
        <v/>
      </c>
      <c r="I17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8" s="178" t="str">
        <f>IFERROR(ROUND(Table_Data_Table_1[[#This Row],[Resid
Sq Ft]]/43560,3),"")</f>
        <v/>
      </c>
      <c r="K178" s="76" t="str">
        <f>IF(Table_Data_Table_1[[#This Row],[Item ID]]="","",IFERROR(VLOOKUP(Table_Data_Table_1[[#This Row],[Item ID]],DataTable,10,FALSE)-VLOOKUP(Table_Data_Table_1[[#This Row],[Item ID]],DataTable,12,FALSE),""))</f>
        <v/>
      </c>
      <c r="L178" s="176" t="str">
        <f>IFERROR(Table_Data_Table_1[[#This Row],[Land
Residual]]/Table_Data_Table_1[[#This Row],[Resid
Acre]],"")</f>
        <v/>
      </c>
      <c r="M178" s="179" t="str">
        <f>IFERROR(ROUND(Table_Data_Table_1[[#This Row],[Land
Residual]]/Table_Data_Table_1[[#This Row],[Resid
Sq Ft]],2),"")</f>
        <v/>
      </c>
      <c r="N178" s="78" t="str">
        <f>IF(Table_Data_Table_1[[#This Row],[Item ID]]="","",ROUND(DAYS360(Table_Data_Table_1[[#This Row],[Sale Date]],'Global Settings'!$H$5)/30,0))</f>
        <v/>
      </c>
      <c r="O178" s="180" t="str">
        <f ca="1">IFERROR(IF(AND(Table_Data_Table_1[[#This Row],[Months To
Mid-Point]]&lt;12.01,Table_Data_Table_1[[#This Row],[Months To
Mid-Point]]&gt;-13),0,(Table_Data_Table_1[[#This Row],[Months To
Mid-Point]]*'Global Settings'!$H$6)),"")</f>
        <v/>
      </c>
      <c r="P178" s="176" t="str">
        <f ca="1">IFERROR(Table_Data_Table_1[[#This Row],[Land
Residual]]*(Table_Data_Table_1[[#This Row],[Time
Adjust]]+1),"")</f>
        <v/>
      </c>
      <c r="Q178" s="176" t="str">
        <f ca="1">IFERROR(Table_Data_Table_1[[#This Row],[Adjusted
Sale Price]]/Table_Data_Table_1[[#This Row],[Resid
Acre]],"")</f>
        <v/>
      </c>
      <c r="R178" s="179" t="str">
        <f ca="1">IFERROR(ROUND(Table_Data_Table_1[[#This Row],[Adjusted
Sale Price]]/Table_Data_Table_1[[#This Row],[Resid
Sq Ft]],2),"")</f>
        <v/>
      </c>
      <c r="S178" s="179" t="str">
        <f ca="1">IFERROR(IF(VLOOKUP(Table_Data_Table_1[[#This Row],[Item ID]],DataTable,11,FALSE)=0,"N/A",Table_Data_Table_1[[#This Row],[Adjusted
Sale Price]]/VLOOKUP(Table_Data_Table_1[[#This Row],[Item ID]],DataTable,11,FALSE)),"")</f>
        <v/>
      </c>
      <c r="T178" s="286" t="str">
        <f ca="1">IF(IFERROR(VLOOKUP(Table_Data_Table_1[[#This Row],[Item ID]],DataTable,17,FALSE),"")=0,"",IFERROR(VLOOKUP(Table_Data_Table_1[[#This Row],[Item ID]],DataTable,17,FALSE),""))</f>
        <v/>
      </c>
      <c r="U178" s="8"/>
    </row>
    <row r="179" spans="1:21" x14ac:dyDescent="0.25">
      <c r="A179" s="189" t="s">
        <v>133</v>
      </c>
      <c r="B179" s="78"/>
      <c r="C179" s="192" t="str">
        <f>IF(Table_Data_Table_1[[#This Row],[Item ID]]="","",IFERROR(VLOOKUP(Table_Data_Table_1[[#This Row],[Item ID]],DataTable,16,FALSE),""))</f>
        <v/>
      </c>
      <c r="D179" s="78"/>
      <c r="H17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ID]],DataTable,6,FALSE)*I179,"")))</f>
        <v/>
      </c>
      <c r="I17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9" s="178" t="str">
        <f>IFERROR(ROUND(Table_Data_Table_1[[#This Row],[Resid
Sq Ft]]/43560,3),"")</f>
        <v/>
      </c>
      <c r="K179" s="76" t="str">
        <f>IF(Table_Data_Table_1[[#This Row],[Item ID]]="","",IFERROR(VLOOKUP(Table_Data_Table_1[[#This Row],[Item ID]],DataTable,10,FALSE)-VLOOKUP(Table_Data_Table_1[[#This Row],[Item ID]],DataTable,12,FALSE),""))</f>
        <v/>
      </c>
      <c r="L179" s="176" t="str">
        <f>IFERROR(Table_Data_Table_1[[#This Row],[Land
Residual]]/Table_Data_Table_1[[#This Row],[Resid
Acre]],"")</f>
        <v/>
      </c>
      <c r="M179" s="179" t="str">
        <f>IFERROR(ROUND(Table_Data_Table_1[[#This Row],[Land
Residual]]/Table_Data_Table_1[[#This Row],[Resid
Sq Ft]],2),"")</f>
        <v/>
      </c>
      <c r="N179" s="78" t="str">
        <f>IF(Table_Data_Table_1[[#This Row],[Item ID]]="","",ROUND(DAYS360(Table_Data_Table_1[[#This Row],[Sale Date]],'Global Settings'!$H$5)/30,0))</f>
        <v/>
      </c>
      <c r="O179" s="180" t="str">
        <f ca="1">IFERROR(IF(AND(Table_Data_Table_1[[#This Row],[Months To
Mid-Point]]&lt;12.01,Table_Data_Table_1[[#This Row],[Months To
Mid-Point]]&gt;-13),0,(Table_Data_Table_1[[#This Row],[Months To
Mid-Point]]*'Global Settings'!$H$6)),"")</f>
        <v/>
      </c>
      <c r="P179" s="176" t="str">
        <f ca="1">IFERROR(Table_Data_Table_1[[#This Row],[Land
Residual]]*(Table_Data_Table_1[[#This Row],[Time
Adjust]]+1),"")</f>
        <v/>
      </c>
      <c r="Q179" s="176" t="str">
        <f ca="1">IFERROR(Table_Data_Table_1[[#This Row],[Adjusted
Sale Price]]/Table_Data_Table_1[[#This Row],[Resid
Acre]],"")</f>
        <v/>
      </c>
      <c r="R179" s="179" t="str">
        <f ca="1">IFERROR(ROUND(Table_Data_Table_1[[#This Row],[Adjusted
Sale Price]]/Table_Data_Table_1[[#This Row],[Resid
Sq Ft]],2),"")</f>
        <v/>
      </c>
      <c r="S179" s="179" t="str">
        <f ca="1">IFERROR(IF(VLOOKUP(Table_Data_Table_1[[#This Row],[Item ID]],DataTable,11,FALSE)=0,"N/A",Table_Data_Table_1[[#This Row],[Adjusted
Sale Price]]/VLOOKUP(Table_Data_Table_1[[#This Row],[Item ID]],DataTable,11,FALSE)),"")</f>
        <v/>
      </c>
      <c r="T179" s="286" t="str">
        <f ca="1">IF(IFERROR(VLOOKUP(Table_Data_Table_1[[#This Row],[Item ID]],DataTable,17,FALSE),"")=0,"",IFERROR(VLOOKUP(Table_Data_Table_1[[#This Row],[Item ID]],DataTable,17,FALSE),""))</f>
        <v/>
      </c>
      <c r="U179" s="8"/>
    </row>
    <row r="180" spans="1:21" x14ac:dyDescent="0.25">
      <c r="A180" s="189" t="s">
        <v>133</v>
      </c>
      <c r="B180" s="78"/>
      <c r="C180" s="192" t="str">
        <f>IF(Table_Data_Table_1[[#This Row],[Item ID]]="","",IFERROR(VLOOKUP(Table_Data_Table_1[[#This Row],[Item ID]],DataTable,16,FALSE),""))</f>
        <v/>
      </c>
      <c r="D180" s="78"/>
      <c r="H18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ID]],DataTable,6,FALSE)*I180,"")))</f>
        <v/>
      </c>
      <c r="I18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0" s="178" t="str">
        <f>IFERROR(ROUND(Table_Data_Table_1[[#This Row],[Resid
Sq Ft]]/43560,3),"")</f>
        <v/>
      </c>
      <c r="K180" s="76" t="str">
        <f>IF(Table_Data_Table_1[[#This Row],[Item ID]]="","",IFERROR(VLOOKUP(Table_Data_Table_1[[#This Row],[Item ID]],DataTable,10,FALSE)-VLOOKUP(Table_Data_Table_1[[#This Row],[Item ID]],DataTable,12,FALSE),""))</f>
        <v/>
      </c>
      <c r="L180" s="176" t="str">
        <f>IFERROR(Table_Data_Table_1[[#This Row],[Land
Residual]]/Table_Data_Table_1[[#This Row],[Resid
Acre]],"")</f>
        <v/>
      </c>
      <c r="M180" s="179" t="str">
        <f>IFERROR(ROUND(Table_Data_Table_1[[#This Row],[Land
Residual]]/Table_Data_Table_1[[#This Row],[Resid
Sq Ft]],2),"")</f>
        <v/>
      </c>
      <c r="N180" s="78" t="str">
        <f>IF(Table_Data_Table_1[[#This Row],[Item ID]]="","",ROUND(DAYS360(Table_Data_Table_1[[#This Row],[Sale Date]],'Global Settings'!$H$5)/30,0))</f>
        <v/>
      </c>
      <c r="O180" s="180" t="str">
        <f ca="1">IFERROR(IF(AND(Table_Data_Table_1[[#This Row],[Months To
Mid-Point]]&lt;12.01,Table_Data_Table_1[[#This Row],[Months To
Mid-Point]]&gt;-13),0,(Table_Data_Table_1[[#This Row],[Months To
Mid-Point]]*'Global Settings'!$H$6)),"")</f>
        <v/>
      </c>
      <c r="P180" s="176" t="str">
        <f ca="1">IFERROR(Table_Data_Table_1[[#This Row],[Land
Residual]]*(Table_Data_Table_1[[#This Row],[Time
Adjust]]+1),"")</f>
        <v/>
      </c>
      <c r="Q180" s="176" t="str">
        <f ca="1">IFERROR(Table_Data_Table_1[[#This Row],[Adjusted
Sale Price]]/Table_Data_Table_1[[#This Row],[Resid
Acre]],"")</f>
        <v/>
      </c>
      <c r="R180" s="179" t="str">
        <f ca="1">IFERROR(ROUND(Table_Data_Table_1[[#This Row],[Adjusted
Sale Price]]/Table_Data_Table_1[[#This Row],[Resid
Sq Ft]],2),"")</f>
        <v/>
      </c>
      <c r="S180" s="179" t="str">
        <f ca="1">IFERROR(IF(VLOOKUP(Table_Data_Table_1[[#This Row],[Item ID]],DataTable,11,FALSE)=0,"N/A",Table_Data_Table_1[[#This Row],[Adjusted
Sale Price]]/VLOOKUP(Table_Data_Table_1[[#This Row],[Item ID]],DataTable,11,FALSE)),"")</f>
        <v/>
      </c>
      <c r="T180" s="286" t="str">
        <f ca="1">IF(IFERROR(VLOOKUP(Table_Data_Table_1[[#This Row],[Item ID]],DataTable,17,FALSE),"")=0,"",IFERROR(VLOOKUP(Table_Data_Table_1[[#This Row],[Item ID]],DataTable,17,FALSE),""))</f>
        <v/>
      </c>
      <c r="U180" s="8"/>
    </row>
    <row r="181" spans="1:21" x14ac:dyDescent="0.25">
      <c r="A181" s="189" t="s">
        <v>133</v>
      </c>
      <c r="B181" s="78"/>
      <c r="C181" s="192" t="str">
        <f>IF(Table_Data_Table_1[[#This Row],[Item ID]]="","",IFERROR(VLOOKUP(Table_Data_Table_1[[#This Row],[Item ID]],DataTable,16,FALSE),""))</f>
        <v/>
      </c>
      <c r="D181" s="78"/>
      <c r="H18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ID]],DataTable,6,FALSE)*I181,"")))</f>
        <v/>
      </c>
      <c r="I18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1" s="178" t="str">
        <f>IFERROR(ROUND(Table_Data_Table_1[[#This Row],[Resid
Sq Ft]]/43560,3),"")</f>
        <v/>
      </c>
      <c r="K181" s="76" t="str">
        <f>IF(Table_Data_Table_1[[#This Row],[Item ID]]="","",IFERROR(VLOOKUP(Table_Data_Table_1[[#This Row],[Item ID]],DataTable,10,FALSE)-VLOOKUP(Table_Data_Table_1[[#This Row],[Item ID]],DataTable,12,FALSE),""))</f>
        <v/>
      </c>
      <c r="L181" s="176" t="str">
        <f>IFERROR(Table_Data_Table_1[[#This Row],[Land
Residual]]/Table_Data_Table_1[[#This Row],[Resid
Acre]],"")</f>
        <v/>
      </c>
      <c r="M181" s="179" t="str">
        <f>IFERROR(ROUND(Table_Data_Table_1[[#This Row],[Land
Residual]]/Table_Data_Table_1[[#This Row],[Resid
Sq Ft]],2),"")</f>
        <v/>
      </c>
      <c r="N181" s="78" t="str">
        <f>IF(Table_Data_Table_1[[#This Row],[Item ID]]="","",ROUND(DAYS360(Table_Data_Table_1[[#This Row],[Sale Date]],'Global Settings'!$H$5)/30,0))</f>
        <v/>
      </c>
      <c r="O181" s="180" t="str">
        <f ca="1">IFERROR(IF(AND(Table_Data_Table_1[[#This Row],[Months To
Mid-Point]]&lt;12.01,Table_Data_Table_1[[#This Row],[Months To
Mid-Point]]&gt;-13),0,(Table_Data_Table_1[[#This Row],[Months To
Mid-Point]]*'Global Settings'!$H$6)),"")</f>
        <v/>
      </c>
      <c r="P181" s="176" t="str">
        <f ca="1">IFERROR(Table_Data_Table_1[[#This Row],[Land
Residual]]*(Table_Data_Table_1[[#This Row],[Time
Adjust]]+1),"")</f>
        <v/>
      </c>
      <c r="Q181" s="176" t="str">
        <f ca="1">IFERROR(Table_Data_Table_1[[#This Row],[Adjusted
Sale Price]]/Table_Data_Table_1[[#This Row],[Resid
Acre]],"")</f>
        <v/>
      </c>
      <c r="R181" s="179" t="str">
        <f ca="1">IFERROR(ROUND(Table_Data_Table_1[[#This Row],[Adjusted
Sale Price]]/Table_Data_Table_1[[#This Row],[Resid
Sq Ft]],2),"")</f>
        <v/>
      </c>
      <c r="S181" s="179" t="str">
        <f ca="1">IFERROR(IF(VLOOKUP(Table_Data_Table_1[[#This Row],[Item ID]],DataTable,11,FALSE)=0,"N/A",Table_Data_Table_1[[#This Row],[Adjusted
Sale Price]]/VLOOKUP(Table_Data_Table_1[[#This Row],[Item ID]],DataTable,11,FALSE)),"")</f>
        <v/>
      </c>
      <c r="T181" s="286" t="str">
        <f ca="1">IF(IFERROR(VLOOKUP(Table_Data_Table_1[[#This Row],[Item ID]],DataTable,17,FALSE),"")=0,"",IFERROR(VLOOKUP(Table_Data_Table_1[[#This Row],[Item ID]],DataTable,17,FALSE),""))</f>
        <v/>
      </c>
      <c r="U181" s="8"/>
    </row>
    <row r="182" spans="1:21" x14ac:dyDescent="0.25">
      <c r="A182" s="189" t="s">
        <v>133</v>
      </c>
      <c r="B182" s="78"/>
      <c r="C182" s="192" t="str">
        <f>IF(Table_Data_Table_1[[#This Row],[Item ID]]="","",IFERROR(VLOOKUP(Table_Data_Table_1[[#This Row],[Item ID]],DataTable,16,FALSE),""))</f>
        <v/>
      </c>
      <c r="D182" s="78"/>
      <c r="H18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ID]],DataTable,6,FALSE)*I182,"")))</f>
        <v/>
      </c>
      <c r="I18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2" s="178" t="str">
        <f>IFERROR(ROUND(Table_Data_Table_1[[#This Row],[Resid
Sq Ft]]/43560,3),"")</f>
        <v/>
      </c>
      <c r="K182" s="76" t="str">
        <f>IF(Table_Data_Table_1[[#This Row],[Item ID]]="","",IFERROR(VLOOKUP(Table_Data_Table_1[[#This Row],[Item ID]],DataTable,10,FALSE)-VLOOKUP(Table_Data_Table_1[[#This Row],[Item ID]],DataTable,12,FALSE),""))</f>
        <v/>
      </c>
      <c r="L182" s="176" t="str">
        <f>IFERROR(Table_Data_Table_1[[#This Row],[Land
Residual]]/Table_Data_Table_1[[#This Row],[Resid
Acre]],"")</f>
        <v/>
      </c>
      <c r="M182" s="179" t="str">
        <f>IFERROR(ROUND(Table_Data_Table_1[[#This Row],[Land
Residual]]/Table_Data_Table_1[[#This Row],[Resid
Sq Ft]],2),"")</f>
        <v/>
      </c>
      <c r="N182" s="78" t="str">
        <f>IF(Table_Data_Table_1[[#This Row],[Item ID]]="","",ROUND(DAYS360(Table_Data_Table_1[[#This Row],[Sale Date]],'Global Settings'!$H$5)/30,0))</f>
        <v/>
      </c>
      <c r="O182" s="180" t="str">
        <f ca="1">IFERROR(IF(AND(Table_Data_Table_1[[#This Row],[Months To
Mid-Point]]&lt;12.01,Table_Data_Table_1[[#This Row],[Months To
Mid-Point]]&gt;-13),0,(Table_Data_Table_1[[#This Row],[Months To
Mid-Point]]*'Global Settings'!$H$6)),"")</f>
        <v/>
      </c>
      <c r="P182" s="176" t="str">
        <f ca="1">IFERROR(Table_Data_Table_1[[#This Row],[Land
Residual]]*(Table_Data_Table_1[[#This Row],[Time
Adjust]]+1),"")</f>
        <v/>
      </c>
      <c r="Q182" s="176" t="str">
        <f ca="1">IFERROR(Table_Data_Table_1[[#This Row],[Adjusted
Sale Price]]/Table_Data_Table_1[[#This Row],[Resid
Acre]],"")</f>
        <v/>
      </c>
      <c r="R182" s="179" t="str">
        <f ca="1">IFERROR(ROUND(Table_Data_Table_1[[#This Row],[Adjusted
Sale Price]]/Table_Data_Table_1[[#This Row],[Resid
Sq Ft]],2),"")</f>
        <v/>
      </c>
      <c r="S182" s="179" t="str">
        <f ca="1">IFERROR(IF(VLOOKUP(Table_Data_Table_1[[#This Row],[Item ID]],DataTable,11,FALSE)=0,"N/A",Table_Data_Table_1[[#This Row],[Adjusted
Sale Price]]/VLOOKUP(Table_Data_Table_1[[#This Row],[Item ID]],DataTable,11,FALSE)),"")</f>
        <v/>
      </c>
      <c r="T182" s="286" t="str">
        <f ca="1">IF(IFERROR(VLOOKUP(Table_Data_Table_1[[#This Row],[Item ID]],DataTable,17,FALSE),"")=0,"",IFERROR(VLOOKUP(Table_Data_Table_1[[#This Row],[Item ID]],DataTable,17,FALSE),""))</f>
        <v/>
      </c>
      <c r="U182" s="8"/>
    </row>
    <row r="183" spans="1:21" x14ac:dyDescent="0.25">
      <c r="A183" s="189" t="s">
        <v>133</v>
      </c>
      <c r="B183" s="78"/>
      <c r="C183" s="192" t="str">
        <f>IF(Table_Data_Table_1[[#This Row],[Item ID]]="","",IFERROR(VLOOKUP(Table_Data_Table_1[[#This Row],[Item ID]],DataTable,16,FALSE),""))</f>
        <v/>
      </c>
      <c r="D183" s="78"/>
      <c r="H18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ID]],DataTable,6,FALSE)*I183,"")))</f>
        <v/>
      </c>
      <c r="I18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3" s="178" t="str">
        <f>IFERROR(ROUND(Table_Data_Table_1[[#This Row],[Resid
Sq Ft]]/43560,3),"")</f>
        <v/>
      </c>
      <c r="K183" s="76" t="str">
        <f>IF(Table_Data_Table_1[[#This Row],[Item ID]]="","",IFERROR(VLOOKUP(Table_Data_Table_1[[#This Row],[Item ID]],DataTable,10,FALSE)-VLOOKUP(Table_Data_Table_1[[#This Row],[Item ID]],DataTable,12,FALSE),""))</f>
        <v/>
      </c>
      <c r="L183" s="176" t="str">
        <f>IFERROR(Table_Data_Table_1[[#This Row],[Land
Residual]]/Table_Data_Table_1[[#This Row],[Resid
Acre]],"")</f>
        <v/>
      </c>
      <c r="M183" s="179" t="str">
        <f>IFERROR(ROUND(Table_Data_Table_1[[#This Row],[Land
Residual]]/Table_Data_Table_1[[#This Row],[Resid
Sq Ft]],2),"")</f>
        <v/>
      </c>
      <c r="N183" s="78" t="str">
        <f>IF(Table_Data_Table_1[[#This Row],[Item ID]]="","",ROUND(DAYS360(Table_Data_Table_1[[#This Row],[Sale Date]],'Global Settings'!$H$5)/30,0))</f>
        <v/>
      </c>
      <c r="O183" s="180" t="str">
        <f ca="1">IFERROR(IF(AND(Table_Data_Table_1[[#This Row],[Months To
Mid-Point]]&lt;12.01,Table_Data_Table_1[[#This Row],[Months To
Mid-Point]]&gt;-13),0,(Table_Data_Table_1[[#This Row],[Months To
Mid-Point]]*'Global Settings'!$H$6)),"")</f>
        <v/>
      </c>
      <c r="P183" s="176" t="str">
        <f ca="1">IFERROR(Table_Data_Table_1[[#This Row],[Land
Residual]]*(Table_Data_Table_1[[#This Row],[Time
Adjust]]+1),"")</f>
        <v/>
      </c>
      <c r="Q183" s="176" t="str">
        <f ca="1">IFERROR(Table_Data_Table_1[[#This Row],[Adjusted
Sale Price]]/Table_Data_Table_1[[#This Row],[Resid
Acre]],"")</f>
        <v/>
      </c>
      <c r="R183" s="179" t="str">
        <f ca="1">IFERROR(ROUND(Table_Data_Table_1[[#This Row],[Adjusted
Sale Price]]/Table_Data_Table_1[[#This Row],[Resid
Sq Ft]],2),"")</f>
        <v/>
      </c>
      <c r="S183" s="179" t="str">
        <f ca="1">IFERROR(IF(VLOOKUP(Table_Data_Table_1[[#This Row],[Item ID]],DataTable,11,FALSE)=0,"N/A",Table_Data_Table_1[[#This Row],[Adjusted
Sale Price]]/VLOOKUP(Table_Data_Table_1[[#This Row],[Item ID]],DataTable,11,FALSE)),"")</f>
        <v/>
      </c>
      <c r="T183" s="286" t="str">
        <f ca="1">IF(IFERROR(VLOOKUP(Table_Data_Table_1[[#This Row],[Item ID]],DataTable,17,FALSE),"")=0,"",IFERROR(VLOOKUP(Table_Data_Table_1[[#This Row],[Item ID]],DataTable,17,FALSE),""))</f>
        <v/>
      </c>
      <c r="U183" s="8"/>
    </row>
    <row r="184" spans="1:21" x14ac:dyDescent="0.25">
      <c r="A184" s="189" t="s">
        <v>133</v>
      </c>
      <c r="B184" s="78"/>
      <c r="C184" s="192" t="str">
        <f>IF(Table_Data_Table_1[[#This Row],[Item ID]]="","",IFERROR(VLOOKUP(Table_Data_Table_1[[#This Row],[Item ID]],DataTable,16,FALSE),""))</f>
        <v/>
      </c>
      <c r="D184" s="78"/>
      <c r="H18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ID]],DataTable,6,FALSE)*I184,"")))</f>
        <v/>
      </c>
      <c r="I18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4" s="178" t="str">
        <f>IFERROR(ROUND(Table_Data_Table_1[[#This Row],[Resid
Sq Ft]]/43560,3),"")</f>
        <v/>
      </c>
      <c r="K184" s="76" t="str">
        <f>IF(Table_Data_Table_1[[#This Row],[Item ID]]="","",IFERROR(VLOOKUP(Table_Data_Table_1[[#This Row],[Item ID]],DataTable,10,FALSE)-VLOOKUP(Table_Data_Table_1[[#This Row],[Item ID]],DataTable,12,FALSE),""))</f>
        <v/>
      </c>
      <c r="L184" s="176" t="str">
        <f>IFERROR(Table_Data_Table_1[[#This Row],[Land
Residual]]/Table_Data_Table_1[[#This Row],[Resid
Acre]],"")</f>
        <v/>
      </c>
      <c r="M184" s="179" t="str">
        <f>IFERROR(ROUND(Table_Data_Table_1[[#This Row],[Land
Residual]]/Table_Data_Table_1[[#This Row],[Resid
Sq Ft]],2),"")</f>
        <v/>
      </c>
      <c r="N184" s="78" t="str">
        <f>IF(Table_Data_Table_1[[#This Row],[Item ID]]="","",ROUND(DAYS360(Table_Data_Table_1[[#This Row],[Sale Date]],'Global Settings'!$H$5)/30,0))</f>
        <v/>
      </c>
      <c r="O184" s="180" t="str">
        <f ca="1">IFERROR(IF(AND(Table_Data_Table_1[[#This Row],[Months To
Mid-Point]]&lt;12.01,Table_Data_Table_1[[#This Row],[Months To
Mid-Point]]&gt;-13),0,(Table_Data_Table_1[[#This Row],[Months To
Mid-Point]]*'Global Settings'!$H$6)),"")</f>
        <v/>
      </c>
      <c r="P184" s="176" t="str">
        <f ca="1">IFERROR(Table_Data_Table_1[[#This Row],[Land
Residual]]*(Table_Data_Table_1[[#This Row],[Time
Adjust]]+1),"")</f>
        <v/>
      </c>
      <c r="Q184" s="176" t="str">
        <f ca="1">IFERROR(Table_Data_Table_1[[#This Row],[Adjusted
Sale Price]]/Table_Data_Table_1[[#This Row],[Resid
Acre]],"")</f>
        <v/>
      </c>
      <c r="R184" s="179" t="str">
        <f ca="1">IFERROR(ROUND(Table_Data_Table_1[[#This Row],[Adjusted
Sale Price]]/Table_Data_Table_1[[#This Row],[Resid
Sq Ft]],2),"")</f>
        <v/>
      </c>
      <c r="S184" s="179" t="str">
        <f ca="1">IFERROR(IF(VLOOKUP(Table_Data_Table_1[[#This Row],[Item ID]],DataTable,11,FALSE)=0,"N/A",Table_Data_Table_1[[#This Row],[Adjusted
Sale Price]]/VLOOKUP(Table_Data_Table_1[[#This Row],[Item ID]],DataTable,11,FALSE)),"")</f>
        <v/>
      </c>
      <c r="T184" s="286" t="str">
        <f ca="1">IF(IFERROR(VLOOKUP(Table_Data_Table_1[[#This Row],[Item ID]],DataTable,17,FALSE),"")=0,"",IFERROR(VLOOKUP(Table_Data_Table_1[[#This Row],[Item ID]],DataTable,17,FALSE),""))</f>
        <v/>
      </c>
      <c r="U184" s="8"/>
    </row>
    <row r="185" spans="1:21" x14ac:dyDescent="0.25">
      <c r="A185" s="189" t="s">
        <v>133</v>
      </c>
      <c r="B185" s="78"/>
      <c r="C185" s="192" t="str">
        <f>IF(Table_Data_Table_1[[#This Row],[Item ID]]="","",IFERROR(VLOOKUP(Table_Data_Table_1[[#This Row],[Item ID]],DataTable,16,FALSE),""))</f>
        <v/>
      </c>
      <c r="D185" s="78"/>
      <c r="H18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ID]],DataTable,6,FALSE)*I185,"")))</f>
        <v/>
      </c>
      <c r="I18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5" s="178" t="str">
        <f>IFERROR(ROUND(Table_Data_Table_1[[#This Row],[Resid
Sq Ft]]/43560,3),"")</f>
        <v/>
      </c>
      <c r="K185" s="76" t="str">
        <f>IF(Table_Data_Table_1[[#This Row],[Item ID]]="","",IFERROR(VLOOKUP(Table_Data_Table_1[[#This Row],[Item ID]],DataTable,10,FALSE)-VLOOKUP(Table_Data_Table_1[[#This Row],[Item ID]],DataTable,12,FALSE),""))</f>
        <v/>
      </c>
      <c r="L185" s="176" t="str">
        <f>IFERROR(Table_Data_Table_1[[#This Row],[Land
Residual]]/Table_Data_Table_1[[#This Row],[Resid
Acre]],"")</f>
        <v/>
      </c>
      <c r="M185" s="179" t="str">
        <f>IFERROR(ROUND(Table_Data_Table_1[[#This Row],[Land
Residual]]/Table_Data_Table_1[[#This Row],[Resid
Sq Ft]],2),"")</f>
        <v/>
      </c>
      <c r="N185" s="78" t="str">
        <f>IF(Table_Data_Table_1[[#This Row],[Item ID]]="","",ROUND(DAYS360(Table_Data_Table_1[[#This Row],[Sale Date]],'Global Settings'!$H$5)/30,0))</f>
        <v/>
      </c>
      <c r="O185" s="180" t="str">
        <f ca="1">IFERROR(IF(AND(Table_Data_Table_1[[#This Row],[Months To
Mid-Point]]&lt;12.01,Table_Data_Table_1[[#This Row],[Months To
Mid-Point]]&gt;-13),0,(Table_Data_Table_1[[#This Row],[Months To
Mid-Point]]*'Global Settings'!$H$6)),"")</f>
        <v/>
      </c>
      <c r="P185" s="176" t="str">
        <f ca="1">IFERROR(Table_Data_Table_1[[#This Row],[Land
Residual]]*(Table_Data_Table_1[[#This Row],[Time
Adjust]]+1),"")</f>
        <v/>
      </c>
      <c r="Q185" s="176" t="str">
        <f ca="1">IFERROR(Table_Data_Table_1[[#This Row],[Adjusted
Sale Price]]/Table_Data_Table_1[[#This Row],[Resid
Acre]],"")</f>
        <v/>
      </c>
      <c r="R185" s="179" t="str">
        <f ca="1">IFERROR(ROUND(Table_Data_Table_1[[#This Row],[Adjusted
Sale Price]]/Table_Data_Table_1[[#This Row],[Resid
Sq Ft]],2),"")</f>
        <v/>
      </c>
      <c r="S185" s="179" t="str">
        <f ca="1">IFERROR(IF(VLOOKUP(Table_Data_Table_1[[#This Row],[Item ID]],DataTable,11,FALSE)=0,"N/A",Table_Data_Table_1[[#This Row],[Adjusted
Sale Price]]/VLOOKUP(Table_Data_Table_1[[#This Row],[Item ID]],DataTable,11,FALSE)),"")</f>
        <v/>
      </c>
      <c r="T185" s="286" t="str">
        <f ca="1">IF(IFERROR(VLOOKUP(Table_Data_Table_1[[#This Row],[Item ID]],DataTable,17,FALSE),"")=0,"",IFERROR(VLOOKUP(Table_Data_Table_1[[#This Row],[Item ID]],DataTable,17,FALSE),""))</f>
        <v/>
      </c>
      <c r="U185" s="8"/>
    </row>
    <row r="186" spans="1:21" x14ac:dyDescent="0.25">
      <c r="A186" s="189" t="s">
        <v>133</v>
      </c>
      <c r="B186" s="78"/>
      <c r="C186" s="192" t="str">
        <f>IF(Table_Data_Table_1[[#This Row],[Item ID]]="","",IFERROR(VLOOKUP(Table_Data_Table_1[[#This Row],[Item ID]],DataTable,16,FALSE),""))</f>
        <v/>
      </c>
      <c r="D186" s="78"/>
      <c r="H18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ID]],DataTable,6,FALSE)*I186,"")))</f>
        <v/>
      </c>
      <c r="I18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6" s="178" t="str">
        <f>IFERROR(ROUND(Table_Data_Table_1[[#This Row],[Resid
Sq Ft]]/43560,3),"")</f>
        <v/>
      </c>
      <c r="K186" s="76" t="str">
        <f>IF(Table_Data_Table_1[[#This Row],[Item ID]]="","",IFERROR(VLOOKUP(Table_Data_Table_1[[#This Row],[Item ID]],DataTable,10,FALSE)-VLOOKUP(Table_Data_Table_1[[#This Row],[Item ID]],DataTable,12,FALSE),""))</f>
        <v/>
      </c>
      <c r="L186" s="176" t="str">
        <f>IFERROR(Table_Data_Table_1[[#This Row],[Land
Residual]]/Table_Data_Table_1[[#This Row],[Resid
Acre]],"")</f>
        <v/>
      </c>
      <c r="M186" s="179" t="str">
        <f>IFERROR(ROUND(Table_Data_Table_1[[#This Row],[Land
Residual]]/Table_Data_Table_1[[#This Row],[Resid
Sq Ft]],2),"")</f>
        <v/>
      </c>
      <c r="N186" s="78" t="str">
        <f>IF(Table_Data_Table_1[[#This Row],[Item ID]]="","",ROUND(DAYS360(Table_Data_Table_1[[#This Row],[Sale Date]],'Global Settings'!$H$5)/30,0))</f>
        <v/>
      </c>
      <c r="O186" s="180" t="str">
        <f ca="1">IFERROR(IF(AND(Table_Data_Table_1[[#This Row],[Months To
Mid-Point]]&lt;12.01,Table_Data_Table_1[[#This Row],[Months To
Mid-Point]]&gt;-13),0,(Table_Data_Table_1[[#This Row],[Months To
Mid-Point]]*'Global Settings'!$H$6)),"")</f>
        <v/>
      </c>
      <c r="P186" s="176" t="str">
        <f ca="1">IFERROR(Table_Data_Table_1[[#This Row],[Land
Residual]]*(Table_Data_Table_1[[#This Row],[Time
Adjust]]+1),"")</f>
        <v/>
      </c>
      <c r="Q186" s="176" t="str">
        <f ca="1">IFERROR(Table_Data_Table_1[[#This Row],[Adjusted
Sale Price]]/Table_Data_Table_1[[#This Row],[Resid
Acre]],"")</f>
        <v/>
      </c>
      <c r="R186" s="179" t="str">
        <f ca="1">IFERROR(ROUND(Table_Data_Table_1[[#This Row],[Adjusted
Sale Price]]/Table_Data_Table_1[[#This Row],[Resid
Sq Ft]],2),"")</f>
        <v/>
      </c>
      <c r="S186" s="179" t="str">
        <f ca="1">IFERROR(IF(VLOOKUP(Table_Data_Table_1[[#This Row],[Item ID]],DataTable,11,FALSE)=0,"N/A",Table_Data_Table_1[[#This Row],[Adjusted
Sale Price]]/VLOOKUP(Table_Data_Table_1[[#This Row],[Item ID]],DataTable,11,FALSE)),"")</f>
        <v/>
      </c>
      <c r="T186" s="286" t="str">
        <f ca="1">IF(IFERROR(VLOOKUP(Table_Data_Table_1[[#This Row],[Item ID]],DataTable,17,FALSE),"")=0,"",IFERROR(VLOOKUP(Table_Data_Table_1[[#This Row],[Item ID]],DataTable,17,FALSE),""))</f>
        <v/>
      </c>
      <c r="U186" s="8"/>
    </row>
    <row r="187" spans="1:21" x14ac:dyDescent="0.25">
      <c r="A187" s="189" t="s">
        <v>133</v>
      </c>
      <c r="B187" s="78"/>
      <c r="C187" s="192" t="str">
        <f>IF(Table_Data_Table_1[[#This Row],[Item ID]]="","",IFERROR(VLOOKUP(Table_Data_Table_1[[#This Row],[Item ID]],DataTable,16,FALSE),""))</f>
        <v/>
      </c>
      <c r="D187" s="78"/>
      <c r="H18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ID]],DataTable,6,FALSE)*I187,"")))</f>
        <v/>
      </c>
      <c r="I18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7" s="178" t="str">
        <f>IFERROR(ROUND(Table_Data_Table_1[[#This Row],[Resid
Sq Ft]]/43560,3),"")</f>
        <v/>
      </c>
      <c r="K187" s="76" t="str">
        <f>IF(Table_Data_Table_1[[#This Row],[Item ID]]="","",IFERROR(VLOOKUP(Table_Data_Table_1[[#This Row],[Item ID]],DataTable,10,FALSE)-VLOOKUP(Table_Data_Table_1[[#This Row],[Item ID]],DataTable,12,FALSE),""))</f>
        <v/>
      </c>
      <c r="L187" s="176" t="str">
        <f>IFERROR(Table_Data_Table_1[[#This Row],[Land
Residual]]/Table_Data_Table_1[[#This Row],[Resid
Acre]],"")</f>
        <v/>
      </c>
      <c r="M187" s="179" t="str">
        <f>IFERROR(ROUND(Table_Data_Table_1[[#This Row],[Land
Residual]]/Table_Data_Table_1[[#This Row],[Resid
Sq Ft]],2),"")</f>
        <v/>
      </c>
      <c r="N187" s="78" t="str">
        <f>IF(Table_Data_Table_1[[#This Row],[Item ID]]="","",ROUND(DAYS360(Table_Data_Table_1[[#This Row],[Sale Date]],'Global Settings'!$H$5)/30,0))</f>
        <v/>
      </c>
      <c r="O187" s="180" t="str">
        <f ca="1">IFERROR(IF(AND(Table_Data_Table_1[[#This Row],[Months To
Mid-Point]]&lt;12.01,Table_Data_Table_1[[#This Row],[Months To
Mid-Point]]&gt;-13),0,(Table_Data_Table_1[[#This Row],[Months To
Mid-Point]]*'Global Settings'!$H$6)),"")</f>
        <v/>
      </c>
      <c r="P187" s="176" t="str">
        <f ca="1">IFERROR(Table_Data_Table_1[[#This Row],[Land
Residual]]*(Table_Data_Table_1[[#This Row],[Time
Adjust]]+1),"")</f>
        <v/>
      </c>
      <c r="Q187" s="176" t="str">
        <f ca="1">IFERROR(Table_Data_Table_1[[#This Row],[Adjusted
Sale Price]]/Table_Data_Table_1[[#This Row],[Resid
Acre]],"")</f>
        <v/>
      </c>
      <c r="R187" s="179" t="str">
        <f ca="1">IFERROR(ROUND(Table_Data_Table_1[[#This Row],[Adjusted
Sale Price]]/Table_Data_Table_1[[#This Row],[Resid
Sq Ft]],2),"")</f>
        <v/>
      </c>
      <c r="S187" s="179" t="str">
        <f ca="1">IFERROR(IF(VLOOKUP(Table_Data_Table_1[[#This Row],[Item ID]],DataTable,11,FALSE)=0,"N/A",Table_Data_Table_1[[#This Row],[Adjusted
Sale Price]]/VLOOKUP(Table_Data_Table_1[[#This Row],[Item ID]],DataTable,11,FALSE)),"")</f>
        <v/>
      </c>
      <c r="T187" s="286" t="str">
        <f ca="1">IF(IFERROR(VLOOKUP(Table_Data_Table_1[[#This Row],[Item ID]],DataTable,17,FALSE),"")=0,"",IFERROR(VLOOKUP(Table_Data_Table_1[[#This Row],[Item ID]],DataTable,17,FALSE),""))</f>
        <v/>
      </c>
      <c r="U187" s="8"/>
    </row>
    <row r="188" spans="1:21" x14ac:dyDescent="0.25">
      <c r="A188" s="189" t="s">
        <v>133</v>
      </c>
      <c r="B188" s="78"/>
      <c r="C188" s="192" t="str">
        <f>IF(Table_Data_Table_1[[#This Row],[Item ID]]="","",IFERROR(VLOOKUP(Table_Data_Table_1[[#This Row],[Item ID]],DataTable,16,FALSE),""))</f>
        <v/>
      </c>
      <c r="D188" s="78"/>
      <c r="H18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ID]],DataTable,6,FALSE)*I188,"")))</f>
        <v/>
      </c>
      <c r="I18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8" s="178" t="str">
        <f>IFERROR(ROUND(Table_Data_Table_1[[#This Row],[Resid
Sq Ft]]/43560,3),"")</f>
        <v/>
      </c>
      <c r="K188" s="76" t="str">
        <f>IF(Table_Data_Table_1[[#This Row],[Item ID]]="","",IFERROR(VLOOKUP(Table_Data_Table_1[[#This Row],[Item ID]],DataTable,10,FALSE)-VLOOKUP(Table_Data_Table_1[[#This Row],[Item ID]],DataTable,12,FALSE),""))</f>
        <v/>
      </c>
      <c r="L188" s="176" t="str">
        <f>IFERROR(Table_Data_Table_1[[#This Row],[Land
Residual]]/Table_Data_Table_1[[#This Row],[Resid
Acre]],"")</f>
        <v/>
      </c>
      <c r="M188" s="179" t="str">
        <f>IFERROR(ROUND(Table_Data_Table_1[[#This Row],[Land
Residual]]/Table_Data_Table_1[[#This Row],[Resid
Sq Ft]],2),"")</f>
        <v/>
      </c>
      <c r="N188" s="78" t="str">
        <f>IF(Table_Data_Table_1[[#This Row],[Item ID]]="","",ROUND(DAYS360(Table_Data_Table_1[[#This Row],[Sale Date]],'Global Settings'!$H$5)/30,0))</f>
        <v/>
      </c>
      <c r="O188" s="180" t="str">
        <f ca="1">IFERROR(IF(AND(Table_Data_Table_1[[#This Row],[Months To
Mid-Point]]&lt;12.01,Table_Data_Table_1[[#This Row],[Months To
Mid-Point]]&gt;-13),0,(Table_Data_Table_1[[#This Row],[Months To
Mid-Point]]*'Global Settings'!$H$6)),"")</f>
        <v/>
      </c>
      <c r="P188" s="176" t="str">
        <f ca="1">IFERROR(Table_Data_Table_1[[#This Row],[Land
Residual]]*(Table_Data_Table_1[[#This Row],[Time
Adjust]]+1),"")</f>
        <v/>
      </c>
      <c r="Q188" s="176" t="str">
        <f ca="1">IFERROR(Table_Data_Table_1[[#This Row],[Adjusted
Sale Price]]/Table_Data_Table_1[[#This Row],[Resid
Acre]],"")</f>
        <v/>
      </c>
      <c r="R188" s="179" t="str">
        <f ca="1">IFERROR(ROUND(Table_Data_Table_1[[#This Row],[Adjusted
Sale Price]]/Table_Data_Table_1[[#This Row],[Resid
Sq Ft]],2),"")</f>
        <v/>
      </c>
      <c r="S188" s="179" t="str">
        <f ca="1">IFERROR(IF(VLOOKUP(Table_Data_Table_1[[#This Row],[Item ID]],DataTable,11,FALSE)=0,"N/A",Table_Data_Table_1[[#This Row],[Adjusted
Sale Price]]/VLOOKUP(Table_Data_Table_1[[#This Row],[Item ID]],DataTable,11,FALSE)),"")</f>
        <v/>
      </c>
      <c r="T188" s="286" t="str">
        <f ca="1">IF(IFERROR(VLOOKUP(Table_Data_Table_1[[#This Row],[Item ID]],DataTable,17,FALSE),"")=0,"",IFERROR(VLOOKUP(Table_Data_Table_1[[#This Row],[Item ID]],DataTable,17,FALSE),""))</f>
        <v/>
      </c>
      <c r="U188" s="8"/>
    </row>
    <row r="189" spans="1:21" x14ac:dyDescent="0.25">
      <c r="A189" s="189" t="s">
        <v>133</v>
      </c>
      <c r="B189" s="78"/>
      <c r="C189" s="192" t="str">
        <f>IF(Table_Data_Table_1[[#This Row],[Item ID]]="","",IFERROR(VLOOKUP(Table_Data_Table_1[[#This Row],[Item ID]],DataTable,16,FALSE),""))</f>
        <v/>
      </c>
      <c r="D189" s="78"/>
      <c r="H18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ID]],DataTable,6,FALSE)*I189,"")))</f>
        <v/>
      </c>
      <c r="I18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9" s="178" t="str">
        <f>IFERROR(ROUND(Table_Data_Table_1[[#This Row],[Resid
Sq Ft]]/43560,3),"")</f>
        <v/>
      </c>
      <c r="K189" s="76" t="str">
        <f>IF(Table_Data_Table_1[[#This Row],[Item ID]]="","",IFERROR(VLOOKUP(Table_Data_Table_1[[#This Row],[Item ID]],DataTable,10,FALSE)-VLOOKUP(Table_Data_Table_1[[#This Row],[Item ID]],DataTable,12,FALSE),""))</f>
        <v/>
      </c>
      <c r="L189" s="176" t="str">
        <f>IFERROR(Table_Data_Table_1[[#This Row],[Land
Residual]]/Table_Data_Table_1[[#This Row],[Resid
Acre]],"")</f>
        <v/>
      </c>
      <c r="M189" s="179" t="str">
        <f>IFERROR(ROUND(Table_Data_Table_1[[#This Row],[Land
Residual]]/Table_Data_Table_1[[#This Row],[Resid
Sq Ft]],2),"")</f>
        <v/>
      </c>
      <c r="N189" s="78" t="str">
        <f>IF(Table_Data_Table_1[[#This Row],[Item ID]]="","",ROUND(DAYS360(Table_Data_Table_1[[#This Row],[Sale Date]],'Global Settings'!$H$5)/30,0))</f>
        <v/>
      </c>
      <c r="O189" s="180" t="str">
        <f ca="1">IFERROR(IF(AND(Table_Data_Table_1[[#This Row],[Months To
Mid-Point]]&lt;12.01,Table_Data_Table_1[[#This Row],[Months To
Mid-Point]]&gt;-13),0,(Table_Data_Table_1[[#This Row],[Months To
Mid-Point]]*'Global Settings'!$H$6)),"")</f>
        <v/>
      </c>
      <c r="P189" s="176" t="str">
        <f ca="1">IFERROR(Table_Data_Table_1[[#This Row],[Land
Residual]]*(Table_Data_Table_1[[#This Row],[Time
Adjust]]+1),"")</f>
        <v/>
      </c>
      <c r="Q189" s="176" t="str">
        <f ca="1">IFERROR(Table_Data_Table_1[[#This Row],[Adjusted
Sale Price]]/Table_Data_Table_1[[#This Row],[Resid
Acre]],"")</f>
        <v/>
      </c>
      <c r="R189" s="179" t="str">
        <f ca="1">IFERROR(ROUND(Table_Data_Table_1[[#This Row],[Adjusted
Sale Price]]/Table_Data_Table_1[[#This Row],[Resid
Sq Ft]],2),"")</f>
        <v/>
      </c>
      <c r="S189" s="179" t="str">
        <f ca="1">IFERROR(IF(VLOOKUP(Table_Data_Table_1[[#This Row],[Item ID]],DataTable,11,FALSE)=0,"N/A",Table_Data_Table_1[[#This Row],[Adjusted
Sale Price]]/VLOOKUP(Table_Data_Table_1[[#This Row],[Item ID]],DataTable,11,FALSE)),"")</f>
        <v/>
      </c>
      <c r="T189" s="286" t="str">
        <f ca="1">IF(IFERROR(VLOOKUP(Table_Data_Table_1[[#This Row],[Item ID]],DataTable,17,FALSE),"")=0,"",IFERROR(VLOOKUP(Table_Data_Table_1[[#This Row],[Item ID]],DataTable,17,FALSE),""))</f>
        <v/>
      </c>
      <c r="U189" s="8"/>
    </row>
    <row r="190" spans="1:21" x14ac:dyDescent="0.25">
      <c r="A190" s="189" t="s">
        <v>133</v>
      </c>
      <c r="B190" s="78"/>
      <c r="C190" s="192" t="str">
        <f>IF(Table_Data_Table_1[[#This Row],[Item ID]]="","",IFERROR(VLOOKUP(Table_Data_Table_1[[#This Row],[Item ID]],DataTable,16,FALSE),""))</f>
        <v/>
      </c>
      <c r="D190" s="78"/>
      <c r="H19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ID]],DataTable,6,FALSE)*I190,"")))</f>
        <v/>
      </c>
      <c r="I19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0" s="178" t="str">
        <f>IFERROR(ROUND(Table_Data_Table_1[[#This Row],[Resid
Sq Ft]]/43560,3),"")</f>
        <v/>
      </c>
      <c r="K190" s="76" t="str">
        <f>IF(Table_Data_Table_1[[#This Row],[Item ID]]="","",IFERROR(VLOOKUP(Table_Data_Table_1[[#This Row],[Item ID]],DataTable,10,FALSE)-VLOOKUP(Table_Data_Table_1[[#This Row],[Item ID]],DataTable,12,FALSE),""))</f>
        <v/>
      </c>
      <c r="L190" s="176" t="str">
        <f>IFERROR(Table_Data_Table_1[[#This Row],[Land
Residual]]/Table_Data_Table_1[[#This Row],[Resid
Acre]],"")</f>
        <v/>
      </c>
      <c r="M190" s="179" t="str">
        <f>IFERROR(ROUND(Table_Data_Table_1[[#This Row],[Land
Residual]]/Table_Data_Table_1[[#This Row],[Resid
Sq Ft]],2),"")</f>
        <v/>
      </c>
      <c r="N190" s="78" t="str">
        <f>IF(Table_Data_Table_1[[#This Row],[Item ID]]="","",ROUND(DAYS360(Table_Data_Table_1[[#This Row],[Sale Date]],'Global Settings'!$H$5)/30,0))</f>
        <v/>
      </c>
      <c r="O190" s="180" t="str">
        <f ca="1">IFERROR(IF(AND(Table_Data_Table_1[[#This Row],[Months To
Mid-Point]]&lt;12.01,Table_Data_Table_1[[#This Row],[Months To
Mid-Point]]&gt;-13),0,(Table_Data_Table_1[[#This Row],[Months To
Mid-Point]]*'Global Settings'!$H$6)),"")</f>
        <v/>
      </c>
      <c r="P190" s="176" t="str">
        <f ca="1">IFERROR(Table_Data_Table_1[[#This Row],[Land
Residual]]*(Table_Data_Table_1[[#This Row],[Time
Adjust]]+1),"")</f>
        <v/>
      </c>
      <c r="Q190" s="176" t="str">
        <f ca="1">IFERROR(Table_Data_Table_1[[#This Row],[Adjusted
Sale Price]]/Table_Data_Table_1[[#This Row],[Resid
Acre]],"")</f>
        <v/>
      </c>
      <c r="R190" s="179" t="str">
        <f ca="1">IFERROR(ROUND(Table_Data_Table_1[[#This Row],[Adjusted
Sale Price]]/Table_Data_Table_1[[#This Row],[Resid
Sq Ft]],2),"")</f>
        <v/>
      </c>
      <c r="S190" s="179" t="str">
        <f ca="1">IFERROR(IF(VLOOKUP(Table_Data_Table_1[[#This Row],[Item ID]],DataTable,11,FALSE)=0,"N/A",Table_Data_Table_1[[#This Row],[Adjusted
Sale Price]]/VLOOKUP(Table_Data_Table_1[[#This Row],[Item ID]],DataTable,11,FALSE)),"")</f>
        <v/>
      </c>
      <c r="T190" s="286" t="str">
        <f ca="1">IF(IFERROR(VLOOKUP(Table_Data_Table_1[[#This Row],[Item ID]],DataTable,17,FALSE),"")=0,"",IFERROR(VLOOKUP(Table_Data_Table_1[[#This Row],[Item ID]],DataTable,17,FALSE),""))</f>
        <v/>
      </c>
      <c r="U190" s="8"/>
    </row>
    <row r="191" spans="1:21" x14ac:dyDescent="0.25">
      <c r="A191" s="189" t="s">
        <v>133</v>
      </c>
      <c r="B191" s="78"/>
      <c r="C191" s="192" t="str">
        <f>IF(Table_Data_Table_1[[#This Row],[Item ID]]="","",IFERROR(VLOOKUP(Table_Data_Table_1[[#This Row],[Item ID]],DataTable,16,FALSE),""))</f>
        <v/>
      </c>
      <c r="D191" s="78"/>
      <c r="H19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ID]],DataTable,6,FALSE)*I191,"")))</f>
        <v/>
      </c>
      <c r="I19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1" s="178" t="str">
        <f>IFERROR(ROUND(Table_Data_Table_1[[#This Row],[Resid
Sq Ft]]/43560,3),"")</f>
        <v/>
      </c>
      <c r="K191" s="76" t="str">
        <f>IF(Table_Data_Table_1[[#This Row],[Item ID]]="","",IFERROR(VLOOKUP(Table_Data_Table_1[[#This Row],[Item ID]],DataTable,10,FALSE)-VLOOKUP(Table_Data_Table_1[[#This Row],[Item ID]],DataTable,12,FALSE),""))</f>
        <v/>
      </c>
      <c r="L191" s="176" t="str">
        <f>IFERROR(Table_Data_Table_1[[#This Row],[Land
Residual]]/Table_Data_Table_1[[#This Row],[Resid
Acre]],"")</f>
        <v/>
      </c>
      <c r="M191" s="179" t="str">
        <f>IFERROR(ROUND(Table_Data_Table_1[[#This Row],[Land
Residual]]/Table_Data_Table_1[[#This Row],[Resid
Sq Ft]],2),"")</f>
        <v/>
      </c>
      <c r="N191" s="78" t="str">
        <f>IF(Table_Data_Table_1[[#This Row],[Item ID]]="","",ROUND(DAYS360(Table_Data_Table_1[[#This Row],[Sale Date]],'Global Settings'!$H$5)/30,0))</f>
        <v/>
      </c>
      <c r="O191" s="180" t="str">
        <f ca="1">IFERROR(IF(AND(Table_Data_Table_1[[#This Row],[Months To
Mid-Point]]&lt;12.01,Table_Data_Table_1[[#This Row],[Months To
Mid-Point]]&gt;-13),0,(Table_Data_Table_1[[#This Row],[Months To
Mid-Point]]*'Global Settings'!$H$6)),"")</f>
        <v/>
      </c>
      <c r="P191" s="176" t="str">
        <f ca="1">IFERROR(Table_Data_Table_1[[#This Row],[Land
Residual]]*(Table_Data_Table_1[[#This Row],[Time
Adjust]]+1),"")</f>
        <v/>
      </c>
      <c r="Q191" s="176" t="str">
        <f ca="1">IFERROR(Table_Data_Table_1[[#This Row],[Adjusted
Sale Price]]/Table_Data_Table_1[[#This Row],[Resid
Acre]],"")</f>
        <v/>
      </c>
      <c r="R191" s="179" t="str">
        <f ca="1">IFERROR(ROUND(Table_Data_Table_1[[#This Row],[Adjusted
Sale Price]]/Table_Data_Table_1[[#This Row],[Resid
Sq Ft]],2),"")</f>
        <v/>
      </c>
      <c r="S191" s="179" t="str">
        <f ca="1">IFERROR(IF(VLOOKUP(Table_Data_Table_1[[#This Row],[Item ID]],DataTable,11,FALSE)=0,"N/A",Table_Data_Table_1[[#This Row],[Adjusted
Sale Price]]/VLOOKUP(Table_Data_Table_1[[#This Row],[Item ID]],DataTable,11,FALSE)),"")</f>
        <v/>
      </c>
      <c r="T191" s="286" t="str">
        <f ca="1">IF(IFERROR(VLOOKUP(Table_Data_Table_1[[#This Row],[Item ID]],DataTable,17,FALSE),"")=0,"",IFERROR(VLOOKUP(Table_Data_Table_1[[#This Row],[Item ID]],DataTable,17,FALSE),""))</f>
        <v/>
      </c>
      <c r="U191" s="8"/>
    </row>
    <row r="192" spans="1:21" x14ac:dyDescent="0.25">
      <c r="A192" s="189" t="s">
        <v>133</v>
      </c>
      <c r="B192" s="78"/>
      <c r="C192" s="192" t="str">
        <f>IF(Table_Data_Table_1[[#This Row],[Item ID]]="","",IFERROR(VLOOKUP(Table_Data_Table_1[[#This Row],[Item ID]],DataTable,16,FALSE),""))</f>
        <v/>
      </c>
      <c r="D192" s="78"/>
      <c r="H19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ID]],DataTable,6,FALSE)*I192,"")))</f>
        <v/>
      </c>
      <c r="I19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2" s="178" t="str">
        <f>IFERROR(ROUND(Table_Data_Table_1[[#This Row],[Resid
Sq Ft]]/43560,3),"")</f>
        <v/>
      </c>
      <c r="K192" s="76" t="str">
        <f>IF(Table_Data_Table_1[[#This Row],[Item ID]]="","",IFERROR(VLOOKUP(Table_Data_Table_1[[#This Row],[Item ID]],DataTable,10,FALSE)-VLOOKUP(Table_Data_Table_1[[#This Row],[Item ID]],DataTable,12,FALSE),""))</f>
        <v/>
      </c>
      <c r="L192" s="176" t="str">
        <f>IFERROR(Table_Data_Table_1[[#This Row],[Land
Residual]]/Table_Data_Table_1[[#This Row],[Resid
Acre]],"")</f>
        <v/>
      </c>
      <c r="M192" s="179" t="str">
        <f>IFERROR(ROUND(Table_Data_Table_1[[#This Row],[Land
Residual]]/Table_Data_Table_1[[#This Row],[Resid
Sq Ft]],2),"")</f>
        <v/>
      </c>
      <c r="N192" s="78" t="str">
        <f>IF(Table_Data_Table_1[[#This Row],[Item ID]]="","",ROUND(DAYS360(Table_Data_Table_1[[#This Row],[Sale Date]],'Global Settings'!$H$5)/30,0))</f>
        <v/>
      </c>
      <c r="O192" s="180" t="str">
        <f ca="1">IFERROR(IF(AND(Table_Data_Table_1[[#This Row],[Months To
Mid-Point]]&lt;12.01,Table_Data_Table_1[[#This Row],[Months To
Mid-Point]]&gt;-13),0,(Table_Data_Table_1[[#This Row],[Months To
Mid-Point]]*'Global Settings'!$H$6)),"")</f>
        <v/>
      </c>
      <c r="P192" s="176" t="str">
        <f ca="1">IFERROR(Table_Data_Table_1[[#This Row],[Land
Residual]]*(Table_Data_Table_1[[#This Row],[Time
Adjust]]+1),"")</f>
        <v/>
      </c>
      <c r="Q192" s="176" t="str">
        <f ca="1">IFERROR(Table_Data_Table_1[[#This Row],[Adjusted
Sale Price]]/Table_Data_Table_1[[#This Row],[Resid
Acre]],"")</f>
        <v/>
      </c>
      <c r="R192" s="179" t="str">
        <f ca="1">IFERROR(ROUND(Table_Data_Table_1[[#This Row],[Adjusted
Sale Price]]/Table_Data_Table_1[[#This Row],[Resid
Sq Ft]],2),"")</f>
        <v/>
      </c>
      <c r="S192" s="179" t="str">
        <f ca="1">IFERROR(IF(VLOOKUP(Table_Data_Table_1[[#This Row],[Item ID]],DataTable,11,FALSE)=0,"N/A",Table_Data_Table_1[[#This Row],[Adjusted
Sale Price]]/VLOOKUP(Table_Data_Table_1[[#This Row],[Item ID]],DataTable,11,FALSE)),"")</f>
        <v/>
      </c>
      <c r="T192" s="286" t="str">
        <f ca="1">IF(IFERROR(VLOOKUP(Table_Data_Table_1[[#This Row],[Item ID]],DataTable,17,FALSE),"")=0,"",IFERROR(VLOOKUP(Table_Data_Table_1[[#This Row],[Item ID]],DataTable,17,FALSE),""))</f>
        <v/>
      </c>
      <c r="U192" s="8"/>
    </row>
    <row r="193" spans="1:21" x14ac:dyDescent="0.25">
      <c r="A193" s="189" t="s">
        <v>133</v>
      </c>
      <c r="B193" s="78"/>
      <c r="C193" s="192" t="str">
        <f>IF(Table_Data_Table_1[[#This Row],[Item ID]]="","",IFERROR(VLOOKUP(Table_Data_Table_1[[#This Row],[Item ID]],DataTable,16,FALSE),""))</f>
        <v/>
      </c>
      <c r="D193" s="78"/>
      <c r="H19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ID]],DataTable,6,FALSE)*I193,"")))</f>
        <v/>
      </c>
      <c r="I19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3" s="178" t="str">
        <f>IFERROR(ROUND(Table_Data_Table_1[[#This Row],[Resid
Sq Ft]]/43560,3),"")</f>
        <v/>
      </c>
      <c r="K193" s="76" t="str">
        <f>IF(Table_Data_Table_1[[#This Row],[Item ID]]="","",IFERROR(VLOOKUP(Table_Data_Table_1[[#This Row],[Item ID]],DataTable,10,FALSE)-VLOOKUP(Table_Data_Table_1[[#This Row],[Item ID]],DataTable,12,FALSE),""))</f>
        <v/>
      </c>
      <c r="L193" s="176" t="str">
        <f>IFERROR(Table_Data_Table_1[[#This Row],[Land
Residual]]/Table_Data_Table_1[[#This Row],[Resid
Acre]],"")</f>
        <v/>
      </c>
      <c r="M193" s="179" t="str">
        <f>IFERROR(ROUND(Table_Data_Table_1[[#This Row],[Land
Residual]]/Table_Data_Table_1[[#This Row],[Resid
Sq Ft]],2),"")</f>
        <v/>
      </c>
      <c r="N193" s="78" t="str">
        <f>IF(Table_Data_Table_1[[#This Row],[Item ID]]="","",ROUND(DAYS360(Table_Data_Table_1[[#This Row],[Sale Date]],'Global Settings'!$H$5)/30,0))</f>
        <v/>
      </c>
      <c r="O193" s="180" t="str">
        <f ca="1">IFERROR(IF(AND(Table_Data_Table_1[[#This Row],[Months To
Mid-Point]]&lt;12.01,Table_Data_Table_1[[#This Row],[Months To
Mid-Point]]&gt;-13),0,(Table_Data_Table_1[[#This Row],[Months To
Mid-Point]]*'Global Settings'!$H$6)),"")</f>
        <v/>
      </c>
      <c r="P193" s="176" t="str">
        <f ca="1">IFERROR(Table_Data_Table_1[[#This Row],[Land
Residual]]*(Table_Data_Table_1[[#This Row],[Time
Adjust]]+1),"")</f>
        <v/>
      </c>
      <c r="Q193" s="176" t="str">
        <f ca="1">IFERROR(Table_Data_Table_1[[#This Row],[Adjusted
Sale Price]]/Table_Data_Table_1[[#This Row],[Resid
Acre]],"")</f>
        <v/>
      </c>
      <c r="R193" s="179" t="str">
        <f ca="1">IFERROR(ROUND(Table_Data_Table_1[[#This Row],[Adjusted
Sale Price]]/Table_Data_Table_1[[#This Row],[Resid
Sq Ft]],2),"")</f>
        <v/>
      </c>
      <c r="S193" s="179" t="str">
        <f ca="1">IFERROR(IF(VLOOKUP(Table_Data_Table_1[[#This Row],[Item ID]],DataTable,11,FALSE)=0,"N/A",Table_Data_Table_1[[#This Row],[Adjusted
Sale Price]]/VLOOKUP(Table_Data_Table_1[[#This Row],[Item ID]],DataTable,11,FALSE)),"")</f>
        <v/>
      </c>
      <c r="T193" s="286" t="str">
        <f ca="1">IF(IFERROR(VLOOKUP(Table_Data_Table_1[[#This Row],[Item ID]],DataTable,17,FALSE),"")=0,"",IFERROR(VLOOKUP(Table_Data_Table_1[[#This Row],[Item ID]],DataTable,17,FALSE),""))</f>
        <v/>
      </c>
      <c r="U193" s="8"/>
    </row>
    <row r="194" spans="1:21" x14ac:dyDescent="0.25">
      <c r="A194" s="189" t="s">
        <v>133</v>
      </c>
      <c r="B194" s="78"/>
      <c r="C194" s="192" t="str">
        <f>IF(Table_Data_Table_1[[#This Row],[Item ID]]="","",IFERROR(VLOOKUP(Table_Data_Table_1[[#This Row],[Item ID]],DataTable,16,FALSE),""))</f>
        <v/>
      </c>
      <c r="D194" s="78"/>
      <c r="H19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ID]],DataTable,6,FALSE)*I194,"")))</f>
        <v/>
      </c>
      <c r="I19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4" s="178" t="str">
        <f>IFERROR(ROUND(Table_Data_Table_1[[#This Row],[Resid
Sq Ft]]/43560,3),"")</f>
        <v/>
      </c>
      <c r="K194" s="76" t="str">
        <f>IF(Table_Data_Table_1[[#This Row],[Item ID]]="","",IFERROR(VLOOKUP(Table_Data_Table_1[[#This Row],[Item ID]],DataTable,10,FALSE)-VLOOKUP(Table_Data_Table_1[[#This Row],[Item ID]],DataTable,12,FALSE),""))</f>
        <v/>
      </c>
      <c r="L194" s="176" t="str">
        <f>IFERROR(Table_Data_Table_1[[#This Row],[Land
Residual]]/Table_Data_Table_1[[#This Row],[Resid
Acre]],"")</f>
        <v/>
      </c>
      <c r="M194" s="179" t="str">
        <f>IFERROR(ROUND(Table_Data_Table_1[[#This Row],[Land
Residual]]/Table_Data_Table_1[[#This Row],[Resid
Sq Ft]],2),"")</f>
        <v/>
      </c>
      <c r="N194" s="78" t="str">
        <f>IF(Table_Data_Table_1[[#This Row],[Item ID]]="","",ROUND(DAYS360(Table_Data_Table_1[[#This Row],[Sale Date]],'Global Settings'!$H$5)/30,0))</f>
        <v/>
      </c>
      <c r="O194" s="180" t="str">
        <f ca="1">IFERROR(IF(AND(Table_Data_Table_1[[#This Row],[Months To
Mid-Point]]&lt;12.01,Table_Data_Table_1[[#This Row],[Months To
Mid-Point]]&gt;-13),0,(Table_Data_Table_1[[#This Row],[Months To
Mid-Point]]*'Global Settings'!$H$6)),"")</f>
        <v/>
      </c>
      <c r="P194" s="176" t="str">
        <f ca="1">IFERROR(Table_Data_Table_1[[#This Row],[Land
Residual]]*(Table_Data_Table_1[[#This Row],[Time
Adjust]]+1),"")</f>
        <v/>
      </c>
      <c r="Q194" s="176" t="str">
        <f ca="1">IFERROR(Table_Data_Table_1[[#This Row],[Adjusted
Sale Price]]/Table_Data_Table_1[[#This Row],[Resid
Acre]],"")</f>
        <v/>
      </c>
      <c r="R194" s="179" t="str">
        <f ca="1">IFERROR(ROUND(Table_Data_Table_1[[#This Row],[Adjusted
Sale Price]]/Table_Data_Table_1[[#This Row],[Resid
Sq Ft]],2),"")</f>
        <v/>
      </c>
      <c r="S194" s="179" t="str">
        <f ca="1">IFERROR(IF(VLOOKUP(Table_Data_Table_1[[#This Row],[Item ID]],DataTable,11,FALSE)=0,"N/A",Table_Data_Table_1[[#This Row],[Adjusted
Sale Price]]/VLOOKUP(Table_Data_Table_1[[#This Row],[Item ID]],DataTable,11,FALSE)),"")</f>
        <v/>
      </c>
      <c r="T194" s="286" t="str">
        <f ca="1">IF(IFERROR(VLOOKUP(Table_Data_Table_1[[#This Row],[Item ID]],DataTable,17,FALSE),"")=0,"",IFERROR(VLOOKUP(Table_Data_Table_1[[#This Row],[Item ID]],DataTable,17,FALSE),""))</f>
        <v/>
      </c>
      <c r="U194" s="8"/>
    </row>
    <row r="195" spans="1:21" x14ac:dyDescent="0.25">
      <c r="A195" s="189" t="s">
        <v>133</v>
      </c>
      <c r="B195" s="78"/>
      <c r="C195" s="192" t="str">
        <f>IF(Table_Data_Table_1[[#This Row],[Item ID]]="","",IFERROR(VLOOKUP(Table_Data_Table_1[[#This Row],[Item ID]],DataTable,16,FALSE),""))</f>
        <v/>
      </c>
      <c r="D195" s="78"/>
      <c r="H19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ID]],DataTable,6,FALSE)*I195,"")))</f>
        <v/>
      </c>
      <c r="I19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5" s="178" t="str">
        <f>IFERROR(ROUND(Table_Data_Table_1[[#This Row],[Resid
Sq Ft]]/43560,3),"")</f>
        <v/>
      </c>
      <c r="K195" s="76" t="str">
        <f>IF(Table_Data_Table_1[[#This Row],[Item ID]]="","",IFERROR(VLOOKUP(Table_Data_Table_1[[#This Row],[Item ID]],DataTable,10,FALSE)-VLOOKUP(Table_Data_Table_1[[#This Row],[Item ID]],DataTable,12,FALSE),""))</f>
        <v/>
      </c>
      <c r="L195" s="176" t="str">
        <f>IFERROR(Table_Data_Table_1[[#This Row],[Land
Residual]]/Table_Data_Table_1[[#This Row],[Resid
Acre]],"")</f>
        <v/>
      </c>
      <c r="M195" s="179" t="str">
        <f>IFERROR(ROUND(Table_Data_Table_1[[#This Row],[Land
Residual]]/Table_Data_Table_1[[#This Row],[Resid
Sq Ft]],2),"")</f>
        <v/>
      </c>
      <c r="N195" s="78" t="str">
        <f>IF(Table_Data_Table_1[[#This Row],[Item ID]]="","",ROUND(DAYS360(Table_Data_Table_1[[#This Row],[Sale Date]],'Global Settings'!$H$5)/30,0))</f>
        <v/>
      </c>
      <c r="O195" s="180" t="str">
        <f ca="1">IFERROR(IF(AND(Table_Data_Table_1[[#This Row],[Months To
Mid-Point]]&lt;12.01,Table_Data_Table_1[[#This Row],[Months To
Mid-Point]]&gt;-13),0,(Table_Data_Table_1[[#This Row],[Months To
Mid-Point]]*'Global Settings'!$H$6)),"")</f>
        <v/>
      </c>
      <c r="P195" s="176" t="str">
        <f ca="1">IFERROR(Table_Data_Table_1[[#This Row],[Land
Residual]]*(Table_Data_Table_1[[#This Row],[Time
Adjust]]+1),"")</f>
        <v/>
      </c>
      <c r="Q195" s="176" t="str">
        <f ca="1">IFERROR(Table_Data_Table_1[[#This Row],[Adjusted
Sale Price]]/Table_Data_Table_1[[#This Row],[Resid
Acre]],"")</f>
        <v/>
      </c>
      <c r="R195" s="179" t="str">
        <f ca="1">IFERROR(ROUND(Table_Data_Table_1[[#This Row],[Adjusted
Sale Price]]/Table_Data_Table_1[[#This Row],[Resid
Sq Ft]],2),"")</f>
        <v/>
      </c>
      <c r="S195" s="179" t="str">
        <f ca="1">IFERROR(IF(VLOOKUP(Table_Data_Table_1[[#This Row],[Item ID]],DataTable,11,FALSE)=0,"N/A",Table_Data_Table_1[[#This Row],[Adjusted
Sale Price]]/VLOOKUP(Table_Data_Table_1[[#This Row],[Item ID]],DataTable,11,FALSE)),"")</f>
        <v/>
      </c>
      <c r="T195" s="286" t="str">
        <f ca="1">IF(IFERROR(VLOOKUP(Table_Data_Table_1[[#This Row],[Item ID]],DataTable,17,FALSE),"")=0,"",IFERROR(VLOOKUP(Table_Data_Table_1[[#This Row],[Item ID]],DataTable,17,FALSE),""))</f>
        <v/>
      </c>
      <c r="U195" s="8"/>
    </row>
    <row r="196" spans="1:21" x14ac:dyDescent="0.25">
      <c r="A196" s="189" t="s">
        <v>133</v>
      </c>
      <c r="B196" s="78"/>
      <c r="C196" s="192" t="str">
        <f>IF(Table_Data_Table_1[[#This Row],[Item ID]]="","",IFERROR(VLOOKUP(Table_Data_Table_1[[#This Row],[Item ID]],DataTable,16,FALSE),""))</f>
        <v/>
      </c>
      <c r="D196" s="78"/>
      <c r="H19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ID]],DataTable,6,FALSE)*I196,"")))</f>
        <v/>
      </c>
      <c r="I19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6" s="178" t="str">
        <f>IFERROR(ROUND(Table_Data_Table_1[[#This Row],[Resid
Sq Ft]]/43560,3),"")</f>
        <v/>
      </c>
      <c r="K196" s="76" t="str">
        <f>IF(Table_Data_Table_1[[#This Row],[Item ID]]="","",IFERROR(VLOOKUP(Table_Data_Table_1[[#This Row],[Item ID]],DataTable,10,FALSE)-VLOOKUP(Table_Data_Table_1[[#This Row],[Item ID]],DataTable,12,FALSE),""))</f>
        <v/>
      </c>
      <c r="L196" s="176" t="str">
        <f>IFERROR(Table_Data_Table_1[[#This Row],[Land
Residual]]/Table_Data_Table_1[[#This Row],[Resid
Acre]],"")</f>
        <v/>
      </c>
      <c r="M196" s="179" t="str">
        <f>IFERROR(ROUND(Table_Data_Table_1[[#This Row],[Land
Residual]]/Table_Data_Table_1[[#This Row],[Resid
Sq Ft]],2),"")</f>
        <v/>
      </c>
      <c r="N196" s="78" t="str">
        <f>IF(Table_Data_Table_1[[#This Row],[Item ID]]="","",ROUND(DAYS360(Table_Data_Table_1[[#This Row],[Sale Date]],'Global Settings'!$H$5)/30,0))</f>
        <v/>
      </c>
      <c r="O196" s="180" t="str">
        <f ca="1">IFERROR(IF(AND(Table_Data_Table_1[[#This Row],[Months To
Mid-Point]]&lt;12.01,Table_Data_Table_1[[#This Row],[Months To
Mid-Point]]&gt;-13),0,(Table_Data_Table_1[[#This Row],[Months To
Mid-Point]]*'Global Settings'!$H$6)),"")</f>
        <v/>
      </c>
      <c r="P196" s="176" t="str">
        <f ca="1">IFERROR(Table_Data_Table_1[[#This Row],[Land
Residual]]*(Table_Data_Table_1[[#This Row],[Time
Adjust]]+1),"")</f>
        <v/>
      </c>
      <c r="Q196" s="176" t="str">
        <f ca="1">IFERROR(Table_Data_Table_1[[#This Row],[Adjusted
Sale Price]]/Table_Data_Table_1[[#This Row],[Resid
Acre]],"")</f>
        <v/>
      </c>
      <c r="R196" s="179" t="str">
        <f ca="1">IFERROR(ROUND(Table_Data_Table_1[[#This Row],[Adjusted
Sale Price]]/Table_Data_Table_1[[#This Row],[Resid
Sq Ft]],2),"")</f>
        <v/>
      </c>
      <c r="S196" s="179" t="str">
        <f ca="1">IFERROR(IF(VLOOKUP(Table_Data_Table_1[[#This Row],[Item ID]],DataTable,11,FALSE)=0,"N/A",Table_Data_Table_1[[#This Row],[Adjusted
Sale Price]]/VLOOKUP(Table_Data_Table_1[[#This Row],[Item ID]],DataTable,11,FALSE)),"")</f>
        <v/>
      </c>
      <c r="T196" s="286" t="str">
        <f ca="1">IF(IFERROR(VLOOKUP(Table_Data_Table_1[[#This Row],[Item ID]],DataTable,17,FALSE),"")=0,"",IFERROR(VLOOKUP(Table_Data_Table_1[[#This Row],[Item ID]],DataTable,17,FALSE),""))</f>
        <v/>
      </c>
      <c r="U196" s="8"/>
    </row>
    <row r="197" spans="1:21" x14ac:dyDescent="0.25">
      <c r="A197" s="189" t="s">
        <v>133</v>
      </c>
      <c r="B197" s="78"/>
      <c r="C197" s="192" t="str">
        <f>IF(Table_Data_Table_1[[#This Row],[Item ID]]="","",IFERROR(VLOOKUP(Table_Data_Table_1[[#This Row],[Item ID]],DataTable,16,FALSE),""))</f>
        <v/>
      </c>
      <c r="D197" s="78"/>
      <c r="H19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ID]],DataTable,6,FALSE)*I197,"")))</f>
        <v/>
      </c>
      <c r="I19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7" s="178" t="str">
        <f>IFERROR(ROUND(Table_Data_Table_1[[#This Row],[Resid
Sq Ft]]/43560,3),"")</f>
        <v/>
      </c>
      <c r="K197" s="76" t="str">
        <f>IF(Table_Data_Table_1[[#This Row],[Item ID]]="","",IFERROR(VLOOKUP(Table_Data_Table_1[[#This Row],[Item ID]],DataTable,10,FALSE)-VLOOKUP(Table_Data_Table_1[[#This Row],[Item ID]],DataTable,12,FALSE),""))</f>
        <v/>
      </c>
      <c r="L197" s="176" t="str">
        <f>IFERROR(Table_Data_Table_1[[#This Row],[Land
Residual]]/Table_Data_Table_1[[#This Row],[Resid
Acre]],"")</f>
        <v/>
      </c>
      <c r="M197" s="179" t="str">
        <f>IFERROR(ROUND(Table_Data_Table_1[[#This Row],[Land
Residual]]/Table_Data_Table_1[[#This Row],[Resid
Sq Ft]],2),"")</f>
        <v/>
      </c>
      <c r="N197" s="78" t="str">
        <f>IF(Table_Data_Table_1[[#This Row],[Item ID]]="","",ROUND(DAYS360(Table_Data_Table_1[[#This Row],[Sale Date]],'Global Settings'!$H$5)/30,0))</f>
        <v/>
      </c>
      <c r="O197" s="180" t="str">
        <f ca="1">IFERROR(IF(AND(Table_Data_Table_1[[#This Row],[Months To
Mid-Point]]&lt;12.01,Table_Data_Table_1[[#This Row],[Months To
Mid-Point]]&gt;-13),0,(Table_Data_Table_1[[#This Row],[Months To
Mid-Point]]*'Global Settings'!$H$6)),"")</f>
        <v/>
      </c>
      <c r="P197" s="176" t="str">
        <f ca="1">IFERROR(Table_Data_Table_1[[#This Row],[Land
Residual]]*(Table_Data_Table_1[[#This Row],[Time
Adjust]]+1),"")</f>
        <v/>
      </c>
      <c r="Q197" s="176" t="str">
        <f ca="1">IFERROR(Table_Data_Table_1[[#This Row],[Adjusted
Sale Price]]/Table_Data_Table_1[[#This Row],[Resid
Acre]],"")</f>
        <v/>
      </c>
      <c r="R197" s="179" t="str">
        <f ca="1">IFERROR(ROUND(Table_Data_Table_1[[#This Row],[Adjusted
Sale Price]]/Table_Data_Table_1[[#This Row],[Resid
Sq Ft]],2),"")</f>
        <v/>
      </c>
      <c r="S197" s="179" t="str">
        <f ca="1">IFERROR(IF(VLOOKUP(Table_Data_Table_1[[#This Row],[Item ID]],DataTable,11,FALSE)=0,"N/A",Table_Data_Table_1[[#This Row],[Adjusted
Sale Price]]/VLOOKUP(Table_Data_Table_1[[#This Row],[Item ID]],DataTable,11,FALSE)),"")</f>
        <v/>
      </c>
      <c r="T197" s="286" t="str">
        <f ca="1">IF(IFERROR(VLOOKUP(Table_Data_Table_1[[#This Row],[Item ID]],DataTable,17,FALSE),"")=0,"",IFERROR(VLOOKUP(Table_Data_Table_1[[#This Row],[Item ID]],DataTable,17,FALSE),""))</f>
        <v/>
      </c>
      <c r="U197" s="8"/>
    </row>
    <row r="198" spans="1:21" x14ac:dyDescent="0.25">
      <c r="A198" s="189" t="s">
        <v>133</v>
      </c>
      <c r="B198" s="78"/>
      <c r="C198" s="192" t="str">
        <f>IF(Table_Data_Table_1[[#This Row],[Item ID]]="","",IFERROR(VLOOKUP(Table_Data_Table_1[[#This Row],[Item ID]],DataTable,16,FALSE),""))</f>
        <v/>
      </c>
      <c r="D198" s="78"/>
      <c r="H19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ID]],DataTable,6,FALSE)*I198,"")))</f>
        <v/>
      </c>
      <c r="I19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8" s="178" t="str">
        <f>IFERROR(ROUND(Table_Data_Table_1[[#This Row],[Resid
Sq Ft]]/43560,3),"")</f>
        <v/>
      </c>
      <c r="K198" s="76" t="str">
        <f>IF(Table_Data_Table_1[[#This Row],[Item ID]]="","",IFERROR(VLOOKUP(Table_Data_Table_1[[#This Row],[Item ID]],DataTable,10,FALSE)-VLOOKUP(Table_Data_Table_1[[#This Row],[Item ID]],DataTable,12,FALSE),""))</f>
        <v/>
      </c>
      <c r="L198" s="176" t="str">
        <f>IFERROR(Table_Data_Table_1[[#This Row],[Land
Residual]]/Table_Data_Table_1[[#This Row],[Resid
Acre]],"")</f>
        <v/>
      </c>
      <c r="M198" s="179" t="str">
        <f>IFERROR(ROUND(Table_Data_Table_1[[#This Row],[Land
Residual]]/Table_Data_Table_1[[#This Row],[Resid
Sq Ft]],2),"")</f>
        <v/>
      </c>
      <c r="N198" s="78" t="str">
        <f>IF(Table_Data_Table_1[[#This Row],[Item ID]]="","",ROUND(DAYS360(Table_Data_Table_1[[#This Row],[Sale Date]],'Global Settings'!$H$5)/30,0))</f>
        <v/>
      </c>
      <c r="O198" s="180" t="str">
        <f ca="1">IFERROR(IF(AND(Table_Data_Table_1[[#This Row],[Months To
Mid-Point]]&lt;12.01,Table_Data_Table_1[[#This Row],[Months To
Mid-Point]]&gt;-13),0,(Table_Data_Table_1[[#This Row],[Months To
Mid-Point]]*'Global Settings'!$H$6)),"")</f>
        <v/>
      </c>
      <c r="P198" s="176" t="str">
        <f ca="1">IFERROR(Table_Data_Table_1[[#This Row],[Land
Residual]]*(Table_Data_Table_1[[#This Row],[Time
Adjust]]+1),"")</f>
        <v/>
      </c>
      <c r="Q198" s="176" t="str">
        <f ca="1">IFERROR(Table_Data_Table_1[[#This Row],[Adjusted
Sale Price]]/Table_Data_Table_1[[#This Row],[Resid
Acre]],"")</f>
        <v/>
      </c>
      <c r="R198" s="179" t="str">
        <f ca="1">IFERROR(ROUND(Table_Data_Table_1[[#This Row],[Adjusted
Sale Price]]/Table_Data_Table_1[[#This Row],[Resid
Sq Ft]],2),"")</f>
        <v/>
      </c>
      <c r="S198" s="179" t="str">
        <f ca="1">IFERROR(IF(VLOOKUP(Table_Data_Table_1[[#This Row],[Item ID]],DataTable,11,FALSE)=0,"N/A",Table_Data_Table_1[[#This Row],[Adjusted
Sale Price]]/VLOOKUP(Table_Data_Table_1[[#This Row],[Item ID]],DataTable,11,FALSE)),"")</f>
        <v/>
      </c>
      <c r="T198" s="286" t="str">
        <f ca="1">IF(IFERROR(VLOOKUP(Table_Data_Table_1[[#This Row],[Item ID]],DataTable,17,FALSE),"")=0,"",IFERROR(VLOOKUP(Table_Data_Table_1[[#This Row],[Item ID]],DataTable,17,FALSE),""))</f>
        <v/>
      </c>
      <c r="U198" s="8"/>
    </row>
    <row r="199" spans="1:21" x14ac:dyDescent="0.25">
      <c r="A199" s="189" t="s">
        <v>133</v>
      </c>
      <c r="B199" s="78"/>
      <c r="C199" s="192" t="str">
        <f>IF(Table_Data_Table_1[[#This Row],[Item ID]]="","",IFERROR(VLOOKUP(Table_Data_Table_1[[#This Row],[Item ID]],DataTable,16,FALSE),""))</f>
        <v/>
      </c>
      <c r="D199" s="78"/>
      <c r="H19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ID]],DataTable,6,FALSE)*I199,"")))</f>
        <v/>
      </c>
      <c r="I19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9" s="178" t="str">
        <f>IFERROR(ROUND(Table_Data_Table_1[[#This Row],[Resid
Sq Ft]]/43560,3),"")</f>
        <v/>
      </c>
      <c r="K199" s="76" t="str">
        <f>IF(Table_Data_Table_1[[#This Row],[Item ID]]="","",IFERROR(VLOOKUP(Table_Data_Table_1[[#This Row],[Item ID]],DataTable,10,FALSE)-VLOOKUP(Table_Data_Table_1[[#This Row],[Item ID]],DataTable,12,FALSE),""))</f>
        <v/>
      </c>
      <c r="L199" s="176" t="str">
        <f>IFERROR(Table_Data_Table_1[[#This Row],[Land
Residual]]/Table_Data_Table_1[[#This Row],[Resid
Acre]],"")</f>
        <v/>
      </c>
      <c r="M199" s="179" t="str">
        <f>IFERROR(ROUND(Table_Data_Table_1[[#This Row],[Land
Residual]]/Table_Data_Table_1[[#This Row],[Resid
Sq Ft]],2),"")</f>
        <v/>
      </c>
      <c r="N199" s="78" t="str">
        <f>IF(Table_Data_Table_1[[#This Row],[Item ID]]="","",ROUND(DAYS360(Table_Data_Table_1[[#This Row],[Sale Date]],'Global Settings'!$H$5)/30,0))</f>
        <v/>
      </c>
      <c r="O199" s="180" t="str">
        <f ca="1">IFERROR(IF(AND(Table_Data_Table_1[[#This Row],[Months To
Mid-Point]]&lt;12.01,Table_Data_Table_1[[#This Row],[Months To
Mid-Point]]&gt;-13),0,(Table_Data_Table_1[[#This Row],[Months To
Mid-Point]]*'Global Settings'!$H$6)),"")</f>
        <v/>
      </c>
      <c r="P199" s="176" t="str">
        <f ca="1">IFERROR(Table_Data_Table_1[[#This Row],[Land
Residual]]*(Table_Data_Table_1[[#This Row],[Time
Adjust]]+1),"")</f>
        <v/>
      </c>
      <c r="Q199" s="176" t="str">
        <f ca="1">IFERROR(Table_Data_Table_1[[#This Row],[Adjusted
Sale Price]]/Table_Data_Table_1[[#This Row],[Resid
Acre]],"")</f>
        <v/>
      </c>
      <c r="R199" s="179" t="str">
        <f ca="1">IFERROR(ROUND(Table_Data_Table_1[[#This Row],[Adjusted
Sale Price]]/Table_Data_Table_1[[#This Row],[Resid
Sq Ft]],2),"")</f>
        <v/>
      </c>
      <c r="S199" s="179" t="str">
        <f ca="1">IFERROR(IF(VLOOKUP(Table_Data_Table_1[[#This Row],[Item ID]],DataTable,11,FALSE)=0,"N/A",Table_Data_Table_1[[#This Row],[Adjusted
Sale Price]]/VLOOKUP(Table_Data_Table_1[[#This Row],[Item ID]],DataTable,11,FALSE)),"")</f>
        <v/>
      </c>
      <c r="T199" s="286" t="str">
        <f ca="1">IF(IFERROR(VLOOKUP(Table_Data_Table_1[[#This Row],[Item ID]],DataTable,17,FALSE),"")=0,"",IFERROR(VLOOKUP(Table_Data_Table_1[[#This Row],[Item ID]],DataTable,17,FALSE),""))</f>
        <v/>
      </c>
      <c r="U199" s="8"/>
    </row>
    <row r="200" spans="1:21" x14ac:dyDescent="0.25">
      <c r="A200" s="189" t="s">
        <v>133</v>
      </c>
      <c r="B200" s="78"/>
      <c r="C200" s="192" t="str">
        <f>IF(Table_Data_Table_1[[#This Row],[Item ID]]="","",IFERROR(VLOOKUP(Table_Data_Table_1[[#This Row],[Item ID]],DataTable,16,FALSE),""))</f>
        <v/>
      </c>
      <c r="D200" s="78"/>
      <c r="H20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ID]],DataTable,6,FALSE)*I200,"")))</f>
        <v/>
      </c>
      <c r="I20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0" s="178" t="str">
        <f>IFERROR(ROUND(Table_Data_Table_1[[#This Row],[Resid
Sq Ft]]/43560,3),"")</f>
        <v/>
      </c>
      <c r="K200" s="76" t="str">
        <f>IF(Table_Data_Table_1[[#This Row],[Item ID]]="","",IFERROR(VLOOKUP(Table_Data_Table_1[[#This Row],[Item ID]],DataTable,10,FALSE)-VLOOKUP(Table_Data_Table_1[[#This Row],[Item ID]],DataTable,12,FALSE),""))</f>
        <v/>
      </c>
      <c r="L200" s="176" t="str">
        <f>IFERROR(Table_Data_Table_1[[#This Row],[Land
Residual]]/Table_Data_Table_1[[#This Row],[Resid
Acre]],"")</f>
        <v/>
      </c>
      <c r="M200" s="179" t="str">
        <f>IFERROR(ROUND(Table_Data_Table_1[[#This Row],[Land
Residual]]/Table_Data_Table_1[[#This Row],[Resid
Sq Ft]],2),"")</f>
        <v/>
      </c>
      <c r="N200" s="78" t="str">
        <f>IF(Table_Data_Table_1[[#This Row],[Item ID]]="","",ROUND(DAYS360(Table_Data_Table_1[[#This Row],[Sale Date]],'Global Settings'!$H$5)/30,0))</f>
        <v/>
      </c>
      <c r="O200" s="180" t="str">
        <f ca="1">IFERROR(IF(AND(Table_Data_Table_1[[#This Row],[Months To
Mid-Point]]&lt;12.01,Table_Data_Table_1[[#This Row],[Months To
Mid-Point]]&gt;-13),0,(Table_Data_Table_1[[#This Row],[Months To
Mid-Point]]*'Global Settings'!$H$6)),"")</f>
        <v/>
      </c>
      <c r="P200" s="176" t="str">
        <f ca="1">IFERROR(Table_Data_Table_1[[#This Row],[Land
Residual]]*(Table_Data_Table_1[[#This Row],[Time
Adjust]]+1),"")</f>
        <v/>
      </c>
      <c r="Q200" s="176" t="str">
        <f ca="1">IFERROR(Table_Data_Table_1[[#This Row],[Adjusted
Sale Price]]/Table_Data_Table_1[[#This Row],[Resid
Acre]],"")</f>
        <v/>
      </c>
      <c r="R200" s="179" t="str">
        <f ca="1">IFERROR(ROUND(Table_Data_Table_1[[#This Row],[Adjusted
Sale Price]]/Table_Data_Table_1[[#This Row],[Resid
Sq Ft]],2),"")</f>
        <v/>
      </c>
      <c r="S200" s="179" t="str">
        <f ca="1">IFERROR(IF(VLOOKUP(Table_Data_Table_1[[#This Row],[Item ID]],DataTable,11,FALSE)=0,"N/A",Table_Data_Table_1[[#This Row],[Adjusted
Sale Price]]/VLOOKUP(Table_Data_Table_1[[#This Row],[Item ID]],DataTable,11,FALSE)),"")</f>
        <v/>
      </c>
      <c r="T200" s="286" t="str">
        <f ca="1">IF(IFERROR(VLOOKUP(Table_Data_Table_1[[#This Row],[Item ID]],DataTable,17,FALSE),"")=0,"",IFERROR(VLOOKUP(Table_Data_Table_1[[#This Row],[Item ID]],DataTable,17,FALSE),""))</f>
        <v/>
      </c>
      <c r="U200" s="8"/>
    </row>
    <row r="201" spans="1:21" x14ac:dyDescent="0.25">
      <c r="A201" s="189" t="s">
        <v>133</v>
      </c>
      <c r="B201" s="78"/>
      <c r="C201" s="192" t="str">
        <f>IF(Table_Data_Table_1[[#This Row],[Item ID]]="","",IFERROR(VLOOKUP(Table_Data_Table_1[[#This Row],[Item ID]],DataTable,16,FALSE),""))</f>
        <v/>
      </c>
      <c r="D201" s="78"/>
      <c r="H20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ID]],DataTable,6,FALSE)*I201,"")))</f>
        <v/>
      </c>
      <c r="I20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1" s="178" t="str">
        <f>IFERROR(ROUND(Table_Data_Table_1[[#This Row],[Resid
Sq Ft]]/43560,3),"")</f>
        <v/>
      </c>
      <c r="K201" s="76" t="str">
        <f>IF(Table_Data_Table_1[[#This Row],[Item ID]]="","",IFERROR(VLOOKUP(Table_Data_Table_1[[#This Row],[Item ID]],DataTable,10,FALSE)-VLOOKUP(Table_Data_Table_1[[#This Row],[Item ID]],DataTable,12,FALSE),""))</f>
        <v/>
      </c>
      <c r="L201" s="176" t="str">
        <f>IFERROR(Table_Data_Table_1[[#This Row],[Land
Residual]]/Table_Data_Table_1[[#This Row],[Resid
Acre]],"")</f>
        <v/>
      </c>
      <c r="M201" s="179" t="str">
        <f>IFERROR(ROUND(Table_Data_Table_1[[#This Row],[Land
Residual]]/Table_Data_Table_1[[#This Row],[Resid
Sq Ft]],2),"")</f>
        <v/>
      </c>
      <c r="N201" s="78" t="str">
        <f>IF(Table_Data_Table_1[[#This Row],[Item ID]]="","",ROUND(DAYS360(Table_Data_Table_1[[#This Row],[Sale Date]],'Global Settings'!$H$5)/30,0))</f>
        <v/>
      </c>
      <c r="O201" s="180" t="str">
        <f ca="1">IFERROR(IF(AND(Table_Data_Table_1[[#This Row],[Months To
Mid-Point]]&lt;12.01,Table_Data_Table_1[[#This Row],[Months To
Mid-Point]]&gt;-13),0,(Table_Data_Table_1[[#This Row],[Months To
Mid-Point]]*'Global Settings'!$H$6)),"")</f>
        <v/>
      </c>
      <c r="P201" s="176" t="str">
        <f ca="1">IFERROR(Table_Data_Table_1[[#This Row],[Land
Residual]]*(Table_Data_Table_1[[#This Row],[Time
Adjust]]+1),"")</f>
        <v/>
      </c>
      <c r="Q201" s="176" t="str">
        <f ca="1">IFERROR(Table_Data_Table_1[[#This Row],[Adjusted
Sale Price]]/Table_Data_Table_1[[#This Row],[Resid
Acre]],"")</f>
        <v/>
      </c>
      <c r="R201" s="179" t="str">
        <f ca="1">IFERROR(ROUND(Table_Data_Table_1[[#This Row],[Adjusted
Sale Price]]/Table_Data_Table_1[[#This Row],[Resid
Sq Ft]],2),"")</f>
        <v/>
      </c>
      <c r="S201" s="179" t="str">
        <f ca="1">IFERROR(IF(VLOOKUP(Table_Data_Table_1[[#This Row],[Item ID]],DataTable,11,FALSE)=0,"N/A",Table_Data_Table_1[[#This Row],[Adjusted
Sale Price]]/VLOOKUP(Table_Data_Table_1[[#This Row],[Item ID]],DataTable,11,FALSE)),"")</f>
        <v/>
      </c>
      <c r="T201" s="286" t="str">
        <f ca="1">IF(IFERROR(VLOOKUP(Table_Data_Table_1[[#This Row],[Item ID]],DataTable,17,FALSE),"")=0,"",IFERROR(VLOOKUP(Table_Data_Table_1[[#This Row],[Item ID]],DataTable,17,FALSE),""))</f>
        <v/>
      </c>
      <c r="U201" s="8"/>
    </row>
    <row r="202" spans="1:21" x14ac:dyDescent="0.25">
      <c r="A202" s="189" t="s">
        <v>133</v>
      </c>
      <c r="B202" s="78"/>
      <c r="C202" s="192" t="str">
        <f>IF(Table_Data_Table_1[[#This Row],[Item ID]]="","",IFERROR(VLOOKUP(Table_Data_Table_1[[#This Row],[Item ID]],DataTable,16,FALSE),""))</f>
        <v/>
      </c>
      <c r="D202" s="78"/>
      <c r="H20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ID]],DataTable,6,FALSE)*I202,"")))</f>
        <v/>
      </c>
      <c r="I20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2" s="178" t="str">
        <f>IFERROR(ROUND(Table_Data_Table_1[[#This Row],[Resid
Sq Ft]]/43560,3),"")</f>
        <v/>
      </c>
      <c r="K202" s="76" t="str">
        <f>IF(Table_Data_Table_1[[#This Row],[Item ID]]="","",IFERROR(VLOOKUP(Table_Data_Table_1[[#This Row],[Item ID]],DataTable,10,FALSE)-VLOOKUP(Table_Data_Table_1[[#This Row],[Item ID]],DataTable,12,FALSE),""))</f>
        <v/>
      </c>
      <c r="L202" s="176" t="str">
        <f>IFERROR(Table_Data_Table_1[[#This Row],[Land
Residual]]/Table_Data_Table_1[[#This Row],[Resid
Acre]],"")</f>
        <v/>
      </c>
      <c r="M202" s="179" t="str">
        <f>IFERROR(ROUND(Table_Data_Table_1[[#This Row],[Land
Residual]]/Table_Data_Table_1[[#This Row],[Resid
Sq Ft]],2),"")</f>
        <v/>
      </c>
      <c r="N202" s="78" t="str">
        <f>IF(Table_Data_Table_1[[#This Row],[Item ID]]="","",ROUND(DAYS360(Table_Data_Table_1[[#This Row],[Sale Date]],'Global Settings'!$H$5)/30,0))</f>
        <v/>
      </c>
      <c r="O202" s="180" t="str">
        <f ca="1">IFERROR(IF(AND(Table_Data_Table_1[[#This Row],[Months To
Mid-Point]]&lt;12.01,Table_Data_Table_1[[#This Row],[Months To
Mid-Point]]&gt;-13),0,(Table_Data_Table_1[[#This Row],[Months To
Mid-Point]]*'Global Settings'!$H$6)),"")</f>
        <v/>
      </c>
      <c r="P202" s="176" t="str">
        <f ca="1">IFERROR(Table_Data_Table_1[[#This Row],[Land
Residual]]*(Table_Data_Table_1[[#This Row],[Time
Adjust]]+1),"")</f>
        <v/>
      </c>
      <c r="Q202" s="176" t="str">
        <f ca="1">IFERROR(Table_Data_Table_1[[#This Row],[Adjusted
Sale Price]]/Table_Data_Table_1[[#This Row],[Resid
Acre]],"")</f>
        <v/>
      </c>
      <c r="R202" s="179" t="str">
        <f ca="1">IFERROR(ROUND(Table_Data_Table_1[[#This Row],[Adjusted
Sale Price]]/Table_Data_Table_1[[#This Row],[Resid
Sq Ft]],2),"")</f>
        <v/>
      </c>
      <c r="S202" s="179" t="str">
        <f ca="1">IFERROR(IF(VLOOKUP(Table_Data_Table_1[[#This Row],[Item ID]],DataTable,11,FALSE)=0,"N/A",Table_Data_Table_1[[#This Row],[Adjusted
Sale Price]]/VLOOKUP(Table_Data_Table_1[[#This Row],[Item ID]],DataTable,11,FALSE)),"")</f>
        <v/>
      </c>
      <c r="T202" s="286" t="str">
        <f ca="1">IF(IFERROR(VLOOKUP(Table_Data_Table_1[[#This Row],[Item ID]],DataTable,17,FALSE),"")=0,"",IFERROR(VLOOKUP(Table_Data_Table_1[[#This Row],[Item ID]],DataTable,17,FALSE),""))</f>
        <v/>
      </c>
      <c r="U202" s="8"/>
    </row>
    <row r="203" spans="1:21" x14ac:dyDescent="0.25">
      <c r="A203" s="189" t="s">
        <v>133</v>
      </c>
      <c r="B203" s="78"/>
      <c r="C203" s="192" t="str">
        <f>IF(Table_Data_Table_1[[#This Row],[Item ID]]="","",IFERROR(VLOOKUP(Table_Data_Table_1[[#This Row],[Item ID]],DataTable,16,FALSE),""))</f>
        <v/>
      </c>
      <c r="D203" s="78"/>
      <c r="H20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ID]],DataTable,6,FALSE)*I203,"")))</f>
        <v/>
      </c>
      <c r="I20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3" s="178" t="str">
        <f>IFERROR(ROUND(Table_Data_Table_1[[#This Row],[Resid
Sq Ft]]/43560,3),"")</f>
        <v/>
      </c>
      <c r="K203" s="76" t="str">
        <f>IF(Table_Data_Table_1[[#This Row],[Item ID]]="","",IFERROR(VLOOKUP(Table_Data_Table_1[[#This Row],[Item ID]],DataTable,10,FALSE)-VLOOKUP(Table_Data_Table_1[[#This Row],[Item ID]],DataTable,12,FALSE),""))</f>
        <v/>
      </c>
      <c r="L203" s="176" t="str">
        <f>IFERROR(Table_Data_Table_1[[#This Row],[Land
Residual]]/Table_Data_Table_1[[#This Row],[Resid
Acre]],"")</f>
        <v/>
      </c>
      <c r="M203" s="179" t="str">
        <f>IFERROR(ROUND(Table_Data_Table_1[[#This Row],[Land
Residual]]/Table_Data_Table_1[[#This Row],[Resid
Sq Ft]],2),"")</f>
        <v/>
      </c>
      <c r="N203" s="78" t="str">
        <f>IF(Table_Data_Table_1[[#This Row],[Item ID]]="","",ROUND(DAYS360(Table_Data_Table_1[[#This Row],[Sale Date]],'Global Settings'!$H$5)/30,0))</f>
        <v/>
      </c>
      <c r="O203" s="180" t="str">
        <f ca="1">IFERROR(IF(AND(Table_Data_Table_1[[#This Row],[Months To
Mid-Point]]&lt;12.01,Table_Data_Table_1[[#This Row],[Months To
Mid-Point]]&gt;-13),0,(Table_Data_Table_1[[#This Row],[Months To
Mid-Point]]*'Global Settings'!$H$6)),"")</f>
        <v/>
      </c>
      <c r="P203" s="176" t="str">
        <f ca="1">IFERROR(Table_Data_Table_1[[#This Row],[Land
Residual]]*(Table_Data_Table_1[[#This Row],[Time
Adjust]]+1),"")</f>
        <v/>
      </c>
      <c r="Q203" s="176" t="str">
        <f ca="1">IFERROR(Table_Data_Table_1[[#This Row],[Adjusted
Sale Price]]/Table_Data_Table_1[[#This Row],[Resid
Acre]],"")</f>
        <v/>
      </c>
      <c r="R203" s="179" t="str">
        <f ca="1">IFERROR(ROUND(Table_Data_Table_1[[#This Row],[Adjusted
Sale Price]]/Table_Data_Table_1[[#This Row],[Resid
Sq Ft]],2),"")</f>
        <v/>
      </c>
      <c r="S203" s="179" t="str">
        <f ca="1">IFERROR(IF(VLOOKUP(Table_Data_Table_1[[#This Row],[Item ID]],DataTable,11,FALSE)=0,"N/A",Table_Data_Table_1[[#This Row],[Adjusted
Sale Price]]/VLOOKUP(Table_Data_Table_1[[#This Row],[Item ID]],DataTable,11,FALSE)),"")</f>
        <v/>
      </c>
      <c r="T203" s="286" t="str">
        <f ca="1">IF(IFERROR(VLOOKUP(Table_Data_Table_1[[#This Row],[Item ID]],DataTable,17,FALSE),"")=0,"",IFERROR(VLOOKUP(Table_Data_Table_1[[#This Row],[Item ID]],DataTable,17,FALSE),""))</f>
        <v/>
      </c>
      <c r="U203" s="8"/>
    </row>
    <row r="204" spans="1:21" x14ac:dyDescent="0.25">
      <c r="A204" s="189" t="s">
        <v>133</v>
      </c>
      <c r="B204" s="78"/>
      <c r="C204" s="192" t="str">
        <f>IF(Table_Data_Table_1[[#This Row],[Item ID]]="","",IFERROR(VLOOKUP(Table_Data_Table_1[[#This Row],[Item ID]],DataTable,16,FALSE),""))</f>
        <v/>
      </c>
      <c r="D204" s="78"/>
      <c r="H20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ID]],DataTable,6,FALSE)*I204,"")))</f>
        <v/>
      </c>
      <c r="I20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4" s="178" t="str">
        <f>IFERROR(ROUND(Table_Data_Table_1[[#This Row],[Resid
Sq Ft]]/43560,3),"")</f>
        <v/>
      </c>
      <c r="K204" s="76" t="str">
        <f>IF(Table_Data_Table_1[[#This Row],[Item ID]]="","",IFERROR(VLOOKUP(Table_Data_Table_1[[#This Row],[Item ID]],DataTable,10,FALSE)-VLOOKUP(Table_Data_Table_1[[#This Row],[Item ID]],DataTable,12,FALSE),""))</f>
        <v/>
      </c>
      <c r="L204" s="176" t="str">
        <f>IFERROR(Table_Data_Table_1[[#This Row],[Land
Residual]]/Table_Data_Table_1[[#This Row],[Resid
Acre]],"")</f>
        <v/>
      </c>
      <c r="M204" s="179" t="str">
        <f>IFERROR(ROUND(Table_Data_Table_1[[#This Row],[Land
Residual]]/Table_Data_Table_1[[#This Row],[Resid
Sq Ft]],2),"")</f>
        <v/>
      </c>
      <c r="N204" s="78" t="str">
        <f>IF(Table_Data_Table_1[[#This Row],[Item ID]]="","",ROUND(DAYS360(Table_Data_Table_1[[#This Row],[Sale Date]],'Global Settings'!$H$5)/30,0))</f>
        <v/>
      </c>
      <c r="O204" s="180" t="str">
        <f ca="1">IFERROR(IF(AND(Table_Data_Table_1[[#This Row],[Months To
Mid-Point]]&lt;12.01,Table_Data_Table_1[[#This Row],[Months To
Mid-Point]]&gt;-13),0,(Table_Data_Table_1[[#This Row],[Months To
Mid-Point]]*'Global Settings'!$H$6)),"")</f>
        <v/>
      </c>
      <c r="P204" s="176" t="str">
        <f ca="1">IFERROR(Table_Data_Table_1[[#This Row],[Land
Residual]]*(Table_Data_Table_1[[#This Row],[Time
Adjust]]+1),"")</f>
        <v/>
      </c>
      <c r="Q204" s="176" t="str">
        <f ca="1">IFERROR(Table_Data_Table_1[[#This Row],[Adjusted
Sale Price]]/Table_Data_Table_1[[#This Row],[Resid
Acre]],"")</f>
        <v/>
      </c>
      <c r="R204" s="179" t="str">
        <f ca="1">IFERROR(ROUND(Table_Data_Table_1[[#This Row],[Adjusted
Sale Price]]/Table_Data_Table_1[[#This Row],[Resid
Sq Ft]],2),"")</f>
        <v/>
      </c>
      <c r="S204" s="179" t="str">
        <f ca="1">IFERROR(IF(VLOOKUP(Table_Data_Table_1[[#This Row],[Item ID]],DataTable,11,FALSE)=0,"N/A",Table_Data_Table_1[[#This Row],[Adjusted
Sale Price]]/VLOOKUP(Table_Data_Table_1[[#This Row],[Item ID]],DataTable,11,FALSE)),"")</f>
        <v/>
      </c>
      <c r="T204" s="286" t="str">
        <f ca="1">IF(IFERROR(VLOOKUP(Table_Data_Table_1[[#This Row],[Item ID]],DataTable,17,FALSE),"")=0,"",IFERROR(VLOOKUP(Table_Data_Table_1[[#This Row],[Item ID]],DataTable,17,FALSE),""))</f>
        <v/>
      </c>
      <c r="U204" s="8"/>
    </row>
    <row r="205" spans="1:21" x14ac:dyDescent="0.25">
      <c r="A205" s="189" t="s">
        <v>133</v>
      </c>
      <c r="B205" s="78"/>
      <c r="C205" s="192" t="str">
        <f>IF(Table_Data_Table_1[[#This Row],[Item ID]]="","",IFERROR(VLOOKUP(Table_Data_Table_1[[#This Row],[Item ID]],DataTable,16,FALSE),""))</f>
        <v/>
      </c>
      <c r="D205" s="78"/>
      <c r="H20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ID]],DataTable,6,FALSE)*I205,"")))</f>
        <v/>
      </c>
      <c r="I20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5" s="178" t="str">
        <f>IFERROR(ROUND(Table_Data_Table_1[[#This Row],[Resid
Sq Ft]]/43560,3),"")</f>
        <v/>
      </c>
      <c r="K205" s="76" t="str">
        <f>IF(Table_Data_Table_1[[#This Row],[Item ID]]="","",IFERROR(VLOOKUP(Table_Data_Table_1[[#This Row],[Item ID]],DataTable,10,FALSE)-VLOOKUP(Table_Data_Table_1[[#This Row],[Item ID]],DataTable,12,FALSE),""))</f>
        <v/>
      </c>
      <c r="L205" s="176" t="str">
        <f>IFERROR(Table_Data_Table_1[[#This Row],[Land
Residual]]/Table_Data_Table_1[[#This Row],[Resid
Acre]],"")</f>
        <v/>
      </c>
      <c r="M205" s="179" t="str">
        <f>IFERROR(ROUND(Table_Data_Table_1[[#This Row],[Land
Residual]]/Table_Data_Table_1[[#This Row],[Resid
Sq Ft]],2),"")</f>
        <v/>
      </c>
      <c r="N205" s="78" t="str">
        <f>IF(Table_Data_Table_1[[#This Row],[Item ID]]="","",ROUND(DAYS360(Table_Data_Table_1[[#This Row],[Sale Date]],'Global Settings'!$H$5)/30,0))</f>
        <v/>
      </c>
      <c r="O205" s="180" t="str">
        <f ca="1">IFERROR(IF(AND(Table_Data_Table_1[[#This Row],[Months To
Mid-Point]]&lt;12.01,Table_Data_Table_1[[#This Row],[Months To
Mid-Point]]&gt;-13),0,(Table_Data_Table_1[[#This Row],[Months To
Mid-Point]]*'Global Settings'!$H$6)),"")</f>
        <v/>
      </c>
      <c r="P205" s="176" t="str">
        <f ca="1">IFERROR(Table_Data_Table_1[[#This Row],[Land
Residual]]*(Table_Data_Table_1[[#This Row],[Time
Adjust]]+1),"")</f>
        <v/>
      </c>
      <c r="Q205" s="176" t="str">
        <f ca="1">IFERROR(Table_Data_Table_1[[#This Row],[Adjusted
Sale Price]]/Table_Data_Table_1[[#This Row],[Resid
Acre]],"")</f>
        <v/>
      </c>
      <c r="R205" s="179" t="str">
        <f ca="1">IFERROR(ROUND(Table_Data_Table_1[[#This Row],[Adjusted
Sale Price]]/Table_Data_Table_1[[#This Row],[Resid
Sq Ft]],2),"")</f>
        <v/>
      </c>
      <c r="S205" s="179" t="str">
        <f ca="1">IFERROR(IF(VLOOKUP(Table_Data_Table_1[[#This Row],[Item ID]],DataTable,11,FALSE)=0,"N/A",Table_Data_Table_1[[#This Row],[Adjusted
Sale Price]]/VLOOKUP(Table_Data_Table_1[[#This Row],[Item ID]],DataTable,11,FALSE)),"")</f>
        <v/>
      </c>
      <c r="T205" s="286" t="str">
        <f ca="1">IF(IFERROR(VLOOKUP(Table_Data_Table_1[[#This Row],[Item ID]],DataTable,17,FALSE),"")=0,"",IFERROR(VLOOKUP(Table_Data_Table_1[[#This Row],[Item ID]],DataTable,17,FALSE),""))</f>
        <v/>
      </c>
      <c r="U205" s="8"/>
    </row>
    <row r="206" spans="1:21" x14ac:dyDescent="0.25">
      <c r="A206" s="189" t="s">
        <v>133</v>
      </c>
      <c r="B206" s="78"/>
      <c r="C206" s="192" t="str">
        <f>IF(Table_Data_Table_1[[#This Row],[Item ID]]="","",IFERROR(VLOOKUP(Table_Data_Table_1[[#This Row],[Item ID]],DataTable,16,FALSE),""))</f>
        <v/>
      </c>
      <c r="D206" s="78"/>
      <c r="H20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ID]],DataTable,6,FALSE)*I206,"")))</f>
        <v/>
      </c>
      <c r="I20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6" s="178" t="str">
        <f>IFERROR(ROUND(Table_Data_Table_1[[#This Row],[Resid
Sq Ft]]/43560,3),"")</f>
        <v/>
      </c>
      <c r="K206" s="76" t="str">
        <f>IF(Table_Data_Table_1[[#This Row],[Item ID]]="","",IFERROR(VLOOKUP(Table_Data_Table_1[[#This Row],[Item ID]],DataTable,10,FALSE)-VLOOKUP(Table_Data_Table_1[[#This Row],[Item ID]],DataTable,12,FALSE),""))</f>
        <v/>
      </c>
      <c r="L206" s="176" t="str">
        <f>IFERROR(Table_Data_Table_1[[#This Row],[Land
Residual]]/Table_Data_Table_1[[#This Row],[Resid
Acre]],"")</f>
        <v/>
      </c>
      <c r="M206" s="179" t="str">
        <f>IFERROR(ROUND(Table_Data_Table_1[[#This Row],[Land
Residual]]/Table_Data_Table_1[[#This Row],[Resid
Sq Ft]],2),"")</f>
        <v/>
      </c>
      <c r="N206" s="78" t="str">
        <f>IF(Table_Data_Table_1[[#This Row],[Item ID]]="","",ROUND(DAYS360(Table_Data_Table_1[[#This Row],[Sale Date]],'Global Settings'!$H$5)/30,0))</f>
        <v/>
      </c>
      <c r="O206" s="180" t="str">
        <f ca="1">IFERROR(IF(AND(Table_Data_Table_1[[#This Row],[Months To
Mid-Point]]&lt;12.01,Table_Data_Table_1[[#This Row],[Months To
Mid-Point]]&gt;-13),0,(Table_Data_Table_1[[#This Row],[Months To
Mid-Point]]*'Global Settings'!$H$6)),"")</f>
        <v/>
      </c>
      <c r="P206" s="176" t="str">
        <f ca="1">IFERROR(Table_Data_Table_1[[#This Row],[Land
Residual]]*(Table_Data_Table_1[[#This Row],[Time
Adjust]]+1),"")</f>
        <v/>
      </c>
      <c r="Q206" s="176" t="str">
        <f ca="1">IFERROR(Table_Data_Table_1[[#This Row],[Adjusted
Sale Price]]/Table_Data_Table_1[[#This Row],[Resid
Acre]],"")</f>
        <v/>
      </c>
      <c r="R206" s="179" t="str">
        <f ca="1">IFERROR(ROUND(Table_Data_Table_1[[#This Row],[Adjusted
Sale Price]]/Table_Data_Table_1[[#This Row],[Resid
Sq Ft]],2),"")</f>
        <v/>
      </c>
      <c r="S206" s="179" t="str">
        <f ca="1">IFERROR(IF(VLOOKUP(Table_Data_Table_1[[#This Row],[Item ID]],DataTable,11,FALSE)=0,"N/A",Table_Data_Table_1[[#This Row],[Adjusted
Sale Price]]/VLOOKUP(Table_Data_Table_1[[#This Row],[Item ID]],DataTable,11,FALSE)),"")</f>
        <v/>
      </c>
      <c r="T206" s="286" t="str">
        <f ca="1">IF(IFERROR(VLOOKUP(Table_Data_Table_1[[#This Row],[Item ID]],DataTable,17,FALSE),"")=0,"",IFERROR(VLOOKUP(Table_Data_Table_1[[#This Row],[Item ID]],DataTable,17,FALSE),""))</f>
        <v/>
      </c>
      <c r="U206" s="8"/>
    </row>
    <row r="207" spans="1:21" x14ac:dyDescent="0.25">
      <c r="A207" s="189" t="s">
        <v>133</v>
      </c>
      <c r="B207" s="78"/>
      <c r="C207" s="192" t="str">
        <f>IF(Table_Data_Table_1[[#This Row],[Item ID]]="","",IFERROR(VLOOKUP(Table_Data_Table_1[[#This Row],[Item ID]],DataTable,16,FALSE),""))</f>
        <v/>
      </c>
      <c r="D207" s="78"/>
      <c r="H20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ID]],DataTable,6,FALSE)*I207,"")))</f>
        <v/>
      </c>
      <c r="I20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7" s="178" t="str">
        <f>IFERROR(ROUND(Table_Data_Table_1[[#This Row],[Resid
Sq Ft]]/43560,3),"")</f>
        <v/>
      </c>
      <c r="K207" s="76" t="str">
        <f>IF(Table_Data_Table_1[[#This Row],[Item ID]]="","",IFERROR(VLOOKUP(Table_Data_Table_1[[#This Row],[Item ID]],DataTable,10,FALSE)-VLOOKUP(Table_Data_Table_1[[#This Row],[Item ID]],DataTable,12,FALSE),""))</f>
        <v/>
      </c>
      <c r="L207" s="176" t="str">
        <f>IFERROR(Table_Data_Table_1[[#This Row],[Land
Residual]]/Table_Data_Table_1[[#This Row],[Resid
Acre]],"")</f>
        <v/>
      </c>
      <c r="M207" s="179" t="str">
        <f>IFERROR(ROUND(Table_Data_Table_1[[#This Row],[Land
Residual]]/Table_Data_Table_1[[#This Row],[Resid
Sq Ft]],2),"")</f>
        <v/>
      </c>
      <c r="N207" s="78" t="str">
        <f>IF(Table_Data_Table_1[[#This Row],[Item ID]]="","",ROUND(DAYS360(Table_Data_Table_1[[#This Row],[Sale Date]],'Global Settings'!$H$5)/30,0))</f>
        <v/>
      </c>
      <c r="O207" s="180" t="str">
        <f ca="1">IFERROR(IF(AND(Table_Data_Table_1[[#This Row],[Months To
Mid-Point]]&lt;12.01,Table_Data_Table_1[[#This Row],[Months To
Mid-Point]]&gt;-13),0,(Table_Data_Table_1[[#This Row],[Months To
Mid-Point]]*'Global Settings'!$H$6)),"")</f>
        <v/>
      </c>
      <c r="P207" s="176" t="str">
        <f ca="1">IFERROR(Table_Data_Table_1[[#This Row],[Land
Residual]]*(Table_Data_Table_1[[#This Row],[Time
Adjust]]+1),"")</f>
        <v/>
      </c>
      <c r="Q207" s="176" t="str">
        <f ca="1">IFERROR(Table_Data_Table_1[[#This Row],[Adjusted
Sale Price]]/Table_Data_Table_1[[#This Row],[Resid
Acre]],"")</f>
        <v/>
      </c>
      <c r="R207" s="179" t="str">
        <f ca="1">IFERROR(ROUND(Table_Data_Table_1[[#This Row],[Adjusted
Sale Price]]/Table_Data_Table_1[[#This Row],[Resid
Sq Ft]],2),"")</f>
        <v/>
      </c>
      <c r="S207" s="179" t="str">
        <f ca="1">IFERROR(IF(VLOOKUP(Table_Data_Table_1[[#This Row],[Item ID]],DataTable,11,FALSE)=0,"N/A",Table_Data_Table_1[[#This Row],[Adjusted
Sale Price]]/VLOOKUP(Table_Data_Table_1[[#This Row],[Item ID]],DataTable,11,FALSE)),"")</f>
        <v/>
      </c>
      <c r="T207" s="286" t="str">
        <f ca="1">IF(IFERROR(VLOOKUP(Table_Data_Table_1[[#This Row],[Item ID]],DataTable,17,FALSE),"")=0,"",IFERROR(VLOOKUP(Table_Data_Table_1[[#This Row],[Item ID]],DataTable,17,FALSE),""))</f>
        <v/>
      </c>
      <c r="U207" s="8"/>
    </row>
    <row r="208" spans="1:21" x14ac:dyDescent="0.25">
      <c r="A208" s="189" t="s">
        <v>133</v>
      </c>
      <c r="B208" s="78"/>
      <c r="C208" s="192" t="str">
        <f>IF(Table_Data_Table_1[[#This Row],[Item ID]]="","",IFERROR(VLOOKUP(Table_Data_Table_1[[#This Row],[Item ID]],DataTable,16,FALSE),""))</f>
        <v/>
      </c>
      <c r="D208" s="78"/>
      <c r="H20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ID]],DataTable,6,FALSE)*I208,"")))</f>
        <v/>
      </c>
      <c r="I20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8" s="178" t="str">
        <f>IFERROR(ROUND(Table_Data_Table_1[[#This Row],[Resid
Sq Ft]]/43560,3),"")</f>
        <v/>
      </c>
      <c r="K208" s="76" t="str">
        <f>IF(Table_Data_Table_1[[#This Row],[Item ID]]="","",IFERROR(VLOOKUP(Table_Data_Table_1[[#This Row],[Item ID]],DataTable,10,FALSE)-VLOOKUP(Table_Data_Table_1[[#This Row],[Item ID]],DataTable,12,FALSE),""))</f>
        <v/>
      </c>
      <c r="L208" s="176" t="str">
        <f>IFERROR(Table_Data_Table_1[[#This Row],[Land
Residual]]/Table_Data_Table_1[[#This Row],[Resid
Acre]],"")</f>
        <v/>
      </c>
      <c r="M208" s="179" t="str">
        <f>IFERROR(ROUND(Table_Data_Table_1[[#This Row],[Land
Residual]]/Table_Data_Table_1[[#This Row],[Resid
Sq Ft]],2),"")</f>
        <v/>
      </c>
      <c r="N208" s="78" t="str">
        <f>IF(Table_Data_Table_1[[#This Row],[Item ID]]="","",ROUND(DAYS360(Table_Data_Table_1[[#This Row],[Sale Date]],'Global Settings'!$H$5)/30,0))</f>
        <v/>
      </c>
      <c r="O208" s="180" t="str">
        <f ca="1">IFERROR(IF(AND(Table_Data_Table_1[[#This Row],[Months To
Mid-Point]]&lt;12.01,Table_Data_Table_1[[#This Row],[Months To
Mid-Point]]&gt;-13),0,(Table_Data_Table_1[[#This Row],[Months To
Mid-Point]]*'Global Settings'!$H$6)),"")</f>
        <v/>
      </c>
      <c r="P208" s="176" t="str">
        <f ca="1">IFERROR(Table_Data_Table_1[[#This Row],[Land
Residual]]*(Table_Data_Table_1[[#This Row],[Time
Adjust]]+1),"")</f>
        <v/>
      </c>
      <c r="Q208" s="176" t="str">
        <f ca="1">IFERROR(Table_Data_Table_1[[#This Row],[Adjusted
Sale Price]]/Table_Data_Table_1[[#This Row],[Resid
Acre]],"")</f>
        <v/>
      </c>
      <c r="R208" s="179" t="str">
        <f ca="1">IFERROR(ROUND(Table_Data_Table_1[[#This Row],[Adjusted
Sale Price]]/Table_Data_Table_1[[#This Row],[Resid
Sq Ft]],2),"")</f>
        <v/>
      </c>
      <c r="S208" s="179" t="str">
        <f ca="1">IFERROR(IF(VLOOKUP(Table_Data_Table_1[[#This Row],[Item ID]],DataTable,11,FALSE)=0,"N/A",Table_Data_Table_1[[#This Row],[Adjusted
Sale Price]]/VLOOKUP(Table_Data_Table_1[[#This Row],[Item ID]],DataTable,11,FALSE)),"")</f>
        <v/>
      </c>
      <c r="T208" s="286" t="str">
        <f ca="1">IF(IFERROR(VLOOKUP(Table_Data_Table_1[[#This Row],[Item ID]],DataTable,17,FALSE),"")=0,"",IFERROR(VLOOKUP(Table_Data_Table_1[[#This Row],[Item ID]],DataTable,17,FALSE),""))</f>
        <v/>
      </c>
      <c r="U208" s="8"/>
    </row>
    <row r="209" spans="1:21" x14ac:dyDescent="0.25">
      <c r="A209" s="189" t="s">
        <v>133</v>
      </c>
      <c r="B209" s="78"/>
      <c r="C209" s="192" t="str">
        <f>IF(Table_Data_Table_1[[#This Row],[Item ID]]="","",IFERROR(VLOOKUP(Table_Data_Table_1[[#This Row],[Item ID]],DataTable,16,FALSE),""))</f>
        <v/>
      </c>
      <c r="D209" s="78"/>
      <c r="H20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ID]],DataTable,6,FALSE)*I209,"")))</f>
        <v/>
      </c>
      <c r="I20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9" s="178" t="str">
        <f>IFERROR(ROUND(Table_Data_Table_1[[#This Row],[Resid
Sq Ft]]/43560,3),"")</f>
        <v/>
      </c>
      <c r="K209" s="76" t="str">
        <f>IF(Table_Data_Table_1[[#This Row],[Item ID]]="","",IFERROR(VLOOKUP(Table_Data_Table_1[[#This Row],[Item ID]],DataTable,10,FALSE)-VLOOKUP(Table_Data_Table_1[[#This Row],[Item ID]],DataTable,12,FALSE),""))</f>
        <v/>
      </c>
      <c r="L209" s="176" t="str">
        <f>IFERROR(Table_Data_Table_1[[#This Row],[Land
Residual]]/Table_Data_Table_1[[#This Row],[Resid
Acre]],"")</f>
        <v/>
      </c>
      <c r="M209" s="179" t="str">
        <f>IFERROR(ROUND(Table_Data_Table_1[[#This Row],[Land
Residual]]/Table_Data_Table_1[[#This Row],[Resid
Sq Ft]],2),"")</f>
        <v/>
      </c>
      <c r="N209" s="78" t="str">
        <f>IF(Table_Data_Table_1[[#This Row],[Item ID]]="","",ROUND(DAYS360(Table_Data_Table_1[[#This Row],[Sale Date]],'Global Settings'!$H$5)/30,0))</f>
        <v/>
      </c>
      <c r="O209" s="180" t="str">
        <f ca="1">IFERROR(IF(AND(Table_Data_Table_1[[#This Row],[Months To
Mid-Point]]&lt;12.01,Table_Data_Table_1[[#This Row],[Months To
Mid-Point]]&gt;-13),0,(Table_Data_Table_1[[#This Row],[Months To
Mid-Point]]*'Global Settings'!$H$6)),"")</f>
        <v/>
      </c>
      <c r="P209" s="176" t="str">
        <f ca="1">IFERROR(Table_Data_Table_1[[#This Row],[Land
Residual]]*(Table_Data_Table_1[[#This Row],[Time
Adjust]]+1),"")</f>
        <v/>
      </c>
      <c r="Q209" s="176" t="str">
        <f ca="1">IFERROR(Table_Data_Table_1[[#This Row],[Adjusted
Sale Price]]/Table_Data_Table_1[[#This Row],[Resid
Acre]],"")</f>
        <v/>
      </c>
      <c r="R209" s="179" t="str">
        <f ca="1">IFERROR(ROUND(Table_Data_Table_1[[#This Row],[Adjusted
Sale Price]]/Table_Data_Table_1[[#This Row],[Resid
Sq Ft]],2),"")</f>
        <v/>
      </c>
      <c r="S209" s="179" t="str">
        <f ca="1">IFERROR(IF(VLOOKUP(Table_Data_Table_1[[#This Row],[Item ID]],DataTable,11,FALSE)=0,"N/A",Table_Data_Table_1[[#This Row],[Adjusted
Sale Price]]/VLOOKUP(Table_Data_Table_1[[#This Row],[Item ID]],DataTable,11,FALSE)),"")</f>
        <v/>
      </c>
      <c r="T209" s="286" t="str">
        <f ca="1">IF(IFERROR(VLOOKUP(Table_Data_Table_1[[#This Row],[Item ID]],DataTable,17,FALSE),"")=0,"",IFERROR(VLOOKUP(Table_Data_Table_1[[#This Row],[Item ID]],DataTable,17,FALSE),""))</f>
        <v/>
      </c>
      <c r="U209" s="8"/>
    </row>
    <row r="210" spans="1:21" x14ac:dyDescent="0.25">
      <c r="A210" s="189" t="s">
        <v>133</v>
      </c>
      <c r="B210" s="78"/>
      <c r="C210" s="192" t="str">
        <f>IF(Table_Data_Table_1[[#This Row],[Item ID]]="","",IFERROR(VLOOKUP(Table_Data_Table_1[[#This Row],[Item ID]],DataTable,16,FALSE),""))</f>
        <v/>
      </c>
      <c r="D210" s="78"/>
      <c r="H21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ID]],DataTable,6,FALSE)*I210,"")))</f>
        <v/>
      </c>
      <c r="I21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0" s="178" t="str">
        <f>IFERROR(ROUND(Table_Data_Table_1[[#This Row],[Resid
Sq Ft]]/43560,3),"")</f>
        <v/>
      </c>
      <c r="K210" s="76" t="str">
        <f>IF(Table_Data_Table_1[[#This Row],[Item ID]]="","",IFERROR(VLOOKUP(Table_Data_Table_1[[#This Row],[Item ID]],DataTable,10,FALSE)-VLOOKUP(Table_Data_Table_1[[#This Row],[Item ID]],DataTable,12,FALSE),""))</f>
        <v/>
      </c>
      <c r="L210" s="176" t="str">
        <f>IFERROR(Table_Data_Table_1[[#This Row],[Land
Residual]]/Table_Data_Table_1[[#This Row],[Resid
Acre]],"")</f>
        <v/>
      </c>
      <c r="M210" s="179" t="str">
        <f>IFERROR(ROUND(Table_Data_Table_1[[#This Row],[Land
Residual]]/Table_Data_Table_1[[#This Row],[Resid
Sq Ft]],2),"")</f>
        <v/>
      </c>
      <c r="N210" s="78" t="str">
        <f>IF(Table_Data_Table_1[[#This Row],[Item ID]]="","",ROUND(DAYS360(Table_Data_Table_1[[#This Row],[Sale Date]],'Global Settings'!$H$5)/30,0))</f>
        <v/>
      </c>
      <c r="O210" s="180" t="str">
        <f ca="1">IFERROR(IF(AND(Table_Data_Table_1[[#This Row],[Months To
Mid-Point]]&lt;12.01,Table_Data_Table_1[[#This Row],[Months To
Mid-Point]]&gt;-13),0,(Table_Data_Table_1[[#This Row],[Months To
Mid-Point]]*'Global Settings'!$H$6)),"")</f>
        <v/>
      </c>
      <c r="P210" s="176" t="str">
        <f ca="1">IFERROR(Table_Data_Table_1[[#This Row],[Land
Residual]]*(Table_Data_Table_1[[#This Row],[Time
Adjust]]+1),"")</f>
        <v/>
      </c>
      <c r="Q210" s="176" t="str">
        <f ca="1">IFERROR(Table_Data_Table_1[[#This Row],[Adjusted
Sale Price]]/Table_Data_Table_1[[#This Row],[Resid
Acre]],"")</f>
        <v/>
      </c>
      <c r="R210" s="179" t="str">
        <f ca="1">IFERROR(ROUND(Table_Data_Table_1[[#This Row],[Adjusted
Sale Price]]/Table_Data_Table_1[[#This Row],[Resid
Sq Ft]],2),"")</f>
        <v/>
      </c>
      <c r="S210" s="179" t="str">
        <f ca="1">IFERROR(IF(VLOOKUP(Table_Data_Table_1[[#This Row],[Item ID]],DataTable,11,FALSE)=0,"N/A",Table_Data_Table_1[[#This Row],[Adjusted
Sale Price]]/VLOOKUP(Table_Data_Table_1[[#This Row],[Item ID]],DataTable,11,FALSE)),"")</f>
        <v/>
      </c>
      <c r="T210" s="286" t="str">
        <f ca="1">IF(IFERROR(VLOOKUP(Table_Data_Table_1[[#This Row],[Item ID]],DataTable,17,FALSE),"")=0,"",IFERROR(VLOOKUP(Table_Data_Table_1[[#This Row],[Item ID]],DataTable,17,FALSE),""))</f>
        <v/>
      </c>
      <c r="U210" s="8"/>
    </row>
    <row r="211" spans="1:21" x14ac:dyDescent="0.25">
      <c r="A211" s="189" t="s">
        <v>133</v>
      </c>
      <c r="B211" s="78"/>
      <c r="C211" s="192" t="str">
        <f>IF(Table_Data_Table_1[[#This Row],[Item ID]]="","",IFERROR(VLOOKUP(Table_Data_Table_1[[#This Row],[Item ID]],DataTable,16,FALSE),""))</f>
        <v/>
      </c>
      <c r="D211" s="78"/>
      <c r="H21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ID]],DataTable,6,FALSE)*I211,"")))</f>
        <v/>
      </c>
      <c r="I21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1" s="178" t="str">
        <f>IFERROR(ROUND(Table_Data_Table_1[[#This Row],[Resid
Sq Ft]]/43560,3),"")</f>
        <v/>
      </c>
      <c r="K211" s="76" t="str">
        <f>IF(Table_Data_Table_1[[#This Row],[Item ID]]="","",IFERROR(VLOOKUP(Table_Data_Table_1[[#This Row],[Item ID]],DataTable,10,FALSE)-VLOOKUP(Table_Data_Table_1[[#This Row],[Item ID]],DataTable,12,FALSE),""))</f>
        <v/>
      </c>
      <c r="L211" s="176" t="str">
        <f>IFERROR(Table_Data_Table_1[[#This Row],[Land
Residual]]/Table_Data_Table_1[[#This Row],[Resid
Acre]],"")</f>
        <v/>
      </c>
      <c r="M211" s="179" t="str">
        <f>IFERROR(ROUND(Table_Data_Table_1[[#This Row],[Land
Residual]]/Table_Data_Table_1[[#This Row],[Resid
Sq Ft]],2),"")</f>
        <v/>
      </c>
      <c r="N211" s="78" t="str">
        <f>IF(Table_Data_Table_1[[#This Row],[Item ID]]="","",ROUND(DAYS360(Table_Data_Table_1[[#This Row],[Sale Date]],'Global Settings'!$H$5)/30,0))</f>
        <v/>
      </c>
      <c r="O211" s="180" t="str">
        <f ca="1">IFERROR(IF(AND(Table_Data_Table_1[[#This Row],[Months To
Mid-Point]]&lt;12.01,Table_Data_Table_1[[#This Row],[Months To
Mid-Point]]&gt;-13),0,(Table_Data_Table_1[[#This Row],[Months To
Mid-Point]]*'Global Settings'!$H$6)),"")</f>
        <v/>
      </c>
      <c r="P211" s="176" t="str">
        <f ca="1">IFERROR(Table_Data_Table_1[[#This Row],[Land
Residual]]*(Table_Data_Table_1[[#This Row],[Time
Adjust]]+1),"")</f>
        <v/>
      </c>
      <c r="Q211" s="176" t="str">
        <f ca="1">IFERROR(Table_Data_Table_1[[#This Row],[Adjusted
Sale Price]]/Table_Data_Table_1[[#This Row],[Resid
Acre]],"")</f>
        <v/>
      </c>
      <c r="R211" s="179" t="str">
        <f ca="1">IFERROR(ROUND(Table_Data_Table_1[[#This Row],[Adjusted
Sale Price]]/Table_Data_Table_1[[#This Row],[Resid
Sq Ft]],2),"")</f>
        <v/>
      </c>
      <c r="S211" s="179" t="str">
        <f ca="1">IFERROR(IF(VLOOKUP(Table_Data_Table_1[[#This Row],[Item ID]],DataTable,11,FALSE)=0,"N/A",Table_Data_Table_1[[#This Row],[Adjusted
Sale Price]]/VLOOKUP(Table_Data_Table_1[[#This Row],[Item ID]],DataTable,11,FALSE)),"")</f>
        <v/>
      </c>
      <c r="T211" s="286" t="str">
        <f ca="1">IF(IFERROR(VLOOKUP(Table_Data_Table_1[[#This Row],[Item ID]],DataTable,17,FALSE),"")=0,"",IFERROR(VLOOKUP(Table_Data_Table_1[[#This Row],[Item ID]],DataTable,17,FALSE),""))</f>
        <v/>
      </c>
      <c r="U211" s="8"/>
    </row>
    <row r="212" spans="1:21" x14ac:dyDescent="0.25">
      <c r="A212" s="189" t="s">
        <v>133</v>
      </c>
      <c r="B212" s="78"/>
      <c r="C212" s="192" t="str">
        <f>IF(Table_Data_Table_1[[#This Row],[Item ID]]="","",IFERROR(VLOOKUP(Table_Data_Table_1[[#This Row],[Item ID]],DataTable,16,FALSE),""))</f>
        <v/>
      </c>
      <c r="D212" s="78"/>
      <c r="H21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ID]],DataTable,6,FALSE)*I212,"")))</f>
        <v/>
      </c>
      <c r="I21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2" s="178" t="str">
        <f>IFERROR(ROUND(Table_Data_Table_1[[#This Row],[Resid
Sq Ft]]/43560,3),"")</f>
        <v/>
      </c>
      <c r="K212" s="76" t="str">
        <f>IF(Table_Data_Table_1[[#This Row],[Item ID]]="","",IFERROR(VLOOKUP(Table_Data_Table_1[[#This Row],[Item ID]],DataTable,10,FALSE)-VLOOKUP(Table_Data_Table_1[[#This Row],[Item ID]],DataTable,12,FALSE),""))</f>
        <v/>
      </c>
      <c r="L212" s="176" t="str">
        <f>IFERROR(Table_Data_Table_1[[#This Row],[Land
Residual]]/Table_Data_Table_1[[#This Row],[Resid
Acre]],"")</f>
        <v/>
      </c>
      <c r="M212" s="179" t="str">
        <f>IFERROR(ROUND(Table_Data_Table_1[[#This Row],[Land
Residual]]/Table_Data_Table_1[[#This Row],[Resid
Sq Ft]],2),"")</f>
        <v/>
      </c>
      <c r="N212" s="78" t="str">
        <f>IF(Table_Data_Table_1[[#This Row],[Item ID]]="","",ROUND(DAYS360(Table_Data_Table_1[[#This Row],[Sale Date]],'Global Settings'!$H$5)/30,0))</f>
        <v/>
      </c>
      <c r="O212" s="180" t="str">
        <f ca="1">IFERROR(IF(AND(Table_Data_Table_1[[#This Row],[Months To
Mid-Point]]&lt;12.01,Table_Data_Table_1[[#This Row],[Months To
Mid-Point]]&gt;-13),0,(Table_Data_Table_1[[#This Row],[Months To
Mid-Point]]*'Global Settings'!$H$6)),"")</f>
        <v/>
      </c>
      <c r="P212" s="176" t="str">
        <f ca="1">IFERROR(Table_Data_Table_1[[#This Row],[Land
Residual]]*(Table_Data_Table_1[[#This Row],[Time
Adjust]]+1),"")</f>
        <v/>
      </c>
      <c r="Q212" s="176" t="str">
        <f ca="1">IFERROR(Table_Data_Table_1[[#This Row],[Adjusted
Sale Price]]/Table_Data_Table_1[[#This Row],[Resid
Acre]],"")</f>
        <v/>
      </c>
      <c r="R212" s="179" t="str">
        <f ca="1">IFERROR(ROUND(Table_Data_Table_1[[#This Row],[Adjusted
Sale Price]]/Table_Data_Table_1[[#This Row],[Resid
Sq Ft]],2),"")</f>
        <v/>
      </c>
      <c r="S212" s="179" t="str">
        <f ca="1">IFERROR(IF(VLOOKUP(Table_Data_Table_1[[#This Row],[Item ID]],DataTable,11,FALSE)=0,"N/A",Table_Data_Table_1[[#This Row],[Adjusted
Sale Price]]/VLOOKUP(Table_Data_Table_1[[#This Row],[Item ID]],DataTable,11,FALSE)),"")</f>
        <v/>
      </c>
      <c r="T212" s="286" t="str">
        <f ca="1">IF(IFERROR(VLOOKUP(Table_Data_Table_1[[#This Row],[Item ID]],DataTable,17,FALSE),"")=0,"",IFERROR(VLOOKUP(Table_Data_Table_1[[#This Row],[Item ID]],DataTable,17,FALSE),""))</f>
        <v/>
      </c>
      <c r="U212" s="8"/>
    </row>
    <row r="213" spans="1:21" x14ac:dyDescent="0.25">
      <c r="A213" s="189" t="s">
        <v>133</v>
      </c>
      <c r="B213" s="78"/>
      <c r="C213" s="192" t="str">
        <f>IF(Table_Data_Table_1[[#This Row],[Item ID]]="","",IFERROR(VLOOKUP(Table_Data_Table_1[[#This Row],[Item ID]],DataTable,16,FALSE),""))</f>
        <v/>
      </c>
      <c r="D213" s="78"/>
      <c r="H21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ID]],DataTable,6,FALSE)*I213,"")))</f>
        <v/>
      </c>
      <c r="I21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3" s="178" t="str">
        <f>IFERROR(ROUND(Table_Data_Table_1[[#This Row],[Resid
Sq Ft]]/43560,3),"")</f>
        <v/>
      </c>
      <c r="K213" s="76" t="str">
        <f>IF(Table_Data_Table_1[[#This Row],[Item ID]]="","",IFERROR(VLOOKUP(Table_Data_Table_1[[#This Row],[Item ID]],DataTable,10,FALSE)-VLOOKUP(Table_Data_Table_1[[#This Row],[Item ID]],DataTable,12,FALSE),""))</f>
        <v/>
      </c>
      <c r="L213" s="176" t="str">
        <f>IFERROR(Table_Data_Table_1[[#This Row],[Land
Residual]]/Table_Data_Table_1[[#This Row],[Resid
Acre]],"")</f>
        <v/>
      </c>
      <c r="M213" s="179" t="str">
        <f>IFERROR(ROUND(Table_Data_Table_1[[#This Row],[Land
Residual]]/Table_Data_Table_1[[#This Row],[Resid
Sq Ft]],2),"")</f>
        <v/>
      </c>
      <c r="N213" s="78" t="str">
        <f>IF(Table_Data_Table_1[[#This Row],[Item ID]]="","",ROUND(DAYS360(Table_Data_Table_1[[#This Row],[Sale Date]],'Global Settings'!$H$5)/30,0))</f>
        <v/>
      </c>
      <c r="O213" s="180" t="str">
        <f ca="1">IFERROR(IF(AND(Table_Data_Table_1[[#This Row],[Months To
Mid-Point]]&lt;12.01,Table_Data_Table_1[[#This Row],[Months To
Mid-Point]]&gt;-13),0,(Table_Data_Table_1[[#This Row],[Months To
Mid-Point]]*'Global Settings'!$H$6)),"")</f>
        <v/>
      </c>
      <c r="P213" s="176" t="str">
        <f ca="1">IFERROR(Table_Data_Table_1[[#This Row],[Land
Residual]]*(Table_Data_Table_1[[#This Row],[Time
Adjust]]+1),"")</f>
        <v/>
      </c>
      <c r="Q213" s="176" t="str">
        <f ca="1">IFERROR(Table_Data_Table_1[[#This Row],[Adjusted
Sale Price]]/Table_Data_Table_1[[#This Row],[Resid
Acre]],"")</f>
        <v/>
      </c>
      <c r="R213" s="179" t="str">
        <f ca="1">IFERROR(ROUND(Table_Data_Table_1[[#This Row],[Adjusted
Sale Price]]/Table_Data_Table_1[[#This Row],[Resid
Sq Ft]],2),"")</f>
        <v/>
      </c>
      <c r="S213" s="179" t="str">
        <f ca="1">IFERROR(IF(VLOOKUP(Table_Data_Table_1[[#This Row],[Item ID]],DataTable,11,FALSE)=0,"N/A",Table_Data_Table_1[[#This Row],[Adjusted
Sale Price]]/VLOOKUP(Table_Data_Table_1[[#This Row],[Item ID]],DataTable,11,FALSE)),"")</f>
        <v/>
      </c>
      <c r="T213" s="286" t="str">
        <f ca="1">IF(IFERROR(VLOOKUP(Table_Data_Table_1[[#This Row],[Item ID]],DataTable,17,FALSE),"")=0,"",IFERROR(VLOOKUP(Table_Data_Table_1[[#This Row],[Item ID]],DataTable,17,FALSE),""))</f>
        <v/>
      </c>
      <c r="U213" s="8"/>
    </row>
    <row r="214" spans="1:21" x14ac:dyDescent="0.25">
      <c r="A214" s="189" t="s">
        <v>133</v>
      </c>
      <c r="B214" s="78"/>
      <c r="C214" s="192" t="str">
        <f>IF(Table_Data_Table_1[[#This Row],[Item ID]]="","",IFERROR(VLOOKUP(Table_Data_Table_1[[#This Row],[Item ID]],DataTable,16,FALSE),""))</f>
        <v/>
      </c>
      <c r="D214" s="78"/>
      <c r="H21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ID]],DataTable,6,FALSE)*I214,"")))</f>
        <v/>
      </c>
      <c r="I21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4" s="178" t="str">
        <f>IFERROR(ROUND(Table_Data_Table_1[[#This Row],[Resid
Sq Ft]]/43560,3),"")</f>
        <v/>
      </c>
      <c r="K214" s="76" t="str">
        <f>IF(Table_Data_Table_1[[#This Row],[Item ID]]="","",IFERROR(VLOOKUP(Table_Data_Table_1[[#This Row],[Item ID]],DataTable,10,FALSE)-VLOOKUP(Table_Data_Table_1[[#This Row],[Item ID]],DataTable,12,FALSE),""))</f>
        <v/>
      </c>
      <c r="L214" s="176" t="str">
        <f>IFERROR(Table_Data_Table_1[[#This Row],[Land
Residual]]/Table_Data_Table_1[[#This Row],[Resid
Acre]],"")</f>
        <v/>
      </c>
      <c r="M214" s="179" t="str">
        <f>IFERROR(ROUND(Table_Data_Table_1[[#This Row],[Land
Residual]]/Table_Data_Table_1[[#This Row],[Resid
Sq Ft]],2),"")</f>
        <v/>
      </c>
      <c r="N214" s="78" t="str">
        <f>IF(Table_Data_Table_1[[#This Row],[Item ID]]="","",ROUND(DAYS360(Table_Data_Table_1[[#This Row],[Sale Date]],'Global Settings'!$H$5)/30,0))</f>
        <v/>
      </c>
      <c r="O214" s="180" t="str">
        <f ca="1">IFERROR(IF(AND(Table_Data_Table_1[[#This Row],[Months To
Mid-Point]]&lt;12.01,Table_Data_Table_1[[#This Row],[Months To
Mid-Point]]&gt;-13),0,(Table_Data_Table_1[[#This Row],[Months To
Mid-Point]]*'Global Settings'!$H$6)),"")</f>
        <v/>
      </c>
      <c r="P214" s="176" t="str">
        <f ca="1">IFERROR(Table_Data_Table_1[[#This Row],[Land
Residual]]*(Table_Data_Table_1[[#This Row],[Time
Adjust]]+1),"")</f>
        <v/>
      </c>
      <c r="Q214" s="176" t="str">
        <f ca="1">IFERROR(Table_Data_Table_1[[#This Row],[Adjusted
Sale Price]]/Table_Data_Table_1[[#This Row],[Resid
Acre]],"")</f>
        <v/>
      </c>
      <c r="R214" s="179" t="str">
        <f ca="1">IFERROR(ROUND(Table_Data_Table_1[[#This Row],[Adjusted
Sale Price]]/Table_Data_Table_1[[#This Row],[Resid
Sq Ft]],2),"")</f>
        <v/>
      </c>
      <c r="S214" s="179" t="str">
        <f ca="1">IFERROR(IF(VLOOKUP(Table_Data_Table_1[[#This Row],[Item ID]],DataTable,11,FALSE)=0,"N/A",Table_Data_Table_1[[#This Row],[Adjusted
Sale Price]]/VLOOKUP(Table_Data_Table_1[[#This Row],[Item ID]],DataTable,11,FALSE)),"")</f>
        <v/>
      </c>
      <c r="T214" s="286" t="str">
        <f ca="1">IF(IFERROR(VLOOKUP(Table_Data_Table_1[[#This Row],[Item ID]],DataTable,17,FALSE),"")=0,"",IFERROR(VLOOKUP(Table_Data_Table_1[[#This Row],[Item ID]],DataTable,17,FALSE),""))</f>
        <v/>
      </c>
      <c r="U214" s="8"/>
    </row>
    <row r="215" spans="1:21" x14ac:dyDescent="0.25">
      <c r="A215" s="189" t="s">
        <v>133</v>
      </c>
      <c r="B215" s="78"/>
      <c r="C215" s="192" t="str">
        <f>IF(Table_Data_Table_1[[#This Row],[Item ID]]="","",IFERROR(VLOOKUP(Table_Data_Table_1[[#This Row],[Item ID]],DataTable,16,FALSE),""))</f>
        <v/>
      </c>
      <c r="D215" s="78"/>
      <c r="H21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ID]],DataTable,6,FALSE)*I215,"")))</f>
        <v/>
      </c>
      <c r="I21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5" s="178" t="str">
        <f>IFERROR(ROUND(Table_Data_Table_1[[#This Row],[Resid
Sq Ft]]/43560,3),"")</f>
        <v/>
      </c>
      <c r="K215" s="76" t="str">
        <f>IF(Table_Data_Table_1[[#This Row],[Item ID]]="","",IFERROR(VLOOKUP(Table_Data_Table_1[[#This Row],[Item ID]],DataTable,10,FALSE)-VLOOKUP(Table_Data_Table_1[[#This Row],[Item ID]],DataTable,12,FALSE),""))</f>
        <v/>
      </c>
      <c r="L215" s="176" t="str">
        <f>IFERROR(Table_Data_Table_1[[#This Row],[Land
Residual]]/Table_Data_Table_1[[#This Row],[Resid
Acre]],"")</f>
        <v/>
      </c>
      <c r="M215" s="179" t="str">
        <f>IFERROR(ROUND(Table_Data_Table_1[[#This Row],[Land
Residual]]/Table_Data_Table_1[[#This Row],[Resid
Sq Ft]],2),"")</f>
        <v/>
      </c>
      <c r="N215" s="78" t="str">
        <f>IF(Table_Data_Table_1[[#This Row],[Item ID]]="","",ROUND(DAYS360(Table_Data_Table_1[[#This Row],[Sale Date]],'Global Settings'!$H$5)/30,0))</f>
        <v/>
      </c>
      <c r="O215" s="180" t="str">
        <f ca="1">IFERROR(IF(AND(Table_Data_Table_1[[#This Row],[Months To
Mid-Point]]&lt;12.01,Table_Data_Table_1[[#This Row],[Months To
Mid-Point]]&gt;-13),0,(Table_Data_Table_1[[#This Row],[Months To
Mid-Point]]*'Global Settings'!$H$6)),"")</f>
        <v/>
      </c>
      <c r="P215" s="176" t="str">
        <f ca="1">IFERROR(Table_Data_Table_1[[#This Row],[Land
Residual]]*(Table_Data_Table_1[[#This Row],[Time
Adjust]]+1),"")</f>
        <v/>
      </c>
      <c r="Q215" s="176" t="str">
        <f ca="1">IFERROR(Table_Data_Table_1[[#This Row],[Adjusted
Sale Price]]/Table_Data_Table_1[[#This Row],[Resid
Acre]],"")</f>
        <v/>
      </c>
      <c r="R215" s="179" t="str">
        <f ca="1">IFERROR(ROUND(Table_Data_Table_1[[#This Row],[Adjusted
Sale Price]]/Table_Data_Table_1[[#This Row],[Resid
Sq Ft]],2),"")</f>
        <v/>
      </c>
      <c r="S215" s="179" t="str">
        <f ca="1">IFERROR(IF(VLOOKUP(Table_Data_Table_1[[#This Row],[Item ID]],DataTable,11,FALSE)=0,"N/A",Table_Data_Table_1[[#This Row],[Adjusted
Sale Price]]/VLOOKUP(Table_Data_Table_1[[#This Row],[Item ID]],DataTable,11,FALSE)),"")</f>
        <v/>
      </c>
      <c r="T215" s="286" t="str">
        <f ca="1">IF(IFERROR(VLOOKUP(Table_Data_Table_1[[#This Row],[Item ID]],DataTable,17,FALSE),"")=0,"",IFERROR(VLOOKUP(Table_Data_Table_1[[#This Row],[Item ID]],DataTable,17,FALSE),""))</f>
        <v/>
      </c>
      <c r="U215" s="8"/>
    </row>
    <row r="216" spans="1:21" x14ac:dyDescent="0.25">
      <c r="A216" s="189" t="s">
        <v>133</v>
      </c>
      <c r="B216" s="78"/>
      <c r="C216" s="192" t="str">
        <f>IF(Table_Data_Table_1[[#This Row],[Item ID]]="","",IFERROR(VLOOKUP(Table_Data_Table_1[[#This Row],[Item ID]],DataTable,16,FALSE),""))</f>
        <v/>
      </c>
      <c r="D216" s="78"/>
      <c r="H21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ID]],DataTable,6,FALSE)*I216,"")))</f>
        <v/>
      </c>
      <c r="I21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6" s="178" t="str">
        <f>IFERROR(ROUND(Table_Data_Table_1[[#This Row],[Resid
Sq Ft]]/43560,3),"")</f>
        <v/>
      </c>
      <c r="K216" s="76" t="str">
        <f>IF(Table_Data_Table_1[[#This Row],[Item ID]]="","",IFERROR(VLOOKUP(Table_Data_Table_1[[#This Row],[Item ID]],DataTable,10,FALSE)-VLOOKUP(Table_Data_Table_1[[#This Row],[Item ID]],DataTable,12,FALSE),""))</f>
        <v/>
      </c>
      <c r="L216" s="176" t="str">
        <f>IFERROR(Table_Data_Table_1[[#This Row],[Land
Residual]]/Table_Data_Table_1[[#This Row],[Resid
Acre]],"")</f>
        <v/>
      </c>
      <c r="M216" s="179" t="str">
        <f>IFERROR(ROUND(Table_Data_Table_1[[#This Row],[Land
Residual]]/Table_Data_Table_1[[#This Row],[Resid
Sq Ft]],2),"")</f>
        <v/>
      </c>
      <c r="N216" s="78" t="str">
        <f>IF(Table_Data_Table_1[[#This Row],[Item ID]]="","",ROUND(DAYS360(Table_Data_Table_1[[#This Row],[Sale Date]],'Global Settings'!$H$5)/30,0))</f>
        <v/>
      </c>
      <c r="O216" s="180" t="str">
        <f ca="1">IFERROR(IF(AND(Table_Data_Table_1[[#This Row],[Months To
Mid-Point]]&lt;12.01,Table_Data_Table_1[[#This Row],[Months To
Mid-Point]]&gt;-13),0,(Table_Data_Table_1[[#This Row],[Months To
Mid-Point]]*'Global Settings'!$H$6)),"")</f>
        <v/>
      </c>
      <c r="P216" s="176" t="str">
        <f ca="1">IFERROR(Table_Data_Table_1[[#This Row],[Land
Residual]]*(Table_Data_Table_1[[#This Row],[Time
Adjust]]+1),"")</f>
        <v/>
      </c>
      <c r="Q216" s="176" t="str">
        <f ca="1">IFERROR(Table_Data_Table_1[[#This Row],[Adjusted
Sale Price]]/Table_Data_Table_1[[#This Row],[Resid
Acre]],"")</f>
        <v/>
      </c>
      <c r="R216" s="179" t="str">
        <f ca="1">IFERROR(ROUND(Table_Data_Table_1[[#This Row],[Adjusted
Sale Price]]/Table_Data_Table_1[[#This Row],[Resid
Sq Ft]],2),"")</f>
        <v/>
      </c>
      <c r="S216" s="179" t="str">
        <f ca="1">IFERROR(IF(VLOOKUP(Table_Data_Table_1[[#This Row],[Item ID]],DataTable,11,FALSE)=0,"N/A",Table_Data_Table_1[[#This Row],[Adjusted
Sale Price]]/VLOOKUP(Table_Data_Table_1[[#This Row],[Item ID]],DataTable,11,FALSE)),"")</f>
        <v/>
      </c>
      <c r="T216" s="286" t="str">
        <f ca="1">IF(IFERROR(VLOOKUP(Table_Data_Table_1[[#This Row],[Item ID]],DataTable,17,FALSE),"")=0,"",IFERROR(VLOOKUP(Table_Data_Table_1[[#This Row],[Item ID]],DataTable,17,FALSE),""))</f>
        <v/>
      </c>
      <c r="U216" s="8"/>
    </row>
    <row r="217" spans="1:21" x14ac:dyDescent="0.25">
      <c r="A217" s="189" t="s">
        <v>133</v>
      </c>
      <c r="B217" s="78"/>
      <c r="C217" s="192" t="str">
        <f>IF(Table_Data_Table_1[[#This Row],[Item ID]]="","",IFERROR(VLOOKUP(Table_Data_Table_1[[#This Row],[Item ID]],DataTable,16,FALSE),""))</f>
        <v/>
      </c>
      <c r="D217" s="78"/>
      <c r="H21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ID]],DataTable,6,FALSE)*I217,"")))</f>
        <v/>
      </c>
      <c r="I21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7" s="178" t="str">
        <f>IFERROR(ROUND(Table_Data_Table_1[[#This Row],[Resid
Sq Ft]]/43560,3),"")</f>
        <v/>
      </c>
      <c r="K217" s="76" t="str">
        <f>IF(Table_Data_Table_1[[#This Row],[Item ID]]="","",IFERROR(VLOOKUP(Table_Data_Table_1[[#This Row],[Item ID]],DataTable,10,FALSE)-VLOOKUP(Table_Data_Table_1[[#This Row],[Item ID]],DataTable,12,FALSE),""))</f>
        <v/>
      </c>
      <c r="L217" s="176" t="str">
        <f>IFERROR(Table_Data_Table_1[[#This Row],[Land
Residual]]/Table_Data_Table_1[[#This Row],[Resid
Acre]],"")</f>
        <v/>
      </c>
      <c r="M217" s="179" t="str">
        <f>IFERROR(ROUND(Table_Data_Table_1[[#This Row],[Land
Residual]]/Table_Data_Table_1[[#This Row],[Resid
Sq Ft]],2),"")</f>
        <v/>
      </c>
      <c r="N217" s="78" t="str">
        <f>IF(Table_Data_Table_1[[#This Row],[Item ID]]="","",ROUND(DAYS360(Table_Data_Table_1[[#This Row],[Sale Date]],'Global Settings'!$H$5)/30,0))</f>
        <v/>
      </c>
      <c r="O217" s="180" t="str">
        <f ca="1">IFERROR(IF(AND(Table_Data_Table_1[[#This Row],[Months To
Mid-Point]]&lt;12.01,Table_Data_Table_1[[#This Row],[Months To
Mid-Point]]&gt;-13),0,(Table_Data_Table_1[[#This Row],[Months To
Mid-Point]]*'Global Settings'!$H$6)),"")</f>
        <v/>
      </c>
      <c r="P217" s="176" t="str">
        <f ca="1">IFERROR(Table_Data_Table_1[[#This Row],[Land
Residual]]*(Table_Data_Table_1[[#This Row],[Time
Adjust]]+1),"")</f>
        <v/>
      </c>
      <c r="Q217" s="176" t="str">
        <f ca="1">IFERROR(Table_Data_Table_1[[#This Row],[Adjusted
Sale Price]]/Table_Data_Table_1[[#This Row],[Resid
Acre]],"")</f>
        <v/>
      </c>
      <c r="R217" s="179" t="str">
        <f ca="1">IFERROR(ROUND(Table_Data_Table_1[[#This Row],[Adjusted
Sale Price]]/Table_Data_Table_1[[#This Row],[Resid
Sq Ft]],2),"")</f>
        <v/>
      </c>
      <c r="S217" s="179" t="str">
        <f ca="1">IFERROR(IF(VLOOKUP(Table_Data_Table_1[[#This Row],[Item ID]],DataTable,11,FALSE)=0,"N/A",Table_Data_Table_1[[#This Row],[Adjusted
Sale Price]]/VLOOKUP(Table_Data_Table_1[[#This Row],[Item ID]],DataTable,11,FALSE)),"")</f>
        <v/>
      </c>
      <c r="T217" s="286" t="str">
        <f ca="1">IF(IFERROR(VLOOKUP(Table_Data_Table_1[[#This Row],[Item ID]],DataTable,17,FALSE),"")=0,"",IFERROR(VLOOKUP(Table_Data_Table_1[[#This Row],[Item ID]],DataTable,17,FALSE),""))</f>
        <v/>
      </c>
      <c r="U217" s="8"/>
    </row>
    <row r="218" spans="1:21" x14ac:dyDescent="0.25">
      <c r="A218" s="189" t="s">
        <v>133</v>
      </c>
      <c r="B218" s="78"/>
      <c r="C218" s="192" t="str">
        <f>IF(Table_Data_Table_1[[#This Row],[Item ID]]="","",IFERROR(VLOOKUP(Table_Data_Table_1[[#This Row],[Item ID]],DataTable,16,FALSE),""))</f>
        <v/>
      </c>
      <c r="D218" s="78"/>
      <c r="H21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ID]],DataTable,6,FALSE)*I218,"")))</f>
        <v/>
      </c>
      <c r="I21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8" s="178" t="str">
        <f>IFERROR(ROUND(Table_Data_Table_1[[#This Row],[Resid
Sq Ft]]/43560,3),"")</f>
        <v/>
      </c>
      <c r="K218" s="76" t="str">
        <f>IF(Table_Data_Table_1[[#This Row],[Item ID]]="","",IFERROR(VLOOKUP(Table_Data_Table_1[[#This Row],[Item ID]],DataTable,10,FALSE)-VLOOKUP(Table_Data_Table_1[[#This Row],[Item ID]],DataTable,12,FALSE),""))</f>
        <v/>
      </c>
      <c r="L218" s="176" t="str">
        <f>IFERROR(Table_Data_Table_1[[#This Row],[Land
Residual]]/Table_Data_Table_1[[#This Row],[Resid
Acre]],"")</f>
        <v/>
      </c>
      <c r="M218" s="179" t="str">
        <f>IFERROR(ROUND(Table_Data_Table_1[[#This Row],[Land
Residual]]/Table_Data_Table_1[[#This Row],[Resid
Sq Ft]],2),"")</f>
        <v/>
      </c>
      <c r="N218" s="78" t="str">
        <f>IF(Table_Data_Table_1[[#This Row],[Item ID]]="","",ROUND(DAYS360(Table_Data_Table_1[[#This Row],[Sale Date]],'Global Settings'!$H$5)/30,0))</f>
        <v/>
      </c>
      <c r="O218" s="180" t="str">
        <f ca="1">IFERROR(IF(AND(Table_Data_Table_1[[#This Row],[Months To
Mid-Point]]&lt;12.01,Table_Data_Table_1[[#This Row],[Months To
Mid-Point]]&gt;-13),0,(Table_Data_Table_1[[#This Row],[Months To
Mid-Point]]*'Global Settings'!$H$6)),"")</f>
        <v/>
      </c>
      <c r="P218" s="176" t="str">
        <f ca="1">IFERROR(Table_Data_Table_1[[#This Row],[Land
Residual]]*(Table_Data_Table_1[[#This Row],[Time
Adjust]]+1),"")</f>
        <v/>
      </c>
      <c r="Q218" s="176" t="str">
        <f ca="1">IFERROR(Table_Data_Table_1[[#This Row],[Adjusted
Sale Price]]/Table_Data_Table_1[[#This Row],[Resid
Acre]],"")</f>
        <v/>
      </c>
      <c r="R218" s="179" t="str">
        <f ca="1">IFERROR(ROUND(Table_Data_Table_1[[#This Row],[Adjusted
Sale Price]]/Table_Data_Table_1[[#This Row],[Resid
Sq Ft]],2),"")</f>
        <v/>
      </c>
      <c r="S218" s="179" t="str">
        <f ca="1">IFERROR(IF(VLOOKUP(Table_Data_Table_1[[#This Row],[Item ID]],DataTable,11,FALSE)=0,"N/A",Table_Data_Table_1[[#This Row],[Adjusted
Sale Price]]/VLOOKUP(Table_Data_Table_1[[#This Row],[Item ID]],DataTable,11,FALSE)),"")</f>
        <v/>
      </c>
      <c r="T218" s="286" t="str">
        <f ca="1">IF(IFERROR(VLOOKUP(Table_Data_Table_1[[#This Row],[Item ID]],DataTable,17,FALSE),"")=0,"",IFERROR(VLOOKUP(Table_Data_Table_1[[#This Row],[Item ID]],DataTable,17,FALSE),""))</f>
        <v/>
      </c>
      <c r="U218" s="8"/>
    </row>
    <row r="219" spans="1:21" x14ac:dyDescent="0.25">
      <c r="A219" s="189" t="s">
        <v>133</v>
      </c>
      <c r="B219" s="78"/>
      <c r="C219" s="192" t="str">
        <f>IF(Table_Data_Table_1[[#This Row],[Item ID]]="","",IFERROR(VLOOKUP(Table_Data_Table_1[[#This Row],[Item ID]],DataTable,16,FALSE),""))</f>
        <v/>
      </c>
      <c r="D219" s="78"/>
      <c r="H21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ID]],DataTable,6,FALSE)*I219,"")))</f>
        <v/>
      </c>
      <c r="I21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9" s="178" t="str">
        <f>IFERROR(ROUND(Table_Data_Table_1[[#This Row],[Resid
Sq Ft]]/43560,3),"")</f>
        <v/>
      </c>
      <c r="K219" s="76" t="str">
        <f>IF(Table_Data_Table_1[[#This Row],[Item ID]]="","",IFERROR(VLOOKUP(Table_Data_Table_1[[#This Row],[Item ID]],DataTable,10,FALSE)-VLOOKUP(Table_Data_Table_1[[#This Row],[Item ID]],DataTable,12,FALSE),""))</f>
        <v/>
      </c>
      <c r="L219" s="176" t="str">
        <f>IFERROR(Table_Data_Table_1[[#This Row],[Land
Residual]]/Table_Data_Table_1[[#This Row],[Resid
Acre]],"")</f>
        <v/>
      </c>
      <c r="M219" s="179" t="str">
        <f>IFERROR(ROUND(Table_Data_Table_1[[#This Row],[Land
Residual]]/Table_Data_Table_1[[#This Row],[Resid
Sq Ft]],2),"")</f>
        <v/>
      </c>
      <c r="N219" s="78" t="str">
        <f>IF(Table_Data_Table_1[[#This Row],[Item ID]]="","",ROUND(DAYS360(Table_Data_Table_1[[#This Row],[Sale Date]],'Global Settings'!$H$5)/30,0))</f>
        <v/>
      </c>
      <c r="O219" s="180" t="str">
        <f ca="1">IFERROR(IF(AND(Table_Data_Table_1[[#This Row],[Months To
Mid-Point]]&lt;12.01,Table_Data_Table_1[[#This Row],[Months To
Mid-Point]]&gt;-13),0,(Table_Data_Table_1[[#This Row],[Months To
Mid-Point]]*'Global Settings'!$H$6)),"")</f>
        <v/>
      </c>
      <c r="P219" s="176" t="str">
        <f ca="1">IFERROR(Table_Data_Table_1[[#This Row],[Land
Residual]]*(Table_Data_Table_1[[#This Row],[Time
Adjust]]+1),"")</f>
        <v/>
      </c>
      <c r="Q219" s="176" t="str">
        <f ca="1">IFERROR(Table_Data_Table_1[[#This Row],[Adjusted
Sale Price]]/Table_Data_Table_1[[#This Row],[Resid
Acre]],"")</f>
        <v/>
      </c>
      <c r="R219" s="179" t="str">
        <f ca="1">IFERROR(ROUND(Table_Data_Table_1[[#This Row],[Adjusted
Sale Price]]/Table_Data_Table_1[[#This Row],[Resid
Sq Ft]],2),"")</f>
        <v/>
      </c>
      <c r="S219" s="179" t="str">
        <f ca="1">IFERROR(IF(VLOOKUP(Table_Data_Table_1[[#This Row],[Item ID]],DataTable,11,FALSE)=0,"N/A",Table_Data_Table_1[[#This Row],[Adjusted
Sale Price]]/VLOOKUP(Table_Data_Table_1[[#This Row],[Item ID]],DataTable,11,FALSE)),"")</f>
        <v/>
      </c>
      <c r="T219" s="286" t="str">
        <f ca="1">IF(IFERROR(VLOOKUP(Table_Data_Table_1[[#This Row],[Item ID]],DataTable,17,FALSE),"")=0,"",IFERROR(VLOOKUP(Table_Data_Table_1[[#This Row],[Item ID]],DataTable,17,FALSE),""))</f>
        <v/>
      </c>
      <c r="U219" s="8"/>
    </row>
    <row r="220" spans="1:21" x14ac:dyDescent="0.25">
      <c r="A220" s="189" t="s">
        <v>133</v>
      </c>
      <c r="B220" s="78"/>
      <c r="C220" s="192" t="str">
        <f>IF(Table_Data_Table_1[[#This Row],[Item ID]]="","",IFERROR(VLOOKUP(Table_Data_Table_1[[#This Row],[Item ID]],DataTable,16,FALSE),""))</f>
        <v/>
      </c>
      <c r="D220" s="78"/>
      <c r="H22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ID]],DataTable,6,FALSE)*I220,"")))</f>
        <v/>
      </c>
      <c r="I22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0" s="178" t="str">
        <f>IFERROR(ROUND(Table_Data_Table_1[[#This Row],[Resid
Sq Ft]]/43560,3),"")</f>
        <v/>
      </c>
      <c r="K220" s="76" t="str">
        <f>IF(Table_Data_Table_1[[#This Row],[Item ID]]="","",IFERROR(VLOOKUP(Table_Data_Table_1[[#This Row],[Item ID]],DataTable,10,FALSE)-VLOOKUP(Table_Data_Table_1[[#This Row],[Item ID]],DataTable,12,FALSE),""))</f>
        <v/>
      </c>
      <c r="L220" s="176" t="str">
        <f>IFERROR(Table_Data_Table_1[[#This Row],[Land
Residual]]/Table_Data_Table_1[[#This Row],[Resid
Acre]],"")</f>
        <v/>
      </c>
      <c r="M220" s="179" t="str">
        <f>IFERROR(ROUND(Table_Data_Table_1[[#This Row],[Land
Residual]]/Table_Data_Table_1[[#This Row],[Resid
Sq Ft]],2),"")</f>
        <v/>
      </c>
      <c r="N220" s="78" t="str">
        <f>IF(Table_Data_Table_1[[#This Row],[Item ID]]="","",ROUND(DAYS360(Table_Data_Table_1[[#This Row],[Sale Date]],'Global Settings'!$H$5)/30,0))</f>
        <v/>
      </c>
      <c r="O220" s="180" t="str">
        <f ca="1">IFERROR(IF(AND(Table_Data_Table_1[[#This Row],[Months To
Mid-Point]]&lt;12.01,Table_Data_Table_1[[#This Row],[Months To
Mid-Point]]&gt;-13),0,(Table_Data_Table_1[[#This Row],[Months To
Mid-Point]]*'Global Settings'!$H$6)),"")</f>
        <v/>
      </c>
      <c r="P220" s="176" t="str">
        <f ca="1">IFERROR(Table_Data_Table_1[[#This Row],[Land
Residual]]*(Table_Data_Table_1[[#This Row],[Time
Adjust]]+1),"")</f>
        <v/>
      </c>
      <c r="Q220" s="176" t="str">
        <f ca="1">IFERROR(Table_Data_Table_1[[#This Row],[Adjusted
Sale Price]]/Table_Data_Table_1[[#This Row],[Resid
Acre]],"")</f>
        <v/>
      </c>
      <c r="R220" s="179" t="str">
        <f ca="1">IFERROR(ROUND(Table_Data_Table_1[[#This Row],[Adjusted
Sale Price]]/Table_Data_Table_1[[#This Row],[Resid
Sq Ft]],2),"")</f>
        <v/>
      </c>
      <c r="S220" s="179" t="str">
        <f ca="1">IFERROR(IF(VLOOKUP(Table_Data_Table_1[[#This Row],[Item ID]],DataTable,11,FALSE)=0,"N/A",Table_Data_Table_1[[#This Row],[Adjusted
Sale Price]]/VLOOKUP(Table_Data_Table_1[[#This Row],[Item ID]],DataTable,11,FALSE)),"")</f>
        <v/>
      </c>
      <c r="T220" s="286" t="str">
        <f ca="1">IF(IFERROR(VLOOKUP(Table_Data_Table_1[[#This Row],[Item ID]],DataTable,17,FALSE),"")=0,"",IFERROR(VLOOKUP(Table_Data_Table_1[[#This Row],[Item ID]],DataTable,17,FALSE),""))</f>
        <v/>
      </c>
      <c r="U220" s="8"/>
    </row>
    <row r="221" spans="1:21" x14ac:dyDescent="0.25">
      <c r="A221" s="189" t="s">
        <v>133</v>
      </c>
      <c r="B221" s="78"/>
      <c r="C221" s="192" t="str">
        <f>IF(Table_Data_Table_1[[#This Row],[Item ID]]="","",IFERROR(VLOOKUP(Table_Data_Table_1[[#This Row],[Item ID]],DataTable,16,FALSE),""))</f>
        <v/>
      </c>
      <c r="D221" s="78"/>
      <c r="H22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ID]],DataTable,6,FALSE)*I221,"")))</f>
        <v/>
      </c>
      <c r="I22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1" s="178" t="str">
        <f>IFERROR(ROUND(Table_Data_Table_1[[#This Row],[Resid
Sq Ft]]/43560,3),"")</f>
        <v/>
      </c>
      <c r="K221" s="76" t="str">
        <f>IF(Table_Data_Table_1[[#This Row],[Item ID]]="","",IFERROR(VLOOKUP(Table_Data_Table_1[[#This Row],[Item ID]],DataTable,10,FALSE)-VLOOKUP(Table_Data_Table_1[[#This Row],[Item ID]],DataTable,12,FALSE),""))</f>
        <v/>
      </c>
      <c r="L221" s="176" t="str">
        <f>IFERROR(Table_Data_Table_1[[#This Row],[Land
Residual]]/Table_Data_Table_1[[#This Row],[Resid
Acre]],"")</f>
        <v/>
      </c>
      <c r="M221" s="179" t="str">
        <f>IFERROR(ROUND(Table_Data_Table_1[[#This Row],[Land
Residual]]/Table_Data_Table_1[[#This Row],[Resid
Sq Ft]],2),"")</f>
        <v/>
      </c>
      <c r="N221" s="78" t="str">
        <f>IF(Table_Data_Table_1[[#This Row],[Item ID]]="","",ROUND(DAYS360(Table_Data_Table_1[[#This Row],[Sale Date]],'Global Settings'!$H$5)/30,0))</f>
        <v/>
      </c>
      <c r="O221" s="180" t="str">
        <f ca="1">IFERROR(IF(AND(Table_Data_Table_1[[#This Row],[Months To
Mid-Point]]&lt;12.01,Table_Data_Table_1[[#This Row],[Months To
Mid-Point]]&gt;-13),0,(Table_Data_Table_1[[#This Row],[Months To
Mid-Point]]*'Global Settings'!$H$6)),"")</f>
        <v/>
      </c>
      <c r="P221" s="176" t="str">
        <f ca="1">IFERROR(Table_Data_Table_1[[#This Row],[Land
Residual]]*(Table_Data_Table_1[[#This Row],[Time
Adjust]]+1),"")</f>
        <v/>
      </c>
      <c r="Q221" s="176" t="str">
        <f ca="1">IFERROR(Table_Data_Table_1[[#This Row],[Adjusted
Sale Price]]/Table_Data_Table_1[[#This Row],[Resid
Acre]],"")</f>
        <v/>
      </c>
      <c r="R221" s="179" t="str">
        <f ca="1">IFERROR(ROUND(Table_Data_Table_1[[#This Row],[Adjusted
Sale Price]]/Table_Data_Table_1[[#This Row],[Resid
Sq Ft]],2),"")</f>
        <v/>
      </c>
      <c r="S221" s="179" t="str">
        <f ca="1">IFERROR(IF(VLOOKUP(Table_Data_Table_1[[#This Row],[Item ID]],DataTable,11,FALSE)=0,"N/A",Table_Data_Table_1[[#This Row],[Adjusted
Sale Price]]/VLOOKUP(Table_Data_Table_1[[#This Row],[Item ID]],DataTable,11,FALSE)),"")</f>
        <v/>
      </c>
      <c r="T221" s="286" t="str">
        <f ca="1">IF(IFERROR(VLOOKUP(Table_Data_Table_1[[#This Row],[Item ID]],DataTable,17,FALSE),"")=0,"",IFERROR(VLOOKUP(Table_Data_Table_1[[#This Row],[Item ID]],DataTable,17,FALSE),""))</f>
        <v/>
      </c>
      <c r="U221" s="8"/>
    </row>
    <row r="222" spans="1:21" x14ac:dyDescent="0.25">
      <c r="A222" s="189" t="s">
        <v>133</v>
      </c>
      <c r="B222" s="78"/>
      <c r="C222" s="192" t="str">
        <f>IF(Table_Data_Table_1[[#This Row],[Item ID]]="","",IFERROR(VLOOKUP(Table_Data_Table_1[[#This Row],[Item ID]],DataTable,16,FALSE),""))</f>
        <v/>
      </c>
      <c r="D222" s="78"/>
      <c r="H22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ID]],DataTable,6,FALSE)*I222,"")))</f>
        <v/>
      </c>
      <c r="I22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2" s="178" t="str">
        <f>IFERROR(ROUND(Table_Data_Table_1[[#This Row],[Resid
Sq Ft]]/43560,3),"")</f>
        <v/>
      </c>
      <c r="K222" s="76" t="str">
        <f>IF(Table_Data_Table_1[[#This Row],[Item ID]]="","",IFERROR(VLOOKUP(Table_Data_Table_1[[#This Row],[Item ID]],DataTable,10,FALSE)-VLOOKUP(Table_Data_Table_1[[#This Row],[Item ID]],DataTable,12,FALSE),""))</f>
        <v/>
      </c>
      <c r="L222" s="176" t="str">
        <f>IFERROR(Table_Data_Table_1[[#This Row],[Land
Residual]]/Table_Data_Table_1[[#This Row],[Resid
Acre]],"")</f>
        <v/>
      </c>
      <c r="M222" s="179" t="str">
        <f>IFERROR(ROUND(Table_Data_Table_1[[#This Row],[Land
Residual]]/Table_Data_Table_1[[#This Row],[Resid
Sq Ft]],2),"")</f>
        <v/>
      </c>
      <c r="N222" s="78" t="str">
        <f>IF(Table_Data_Table_1[[#This Row],[Item ID]]="","",ROUND(DAYS360(Table_Data_Table_1[[#This Row],[Sale Date]],'Global Settings'!$H$5)/30,0))</f>
        <v/>
      </c>
      <c r="O222" s="180" t="str">
        <f ca="1">IFERROR(IF(AND(Table_Data_Table_1[[#This Row],[Months To
Mid-Point]]&lt;12.01,Table_Data_Table_1[[#This Row],[Months To
Mid-Point]]&gt;-13),0,(Table_Data_Table_1[[#This Row],[Months To
Mid-Point]]*'Global Settings'!$H$6)),"")</f>
        <v/>
      </c>
      <c r="P222" s="176" t="str">
        <f ca="1">IFERROR(Table_Data_Table_1[[#This Row],[Land
Residual]]*(Table_Data_Table_1[[#This Row],[Time
Adjust]]+1),"")</f>
        <v/>
      </c>
      <c r="Q222" s="176" t="str">
        <f ca="1">IFERROR(Table_Data_Table_1[[#This Row],[Adjusted
Sale Price]]/Table_Data_Table_1[[#This Row],[Resid
Acre]],"")</f>
        <v/>
      </c>
      <c r="R222" s="179" t="str">
        <f ca="1">IFERROR(ROUND(Table_Data_Table_1[[#This Row],[Adjusted
Sale Price]]/Table_Data_Table_1[[#This Row],[Resid
Sq Ft]],2),"")</f>
        <v/>
      </c>
      <c r="S222" s="179" t="str">
        <f ca="1">IFERROR(IF(VLOOKUP(Table_Data_Table_1[[#This Row],[Item ID]],DataTable,11,FALSE)=0,"N/A",Table_Data_Table_1[[#This Row],[Adjusted
Sale Price]]/VLOOKUP(Table_Data_Table_1[[#This Row],[Item ID]],DataTable,11,FALSE)),"")</f>
        <v/>
      </c>
      <c r="T222" s="286" t="str">
        <f ca="1">IF(IFERROR(VLOOKUP(Table_Data_Table_1[[#This Row],[Item ID]],DataTable,17,FALSE),"")=0,"",IFERROR(VLOOKUP(Table_Data_Table_1[[#This Row],[Item ID]],DataTable,17,FALSE),""))</f>
        <v/>
      </c>
      <c r="U222" s="8"/>
    </row>
    <row r="223" spans="1:21" x14ac:dyDescent="0.25">
      <c r="A223" s="189" t="s">
        <v>133</v>
      </c>
      <c r="B223" s="78"/>
      <c r="C223" s="192" t="str">
        <f>IF(Table_Data_Table_1[[#This Row],[Item ID]]="","",IFERROR(VLOOKUP(Table_Data_Table_1[[#This Row],[Item ID]],DataTable,16,FALSE),""))</f>
        <v/>
      </c>
      <c r="D223" s="78"/>
      <c r="H22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ID]],DataTable,6,FALSE)*I223,"")))</f>
        <v/>
      </c>
      <c r="I22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3" s="178" t="str">
        <f>IFERROR(ROUND(Table_Data_Table_1[[#This Row],[Resid
Sq Ft]]/43560,3),"")</f>
        <v/>
      </c>
      <c r="K223" s="76" t="str">
        <f>IF(Table_Data_Table_1[[#This Row],[Item ID]]="","",IFERROR(VLOOKUP(Table_Data_Table_1[[#This Row],[Item ID]],DataTable,10,FALSE)-VLOOKUP(Table_Data_Table_1[[#This Row],[Item ID]],DataTable,12,FALSE),""))</f>
        <v/>
      </c>
      <c r="L223" s="176" t="str">
        <f>IFERROR(Table_Data_Table_1[[#This Row],[Land
Residual]]/Table_Data_Table_1[[#This Row],[Resid
Acre]],"")</f>
        <v/>
      </c>
      <c r="M223" s="179" t="str">
        <f>IFERROR(ROUND(Table_Data_Table_1[[#This Row],[Land
Residual]]/Table_Data_Table_1[[#This Row],[Resid
Sq Ft]],2),"")</f>
        <v/>
      </c>
      <c r="N223" s="78" t="str">
        <f>IF(Table_Data_Table_1[[#This Row],[Item ID]]="","",ROUND(DAYS360(Table_Data_Table_1[[#This Row],[Sale Date]],'Global Settings'!$H$5)/30,0))</f>
        <v/>
      </c>
      <c r="O223" s="180" t="str">
        <f ca="1">IFERROR(IF(AND(Table_Data_Table_1[[#This Row],[Months To
Mid-Point]]&lt;12.01,Table_Data_Table_1[[#This Row],[Months To
Mid-Point]]&gt;-13),0,(Table_Data_Table_1[[#This Row],[Months To
Mid-Point]]*'Global Settings'!$H$6)),"")</f>
        <v/>
      </c>
      <c r="P223" s="176" t="str">
        <f ca="1">IFERROR(Table_Data_Table_1[[#This Row],[Land
Residual]]*(Table_Data_Table_1[[#This Row],[Time
Adjust]]+1),"")</f>
        <v/>
      </c>
      <c r="Q223" s="176" t="str">
        <f ca="1">IFERROR(Table_Data_Table_1[[#This Row],[Adjusted
Sale Price]]/Table_Data_Table_1[[#This Row],[Resid
Acre]],"")</f>
        <v/>
      </c>
      <c r="R223" s="179" t="str">
        <f ca="1">IFERROR(ROUND(Table_Data_Table_1[[#This Row],[Adjusted
Sale Price]]/Table_Data_Table_1[[#This Row],[Resid
Sq Ft]],2),"")</f>
        <v/>
      </c>
      <c r="S223" s="179" t="str">
        <f ca="1">IFERROR(IF(VLOOKUP(Table_Data_Table_1[[#This Row],[Item ID]],DataTable,11,FALSE)=0,"N/A",Table_Data_Table_1[[#This Row],[Adjusted
Sale Price]]/VLOOKUP(Table_Data_Table_1[[#This Row],[Item ID]],DataTable,11,FALSE)),"")</f>
        <v/>
      </c>
      <c r="T223" s="286" t="str">
        <f ca="1">IF(IFERROR(VLOOKUP(Table_Data_Table_1[[#This Row],[Item ID]],DataTable,17,FALSE),"")=0,"",IFERROR(VLOOKUP(Table_Data_Table_1[[#This Row],[Item ID]],DataTable,17,FALSE),""))</f>
        <v/>
      </c>
      <c r="U223" s="8"/>
    </row>
    <row r="224" spans="1:21" x14ac:dyDescent="0.25">
      <c r="A224" s="189" t="s">
        <v>133</v>
      </c>
      <c r="B224" s="78"/>
      <c r="C224" s="192" t="str">
        <f>IF(Table_Data_Table_1[[#This Row],[Item ID]]="","",IFERROR(VLOOKUP(Table_Data_Table_1[[#This Row],[Item ID]],DataTable,16,FALSE),""))</f>
        <v/>
      </c>
      <c r="D224" s="78"/>
      <c r="H22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ID]],DataTable,6,FALSE)*I224,"")))</f>
        <v/>
      </c>
      <c r="I22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4" s="178" t="str">
        <f>IFERROR(ROUND(Table_Data_Table_1[[#This Row],[Resid
Sq Ft]]/43560,3),"")</f>
        <v/>
      </c>
      <c r="K224" s="76" t="str">
        <f>IF(Table_Data_Table_1[[#This Row],[Item ID]]="","",IFERROR(VLOOKUP(Table_Data_Table_1[[#This Row],[Item ID]],DataTable,10,FALSE)-VLOOKUP(Table_Data_Table_1[[#This Row],[Item ID]],DataTable,12,FALSE),""))</f>
        <v/>
      </c>
      <c r="L224" s="176" t="str">
        <f>IFERROR(Table_Data_Table_1[[#This Row],[Land
Residual]]/Table_Data_Table_1[[#This Row],[Resid
Acre]],"")</f>
        <v/>
      </c>
      <c r="M224" s="179" t="str">
        <f>IFERROR(ROUND(Table_Data_Table_1[[#This Row],[Land
Residual]]/Table_Data_Table_1[[#This Row],[Resid
Sq Ft]],2),"")</f>
        <v/>
      </c>
      <c r="N224" s="78" t="str">
        <f>IF(Table_Data_Table_1[[#This Row],[Item ID]]="","",ROUND(DAYS360(Table_Data_Table_1[[#This Row],[Sale Date]],'Global Settings'!$H$5)/30,0))</f>
        <v/>
      </c>
      <c r="O224" s="180" t="str">
        <f ca="1">IFERROR(IF(AND(Table_Data_Table_1[[#This Row],[Months To
Mid-Point]]&lt;12.01,Table_Data_Table_1[[#This Row],[Months To
Mid-Point]]&gt;-13),0,(Table_Data_Table_1[[#This Row],[Months To
Mid-Point]]*'Global Settings'!$H$6)),"")</f>
        <v/>
      </c>
      <c r="P224" s="176" t="str">
        <f ca="1">IFERROR(Table_Data_Table_1[[#This Row],[Land
Residual]]*(Table_Data_Table_1[[#This Row],[Time
Adjust]]+1),"")</f>
        <v/>
      </c>
      <c r="Q224" s="176" t="str">
        <f ca="1">IFERROR(Table_Data_Table_1[[#This Row],[Adjusted
Sale Price]]/Table_Data_Table_1[[#This Row],[Resid
Acre]],"")</f>
        <v/>
      </c>
      <c r="R224" s="179" t="str">
        <f ca="1">IFERROR(ROUND(Table_Data_Table_1[[#This Row],[Adjusted
Sale Price]]/Table_Data_Table_1[[#This Row],[Resid
Sq Ft]],2),"")</f>
        <v/>
      </c>
      <c r="S224" s="179" t="str">
        <f ca="1">IFERROR(IF(VLOOKUP(Table_Data_Table_1[[#This Row],[Item ID]],DataTable,11,FALSE)=0,"N/A",Table_Data_Table_1[[#This Row],[Adjusted
Sale Price]]/VLOOKUP(Table_Data_Table_1[[#This Row],[Item ID]],DataTable,11,FALSE)),"")</f>
        <v/>
      </c>
      <c r="T224" s="286" t="str">
        <f ca="1">IF(IFERROR(VLOOKUP(Table_Data_Table_1[[#This Row],[Item ID]],DataTable,17,FALSE),"")=0,"",IFERROR(VLOOKUP(Table_Data_Table_1[[#This Row],[Item ID]],DataTable,17,FALSE),""))</f>
        <v/>
      </c>
      <c r="U224" s="8"/>
    </row>
    <row r="225" spans="1:21" x14ac:dyDescent="0.25">
      <c r="A225" s="189" t="s">
        <v>133</v>
      </c>
      <c r="B225" s="78"/>
      <c r="C225" s="192" t="str">
        <f>IF(Table_Data_Table_1[[#This Row],[Item ID]]="","",IFERROR(VLOOKUP(Table_Data_Table_1[[#This Row],[Item ID]],DataTable,16,FALSE),""))</f>
        <v/>
      </c>
      <c r="D225" s="78"/>
      <c r="H22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ID]],DataTable,6,FALSE)*I225,"")))</f>
        <v/>
      </c>
      <c r="I22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5" s="178" t="str">
        <f>IFERROR(ROUND(Table_Data_Table_1[[#This Row],[Resid
Sq Ft]]/43560,3),"")</f>
        <v/>
      </c>
      <c r="K225" s="76" t="str">
        <f>IF(Table_Data_Table_1[[#This Row],[Item ID]]="","",IFERROR(VLOOKUP(Table_Data_Table_1[[#This Row],[Item ID]],DataTable,10,FALSE)-VLOOKUP(Table_Data_Table_1[[#This Row],[Item ID]],DataTable,12,FALSE),""))</f>
        <v/>
      </c>
      <c r="L225" s="176" t="str">
        <f>IFERROR(Table_Data_Table_1[[#This Row],[Land
Residual]]/Table_Data_Table_1[[#This Row],[Resid
Acre]],"")</f>
        <v/>
      </c>
      <c r="M225" s="179" t="str">
        <f>IFERROR(ROUND(Table_Data_Table_1[[#This Row],[Land
Residual]]/Table_Data_Table_1[[#This Row],[Resid
Sq Ft]],2),"")</f>
        <v/>
      </c>
      <c r="N225" s="78" t="str">
        <f>IF(Table_Data_Table_1[[#This Row],[Item ID]]="","",ROUND(DAYS360(Table_Data_Table_1[[#This Row],[Sale Date]],'Global Settings'!$H$5)/30,0))</f>
        <v/>
      </c>
      <c r="O225" s="180" t="str">
        <f ca="1">IFERROR(IF(AND(Table_Data_Table_1[[#This Row],[Months To
Mid-Point]]&lt;12.01,Table_Data_Table_1[[#This Row],[Months To
Mid-Point]]&gt;-13),0,(Table_Data_Table_1[[#This Row],[Months To
Mid-Point]]*'Global Settings'!$H$6)),"")</f>
        <v/>
      </c>
      <c r="P225" s="176" t="str">
        <f ca="1">IFERROR(Table_Data_Table_1[[#This Row],[Land
Residual]]*(Table_Data_Table_1[[#This Row],[Time
Adjust]]+1),"")</f>
        <v/>
      </c>
      <c r="Q225" s="176" t="str">
        <f ca="1">IFERROR(Table_Data_Table_1[[#This Row],[Adjusted
Sale Price]]/Table_Data_Table_1[[#This Row],[Resid
Acre]],"")</f>
        <v/>
      </c>
      <c r="R225" s="179" t="str">
        <f ca="1">IFERROR(ROUND(Table_Data_Table_1[[#This Row],[Adjusted
Sale Price]]/Table_Data_Table_1[[#This Row],[Resid
Sq Ft]],2),"")</f>
        <v/>
      </c>
      <c r="S225" s="179" t="str">
        <f ca="1">IFERROR(IF(VLOOKUP(Table_Data_Table_1[[#This Row],[Item ID]],DataTable,11,FALSE)=0,"N/A",Table_Data_Table_1[[#This Row],[Adjusted
Sale Price]]/VLOOKUP(Table_Data_Table_1[[#This Row],[Item ID]],DataTable,11,FALSE)),"")</f>
        <v/>
      </c>
      <c r="T225" s="286" t="str">
        <f ca="1">IF(IFERROR(VLOOKUP(Table_Data_Table_1[[#This Row],[Item ID]],DataTable,17,FALSE),"")=0,"",IFERROR(VLOOKUP(Table_Data_Table_1[[#This Row],[Item ID]],DataTable,17,FALSE),""))</f>
        <v/>
      </c>
      <c r="U225" s="8"/>
    </row>
    <row r="226" spans="1:21" x14ac:dyDescent="0.25">
      <c r="A226" s="189" t="s">
        <v>133</v>
      </c>
      <c r="B226" s="78"/>
      <c r="C226" s="192" t="str">
        <f>IF(Table_Data_Table_1[[#This Row],[Item ID]]="","",IFERROR(VLOOKUP(Table_Data_Table_1[[#This Row],[Item ID]],DataTable,16,FALSE),""))</f>
        <v/>
      </c>
      <c r="D226" s="78"/>
      <c r="H22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ID]],DataTable,6,FALSE)*I226,"")))</f>
        <v/>
      </c>
      <c r="I22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6" s="178" t="str">
        <f>IFERROR(ROUND(Table_Data_Table_1[[#This Row],[Resid
Sq Ft]]/43560,3),"")</f>
        <v/>
      </c>
      <c r="K226" s="76" t="str">
        <f>IF(Table_Data_Table_1[[#This Row],[Item ID]]="","",IFERROR(VLOOKUP(Table_Data_Table_1[[#This Row],[Item ID]],DataTable,10,FALSE)-VLOOKUP(Table_Data_Table_1[[#This Row],[Item ID]],DataTable,12,FALSE),""))</f>
        <v/>
      </c>
      <c r="L226" s="176" t="str">
        <f>IFERROR(Table_Data_Table_1[[#This Row],[Land
Residual]]/Table_Data_Table_1[[#This Row],[Resid
Acre]],"")</f>
        <v/>
      </c>
      <c r="M226" s="179" t="str">
        <f>IFERROR(ROUND(Table_Data_Table_1[[#This Row],[Land
Residual]]/Table_Data_Table_1[[#This Row],[Resid
Sq Ft]],2),"")</f>
        <v/>
      </c>
      <c r="N226" s="78" t="str">
        <f>IF(Table_Data_Table_1[[#This Row],[Item ID]]="","",ROUND(DAYS360(Table_Data_Table_1[[#This Row],[Sale Date]],'Global Settings'!$H$5)/30,0))</f>
        <v/>
      </c>
      <c r="O226" s="180" t="str">
        <f ca="1">IFERROR(IF(AND(Table_Data_Table_1[[#This Row],[Months To
Mid-Point]]&lt;12.01,Table_Data_Table_1[[#This Row],[Months To
Mid-Point]]&gt;-13),0,(Table_Data_Table_1[[#This Row],[Months To
Mid-Point]]*'Global Settings'!$H$6)),"")</f>
        <v/>
      </c>
      <c r="P226" s="176" t="str">
        <f ca="1">IFERROR(Table_Data_Table_1[[#This Row],[Land
Residual]]*(Table_Data_Table_1[[#This Row],[Time
Adjust]]+1),"")</f>
        <v/>
      </c>
      <c r="Q226" s="176" t="str">
        <f ca="1">IFERROR(Table_Data_Table_1[[#This Row],[Adjusted
Sale Price]]/Table_Data_Table_1[[#This Row],[Resid
Acre]],"")</f>
        <v/>
      </c>
      <c r="R226" s="179" t="str">
        <f ca="1">IFERROR(ROUND(Table_Data_Table_1[[#This Row],[Adjusted
Sale Price]]/Table_Data_Table_1[[#This Row],[Resid
Sq Ft]],2),"")</f>
        <v/>
      </c>
      <c r="S226" s="179" t="str">
        <f ca="1">IFERROR(IF(VLOOKUP(Table_Data_Table_1[[#This Row],[Item ID]],DataTable,11,FALSE)=0,"N/A",Table_Data_Table_1[[#This Row],[Adjusted
Sale Price]]/VLOOKUP(Table_Data_Table_1[[#This Row],[Item ID]],DataTable,11,FALSE)),"")</f>
        <v/>
      </c>
      <c r="T226" s="286" t="str">
        <f ca="1">IF(IFERROR(VLOOKUP(Table_Data_Table_1[[#This Row],[Item ID]],DataTable,17,FALSE),"")=0,"",IFERROR(VLOOKUP(Table_Data_Table_1[[#This Row],[Item ID]],DataTable,17,FALSE),""))</f>
        <v/>
      </c>
      <c r="U226" s="8"/>
    </row>
    <row r="227" spans="1:21" x14ac:dyDescent="0.25">
      <c r="A227" s="189" t="s">
        <v>133</v>
      </c>
      <c r="B227" s="78"/>
      <c r="C227" s="192" t="str">
        <f>IF(Table_Data_Table_1[[#This Row],[Item ID]]="","",IFERROR(VLOOKUP(Table_Data_Table_1[[#This Row],[Item ID]],DataTable,16,FALSE),""))</f>
        <v/>
      </c>
      <c r="D227" s="78"/>
      <c r="H22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ID]],DataTable,6,FALSE)*I227,"")))</f>
        <v/>
      </c>
      <c r="I22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7" s="178" t="str">
        <f>IFERROR(ROUND(Table_Data_Table_1[[#This Row],[Resid
Sq Ft]]/43560,3),"")</f>
        <v/>
      </c>
      <c r="K227" s="76" t="str">
        <f>IF(Table_Data_Table_1[[#This Row],[Item ID]]="","",IFERROR(VLOOKUP(Table_Data_Table_1[[#This Row],[Item ID]],DataTable,10,FALSE)-VLOOKUP(Table_Data_Table_1[[#This Row],[Item ID]],DataTable,12,FALSE),""))</f>
        <v/>
      </c>
      <c r="L227" s="176" t="str">
        <f>IFERROR(Table_Data_Table_1[[#This Row],[Land
Residual]]/Table_Data_Table_1[[#This Row],[Resid
Acre]],"")</f>
        <v/>
      </c>
      <c r="M227" s="179" t="str">
        <f>IFERROR(ROUND(Table_Data_Table_1[[#This Row],[Land
Residual]]/Table_Data_Table_1[[#This Row],[Resid
Sq Ft]],2),"")</f>
        <v/>
      </c>
      <c r="N227" s="78" t="str">
        <f>IF(Table_Data_Table_1[[#This Row],[Item ID]]="","",ROUND(DAYS360(Table_Data_Table_1[[#This Row],[Sale Date]],'Global Settings'!$H$5)/30,0))</f>
        <v/>
      </c>
      <c r="O227" s="180" t="str">
        <f ca="1">IFERROR(IF(AND(Table_Data_Table_1[[#This Row],[Months To
Mid-Point]]&lt;12.01,Table_Data_Table_1[[#This Row],[Months To
Mid-Point]]&gt;-13),0,(Table_Data_Table_1[[#This Row],[Months To
Mid-Point]]*'Global Settings'!$H$6)),"")</f>
        <v/>
      </c>
      <c r="P227" s="176" t="str">
        <f ca="1">IFERROR(Table_Data_Table_1[[#This Row],[Land
Residual]]*(Table_Data_Table_1[[#This Row],[Time
Adjust]]+1),"")</f>
        <v/>
      </c>
      <c r="Q227" s="176" t="str">
        <f ca="1">IFERROR(Table_Data_Table_1[[#This Row],[Adjusted
Sale Price]]/Table_Data_Table_1[[#This Row],[Resid
Acre]],"")</f>
        <v/>
      </c>
      <c r="R227" s="179" t="str">
        <f ca="1">IFERROR(ROUND(Table_Data_Table_1[[#This Row],[Adjusted
Sale Price]]/Table_Data_Table_1[[#This Row],[Resid
Sq Ft]],2),"")</f>
        <v/>
      </c>
      <c r="S227" s="179" t="str">
        <f ca="1">IFERROR(IF(VLOOKUP(Table_Data_Table_1[[#This Row],[Item ID]],DataTable,11,FALSE)=0,"N/A",Table_Data_Table_1[[#This Row],[Adjusted
Sale Price]]/VLOOKUP(Table_Data_Table_1[[#This Row],[Item ID]],DataTable,11,FALSE)),"")</f>
        <v/>
      </c>
      <c r="T227" s="286" t="str">
        <f ca="1">IF(IFERROR(VLOOKUP(Table_Data_Table_1[[#This Row],[Item ID]],DataTable,17,FALSE),"")=0,"",IFERROR(VLOOKUP(Table_Data_Table_1[[#This Row],[Item ID]],DataTable,17,FALSE),""))</f>
        <v/>
      </c>
      <c r="U227" s="8"/>
    </row>
    <row r="228" spans="1:21" x14ac:dyDescent="0.25">
      <c r="A228" s="189" t="s">
        <v>133</v>
      </c>
      <c r="B228" s="78"/>
      <c r="C228" s="192" t="str">
        <f>IF(Table_Data_Table_1[[#This Row],[Item ID]]="","",IFERROR(VLOOKUP(Table_Data_Table_1[[#This Row],[Item ID]],DataTable,16,FALSE),""))</f>
        <v/>
      </c>
      <c r="D228" s="78"/>
      <c r="H22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ID]],DataTable,6,FALSE)*I228,"")))</f>
        <v/>
      </c>
      <c r="I22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8" s="178" t="str">
        <f>IFERROR(ROUND(Table_Data_Table_1[[#This Row],[Resid
Sq Ft]]/43560,3),"")</f>
        <v/>
      </c>
      <c r="K228" s="76" t="str">
        <f>IF(Table_Data_Table_1[[#This Row],[Item ID]]="","",IFERROR(VLOOKUP(Table_Data_Table_1[[#This Row],[Item ID]],DataTable,10,FALSE)-VLOOKUP(Table_Data_Table_1[[#This Row],[Item ID]],DataTable,12,FALSE),""))</f>
        <v/>
      </c>
      <c r="L228" s="176" t="str">
        <f>IFERROR(Table_Data_Table_1[[#This Row],[Land
Residual]]/Table_Data_Table_1[[#This Row],[Resid
Acre]],"")</f>
        <v/>
      </c>
      <c r="M228" s="179" t="str">
        <f>IFERROR(ROUND(Table_Data_Table_1[[#This Row],[Land
Residual]]/Table_Data_Table_1[[#This Row],[Resid
Sq Ft]],2),"")</f>
        <v/>
      </c>
      <c r="N228" s="78" t="str">
        <f>IF(Table_Data_Table_1[[#This Row],[Item ID]]="","",ROUND(DAYS360(Table_Data_Table_1[[#This Row],[Sale Date]],'Global Settings'!$H$5)/30,0))</f>
        <v/>
      </c>
      <c r="O228" s="180" t="str">
        <f ca="1">IFERROR(IF(AND(Table_Data_Table_1[[#This Row],[Months To
Mid-Point]]&lt;12.01,Table_Data_Table_1[[#This Row],[Months To
Mid-Point]]&gt;-13),0,(Table_Data_Table_1[[#This Row],[Months To
Mid-Point]]*'Global Settings'!$H$6)),"")</f>
        <v/>
      </c>
      <c r="P228" s="176" t="str">
        <f ca="1">IFERROR(Table_Data_Table_1[[#This Row],[Land
Residual]]*(Table_Data_Table_1[[#This Row],[Time
Adjust]]+1),"")</f>
        <v/>
      </c>
      <c r="Q228" s="176" t="str">
        <f ca="1">IFERROR(Table_Data_Table_1[[#This Row],[Adjusted
Sale Price]]/Table_Data_Table_1[[#This Row],[Resid
Acre]],"")</f>
        <v/>
      </c>
      <c r="R228" s="179" t="str">
        <f ca="1">IFERROR(ROUND(Table_Data_Table_1[[#This Row],[Adjusted
Sale Price]]/Table_Data_Table_1[[#This Row],[Resid
Sq Ft]],2),"")</f>
        <v/>
      </c>
      <c r="S228" s="179" t="str">
        <f ca="1">IFERROR(IF(VLOOKUP(Table_Data_Table_1[[#This Row],[Item ID]],DataTable,11,FALSE)=0,"N/A",Table_Data_Table_1[[#This Row],[Adjusted
Sale Price]]/VLOOKUP(Table_Data_Table_1[[#This Row],[Item ID]],DataTable,11,FALSE)),"")</f>
        <v/>
      </c>
      <c r="T228" s="286" t="str">
        <f ca="1">IF(IFERROR(VLOOKUP(Table_Data_Table_1[[#This Row],[Item ID]],DataTable,17,FALSE),"")=0,"",IFERROR(VLOOKUP(Table_Data_Table_1[[#This Row],[Item ID]],DataTable,17,FALSE),""))</f>
        <v/>
      </c>
      <c r="U228" s="8"/>
    </row>
    <row r="229" spans="1:21" x14ac:dyDescent="0.25">
      <c r="A229" s="189" t="s">
        <v>133</v>
      </c>
      <c r="B229" s="78"/>
      <c r="C229" s="192" t="str">
        <f>IF(Table_Data_Table_1[[#This Row],[Item ID]]="","",IFERROR(VLOOKUP(Table_Data_Table_1[[#This Row],[Item ID]],DataTable,16,FALSE),""))</f>
        <v/>
      </c>
      <c r="D229" s="78"/>
      <c r="H22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ID]],DataTable,6,FALSE)*I229,"")))</f>
        <v/>
      </c>
      <c r="I22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9" s="178" t="str">
        <f>IFERROR(ROUND(Table_Data_Table_1[[#This Row],[Resid
Sq Ft]]/43560,3),"")</f>
        <v/>
      </c>
      <c r="K229" s="76" t="str">
        <f>IF(Table_Data_Table_1[[#This Row],[Item ID]]="","",IFERROR(VLOOKUP(Table_Data_Table_1[[#This Row],[Item ID]],DataTable,10,FALSE)-VLOOKUP(Table_Data_Table_1[[#This Row],[Item ID]],DataTable,12,FALSE),""))</f>
        <v/>
      </c>
      <c r="L229" s="176" t="str">
        <f>IFERROR(Table_Data_Table_1[[#This Row],[Land
Residual]]/Table_Data_Table_1[[#This Row],[Resid
Acre]],"")</f>
        <v/>
      </c>
      <c r="M229" s="179" t="str">
        <f>IFERROR(ROUND(Table_Data_Table_1[[#This Row],[Land
Residual]]/Table_Data_Table_1[[#This Row],[Resid
Sq Ft]],2),"")</f>
        <v/>
      </c>
      <c r="N229" s="78" t="str">
        <f>IF(Table_Data_Table_1[[#This Row],[Item ID]]="","",ROUND(DAYS360(Table_Data_Table_1[[#This Row],[Sale Date]],'Global Settings'!$H$5)/30,0))</f>
        <v/>
      </c>
      <c r="O229" s="180" t="str">
        <f ca="1">IFERROR(IF(AND(Table_Data_Table_1[[#This Row],[Months To
Mid-Point]]&lt;12.01,Table_Data_Table_1[[#This Row],[Months To
Mid-Point]]&gt;-13),0,(Table_Data_Table_1[[#This Row],[Months To
Mid-Point]]*'Global Settings'!$H$6)),"")</f>
        <v/>
      </c>
      <c r="P229" s="176" t="str">
        <f ca="1">IFERROR(Table_Data_Table_1[[#This Row],[Land
Residual]]*(Table_Data_Table_1[[#This Row],[Time
Adjust]]+1),"")</f>
        <v/>
      </c>
      <c r="Q229" s="176" t="str">
        <f ca="1">IFERROR(Table_Data_Table_1[[#This Row],[Adjusted
Sale Price]]/Table_Data_Table_1[[#This Row],[Resid
Acre]],"")</f>
        <v/>
      </c>
      <c r="R229" s="179" t="str">
        <f ca="1">IFERROR(ROUND(Table_Data_Table_1[[#This Row],[Adjusted
Sale Price]]/Table_Data_Table_1[[#This Row],[Resid
Sq Ft]],2),"")</f>
        <v/>
      </c>
      <c r="S229" s="179" t="str">
        <f ca="1">IFERROR(IF(VLOOKUP(Table_Data_Table_1[[#This Row],[Item ID]],DataTable,11,FALSE)=0,"N/A",Table_Data_Table_1[[#This Row],[Adjusted
Sale Price]]/VLOOKUP(Table_Data_Table_1[[#This Row],[Item ID]],DataTable,11,FALSE)),"")</f>
        <v/>
      </c>
      <c r="T229" s="286" t="str">
        <f ca="1">IF(IFERROR(VLOOKUP(Table_Data_Table_1[[#This Row],[Item ID]],DataTable,17,FALSE),"")=0,"",IFERROR(VLOOKUP(Table_Data_Table_1[[#This Row],[Item ID]],DataTable,17,FALSE),""))</f>
        <v/>
      </c>
      <c r="U229" s="8"/>
    </row>
    <row r="230" spans="1:21" x14ac:dyDescent="0.25">
      <c r="A230" s="189" t="s">
        <v>133</v>
      </c>
      <c r="B230" s="78"/>
      <c r="C230" s="192" t="str">
        <f>IF(Table_Data_Table_1[[#This Row],[Item ID]]="","",IFERROR(VLOOKUP(Table_Data_Table_1[[#This Row],[Item ID]],DataTable,16,FALSE),""))</f>
        <v/>
      </c>
      <c r="D230" s="78"/>
      <c r="H23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ID]],DataTable,6,FALSE)*I230,"")))</f>
        <v/>
      </c>
      <c r="I23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0" s="178" t="str">
        <f>IFERROR(ROUND(Table_Data_Table_1[[#This Row],[Resid
Sq Ft]]/43560,3),"")</f>
        <v/>
      </c>
      <c r="K230" s="76" t="str">
        <f>IF(Table_Data_Table_1[[#This Row],[Item ID]]="","",IFERROR(VLOOKUP(Table_Data_Table_1[[#This Row],[Item ID]],DataTable,10,FALSE)-VLOOKUP(Table_Data_Table_1[[#This Row],[Item ID]],DataTable,12,FALSE),""))</f>
        <v/>
      </c>
      <c r="L230" s="176" t="str">
        <f>IFERROR(Table_Data_Table_1[[#This Row],[Land
Residual]]/Table_Data_Table_1[[#This Row],[Resid
Acre]],"")</f>
        <v/>
      </c>
      <c r="M230" s="179" t="str">
        <f>IFERROR(ROUND(Table_Data_Table_1[[#This Row],[Land
Residual]]/Table_Data_Table_1[[#This Row],[Resid
Sq Ft]],2),"")</f>
        <v/>
      </c>
      <c r="N230" s="78" t="str">
        <f>IF(Table_Data_Table_1[[#This Row],[Item ID]]="","",ROUND(DAYS360(Table_Data_Table_1[[#This Row],[Sale Date]],'Global Settings'!$H$5)/30,0))</f>
        <v/>
      </c>
      <c r="O230" s="180" t="str">
        <f ca="1">IFERROR(IF(AND(Table_Data_Table_1[[#This Row],[Months To
Mid-Point]]&lt;12.01,Table_Data_Table_1[[#This Row],[Months To
Mid-Point]]&gt;-13),0,(Table_Data_Table_1[[#This Row],[Months To
Mid-Point]]*'Global Settings'!$H$6)),"")</f>
        <v/>
      </c>
      <c r="P230" s="176" t="str">
        <f ca="1">IFERROR(Table_Data_Table_1[[#This Row],[Land
Residual]]*(Table_Data_Table_1[[#This Row],[Time
Adjust]]+1),"")</f>
        <v/>
      </c>
      <c r="Q230" s="176" t="str">
        <f ca="1">IFERROR(Table_Data_Table_1[[#This Row],[Adjusted
Sale Price]]/Table_Data_Table_1[[#This Row],[Resid
Acre]],"")</f>
        <v/>
      </c>
      <c r="R230" s="179" t="str">
        <f ca="1">IFERROR(ROUND(Table_Data_Table_1[[#This Row],[Adjusted
Sale Price]]/Table_Data_Table_1[[#This Row],[Resid
Sq Ft]],2),"")</f>
        <v/>
      </c>
      <c r="S230" s="179" t="str">
        <f ca="1">IFERROR(IF(VLOOKUP(Table_Data_Table_1[[#This Row],[Item ID]],DataTable,11,FALSE)=0,"N/A",Table_Data_Table_1[[#This Row],[Adjusted
Sale Price]]/VLOOKUP(Table_Data_Table_1[[#This Row],[Item ID]],DataTable,11,FALSE)),"")</f>
        <v/>
      </c>
      <c r="T230" s="286" t="str">
        <f ca="1">IF(IFERROR(VLOOKUP(Table_Data_Table_1[[#This Row],[Item ID]],DataTable,17,FALSE),"")=0,"",IFERROR(VLOOKUP(Table_Data_Table_1[[#This Row],[Item ID]],DataTable,17,FALSE),""))</f>
        <v/>
      </c>
      <c r="U230" s="8"/>
    </row>
    <row r="231" spans="1:21" x14ac:dyDescent="0.25">
      <c r="A231" s="189" t="s">
        <v>133</v>
      </c>
      <c r="B231" s="78"/>
      <c r="C231" s="192" t="str">
        <f>IF(Table_Data_Table_1[[#This Row],[Item ID]]="","",IFERROR(VLOOKUP(Table_Data_Table_1[[#This Row],[Item ID]],DataTable,16,FALSE),""))</f>
        <v/>
      </c>
      <c r="D231" s="78"/>
      <c r="H23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ID]],DataTable,6,FALSE)*I231,"")))</f>
        <v/>
      </c>
      <c r="I23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1" s="178" t="str">
        <f>IFERROR(ROUND(Table_Data_Table_1[[#This Row],[Resid
Sq Ft]]/43560,3),"")</f>
        <v/>
      </c>
      <c r="K231" s="76" t="str">
        <f>IF(Table_Data_Table_1[[#This Row],[Item ID]]="","",IFERROR(VLOOKUP(Table_Data_Table_1[[#This Row],[Item ID]],DataTable,10,FALSE)-VLOOKUP(Table_Data_Table_1[[#This Row],[Item ID]],DataTable,12,FALSE),""))</f>
        <v/>
      </c>
      <c r="L231" s="176" t="str">
        <f>IFERROR(Table_Data_Table_1[[#This Row],[Land
Residual]]/Table_Data_Table_1[[#This Row],[Resid
Acre]],"")</f>
        <v/>
      </c>
      <c r="M231" s="179" t="str">
        <f>IFERROR(ROUND(Table_Data_Table_1[[#This Row],[Land
Residual]]/Table_Data_Table_1[[#This Row],[Resid
Sq Ft]],2),"")</f>
        <v/>
      </c>
      <c r="N231" s="78" t="str">
        <f>IF(Table_Data_Table_1[[#This Row],[Item ID]]="","",ROUND(DAYS360(Table_Data_Table_1[[#This Row],[Sale Date]],'Global Settings'!$H$5)/30,0))</f>
        <v/>
      </c>
      <c r="O231" s="180" t="str">
        <f ca="1">IFERROR(IF(AND(Table_Data_Table_1[[#This Row],[Months To
Mid-Point]]&lt;12.01,Table_Data_Table_1[[#This Row],[Months To
Mid-Point]]&gt;-13),0,(Table_Data_Table_1[[#This Row],[Months To
Mid-Point]]*'Global Settings'!$H$6)),"")</f>
        <v/>
      </c>
      <c r="P231" s="176" t="str">
        <f ca="1">IFERROR(Table_Data_Table_1[[#This Row],[Land
Residual]]*(Table_Data_Table_1[[#This Row],[Time
Adjust]]+1),"")</f>
        <v/>
      </c>
      <c r="Q231" s="176" t="str">
        <f ca="1">IFERROR(Table_Data_Table_1[[#This Row],[Adjusted
Sale Price]]/Table_Data_Table_1[[#This Row],[Resid
Acre]],"")</f>
        <v/>
      </c>
      <c r="R231" s="179" t="str">
        <f ca="1">IFERROR(ROUND(Table_Data_Table_1[[#This Row],[Adjusted
Sale Price]]/Table_Data_Table_1[[#This Row],[Resid
Sq Ft]],2),"")</f>
        <v/>
      </c>
      <c r="S231" s="179" t="str">
        <f ca="1">IFERROR(IF(VLOOKUP(Table_Data_Table_1[[#This Row],[Item ID]],DataTable,11,FALSE)=0,"N/A",Table_Data_Table_1[[#This Row],[Adjusted
Sale Price]]/VLOOKUP(Table_Data_Table_1[[#This Row],[Item ID]],DataTable,11,FALSE)),"")</f>
        <v/>
      </c>
      <c r="T231" s="286" t="str">
        <f ca="1">IF(IFERROR(VLOOKUP(Table_Data_Table_1[[#This Row],[Item ID]],DataTable,17,FALSE),"")=0,"",IFERROR(VLOOKUP(Table_Data_Table_1[[#This Row],[Item ID]],DataTable,17,FALSE),""))</f>
        <v/>
      </c>
      <c r="U231" s="8"/>
    </row>
    <row r="232" spans="1:21" x14ac:dyDescent="0.25">
      <c r="A232" s="189" t="s">
        <v>133</v>
      </c>
      <c r="B232" s="78"/>
      <c r="C232" s="192" t="str">
        <f>IF(Table_Data_Table_1[[#This Row],[Item ID]]="","",IFERROR(VLOOKUP(Table_Data_Table_1[[#This Row],[Item ID]],DataTable,16,FALSE),""))</f>
        <v/>
      </c>
      <c r="D232" s="78"/>
      <c r="H23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ID]],DataTable,6,FALSE)*I232,"")))</f>
        <v/>
      </c>
      <c r="I23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2" s="178" t="str">
        <f>IFERROR(ROUND(Table_Data_Table_1[[#This Row],[Resid
Sq Ft]]/43560,3),"")</f>
        <v/>
      </c>
      <c r="K232" s="76" t="str">
        <f>IF(Table_Data_Table_1[[#This Row],[Item ID]]="","",IFERROR(VLOOKUP(Table_Data_Table_1[[#This Row],[Item ID]],DataTable,10,FALSE)-VLOOKUP(Table_Data_Table_1[[#This Row],[Item ID]],DataTable,12,FALSE),""))</f>
        <v/>
      </c>
      <c r="L232" s="176" t="str">
        <f>IFERROR(Table_Data_Table_1[[#This Row],[Land
Residual]]/Table_Data_Table_1[[#This Row],[Resid
Acre]],"")</f>
        <v/>
      </c>
      <c r="M232" s="179" t="str">
        <f>IFERROR(ROUND(Table_Data_Table_1[[#This Row],[Land
Residual]]/Table_Data_Table_1[[#This Row],[Resid
Sq Ft]],2),"")</f>
        <v/>
      </c>
      <c r="N232" s="78" t="str">
        <f>IF(Table_Data_Table_1[[#This Row],[Item ID]]="","",ROUND(DAYS360(Table_Data_Table_1[[#This Row],[Sale Date]],'Global Settings'!$H$5)/30,0))</f>
        <v/>
      </c>
      <c r="O232" s="180" t="str">
        <f ca="1">IFERROR(IF(AND(Table_Data_Table_1[[#This Row],[Months To
Mid-Point]]&lt;12.01,Table_Data_Table_1[[#This Row],[Months To
Mid-Point]]&gt;-13),0,(Table_Data_Table_1[[#This Row],[Months To
Mid-Point]]*'Global Settings'!$H$6)),"")</f>
        <v/>
      </c>
      <c r="P232" s="176" t="str">
        <f ca="1">IFERROR(Table_Data_Table_1[[#This Row],[Land
Residual]]*(Table_Data_Table_1[[#This Row],[Time
Adjust]]+1),"")</f>
        <v/>
      </c>
      <c r="Q232" s="176" t="str">
        <f ca="1">IFERROR(Table_Data_Table_1[[#This Row],[Adjusted
Sale Price]]/Table_Data_Table_1[[#This Row],[Resid
Acre]],"")</f>
        <v/>
      </c>
      <c r="R232" s="179" t="str">
        <f ca="1">IFERROR(ROUND(Table_Data_Table_1[[#This Row],[Adjusted
Sale Price]]/Table_Data_Table_1[[#This Row],[Resid
Sq Ft]],2),"")</f>
        <v/>
      </c>
      <c r="S232" s="179" t="str">
        <f ca="1">IFERROR(IF(VLOOKUP(Table_Data_Table_1[[#This Row],[Item ID]],DataTable,11,FALSE)=0,"N/A",Table_Data_Table_1[[#This Row],[Adjusted
Sale Price]]/VLOOKUP(Table_Data_Table_1[[#This Row],[Item ID]],DataTable,11,FALSE)),"")</f>
        <v/>
      </c>
      <c r="T232" s="286" t="str">
        <f ca="1">IF(IFERROR(VLOOKUP(Table_Data_Table_1[[#This Row],[Item ID]],DataTable,17,FALSE),"")=0,"",IFERROR(VLOOKUP(Table_Data_Table_1[[#This Row],[Item ID]],DataTable,17,FALSE),""))</f>
        <v/>
      </c>
      <c r="U232" s="8"/>
    </row>
    <row r="233" spans="1:21" x14ac:dyDescent="0.25">
      <c r="A233" s="189" t="s">
        <v>133</v>
      </c>
      <c r="B233" s="78"/>
      <c r="C233" s="192" t="str">
        <f>IF(Table_Data_Table_1[[#This Row],[Item ID]]="","",IFERROR(VLOOKUP(Table_Data_Table_1[[#This Row],[Item ID]],DataTable,16,FALSE),""))</f>
        <v/>
      </c>
      <c r="D233" s="78"/>
      <c r="H23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ID]],DataTable,6,FALSE)*I233,"")))</f>
        <v/>
      </c>
      <c r="I23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3" s="178" t="str">
        <f>IFERROR(ROUND(Table_Data_Table_1[[#This Row],[Resid
Sq Ft]]/43560,3),"")</f>
        <v/>
      </c>
      <c r="K233" s="76" t="str">
        <f>IF(Table_Data_Table_1[[#This Row],[Item ID]]="","",IFERROR(VLOOKUP(Table_Data_Table_1[[#This Row],[Item ID]],DataTable,10,FALSE)-VLOOKUP(Table_Data_Table_1[[#This Row],[Item ID]],DataTable,12,FALSE),""))</f>
        <v/>
      </c>
      <c r="L233" s="176" t="str">
        <f>IFERROR(Table_Data_Table_1[[#This Row],[Land
Residual]]/Table_Data_Table_1[[#This Row],[Resid
Acre]],"")</f>
        <v/>
      </c>
      <c r="M233" s="179" t="str">
        <f>IFERROR(ROUND(Table_Data_Table_1[[#This Row],[Land
Residual]]/Table_Data_Table_1[[#This Row],[Resid
Sq Ft]],2),"")</f>
        <v/>
      </c>
      <c r="N233" s="78" t="str">
        <f>IF(Table_Data_Table_1[[#This Row],[Item ID]]="","",ROUND(DAYS360(Table_Data_Table_1[[#This Row],[Sale Date]],'Global Settings'!$H$5)/30,0))</f>
        <v/>
      </c>
      <c r="O233" s="180" t="str">
        <f ca="1">IFERROR(IF(AND(Table_Data_Table_1[[#This Row],[Months To
Mid-Point]]&lt;12.01,Table_Data_Table_1[[#This Row],[Months To
Mid-Point]]&gt;-13),0,(Table_Data_Table_1[[#This Row],[Months To
Mid-Point]]*'Global Settings'!$H$6)),"")</f>
        <v/>
      </c>
      <c r="P233" s="176" t="str">
        <f ca="1">IFERROR(Table_Data_Table_1[[#This Row],[Land
Residual]]*(Table_Data_Table_1[[#This Row],[Time
Adjust]]+1),"")</f>
        <v/>
      </c>
      <c r="Q233" s="176" t="str">
        <f ca="1">IFERROR(Table_Data_Table_1[[#This Row],[Adjusted
Sale Price]]/Table_Data_Table_1[[#This Row],[Resid
Acre]],"")</f>
        <v/>
      </c>
      <c r="R233" s="179" t="str">
        <f ca="1">IFERROR(ROUND(Table_Data_Table_1[[#This Row],[Adjusted
Sale Price]]/Table_Data_Table_1[[#This Row],[Resid
Sq Ft]],2),"")</f>
        <v/>
      </c>
      <c r="S233" s="179" t="str">
        <f ca="1">IFERROR(IF(VLOOKUP(Table_Data_Table_1[[#This Row],[Item ID]],DataTable,11,FALSE)=0,"N/A",Table_Data_Table_1[[#This Row],[Adjusted
Sale Price]]/VLOOKUP(Table_Data_Table_1[[#This Row],[Item ID]],DataTable,11,FALSE)),"")</f>
        <v/>
      </c>
      <c r="T233" s="286" t="str">
        <f ca="1">IF(IFERROR(VLOOKUP(Table_Data_Table_1[[#This Row],[Item ID]],DataTable,17,FALSE),"")=0,"",IFERROR(VLOOKUP(Table_Data_Table_1[[#This Row],[Item ID]],DataTable,17,FALSE),""))</f>
        <v/>
      </c>
      <c r="U233" s="8"/>
    </row>
    <row r="234" spans="1:21" x14ac:dyDescent="0.25">
      <c r="A234" s="189" t="s">
        <v>133</v>
      </c>
      <c r="B234" s="78"/>
      <c r="C234" s="192" t="str">
        <f>IF(Table_Data_Table_1[[#This Row],[Item ID]]="","",IFERROR(VLOOKUP(Table_Data_Table_1[[#This Row],[Item ID]],DataTable,16,FALSE),""))</f>
        <v/>
      </c>
      <c r="D234" s="78"/>
      <c r="H23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ID]],DataTable,6,FALSE)*I234,"")))</f>
        <v/>
      </c>
      <c r="I23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4" s="178" t="str">
        <f>IFERROR(ROUND(Table_Data_Table_1[[#This Row],[Resid
Sq Ft]]/43560,3),"")</f>
        <v/>
      </c>
      <c r="K234" s="76" t="str">
        <f>IF(Table_Data_Table_1[[#This Row],[Item ID]]="","",IFERROR(VLOOKUP(Table_Data_Table_1[[#This Row],[Item ID]],DataTable,10,FALSE)-VLOOKUP(Table_Data_Table_1[[#This Row],[Item ID]],DataTable,12,FALSE),""))</f>
        <v/>
      </c>
      <c r="L234" s="176" t="str">
        <f>IFERROR(Table_Data_Table_1[[#This Row],[Land
Residual]]/Table_Data_Table_1[[#This Row],[Resid
Acre]],"")</f>
        <v/>
      </c>
      <c r="M234" s="179" t="str">
        <f>IFERROR(ROUND(Table_Data_Table_1[[#This Row],[Land
Residual]]/Table_Data_Table_1[[#This Row],[Resid
Sq Ft]],2),"")</f>
        <v/>
      </c>
      <c r="N234" s="78" t="str">
        <f>IF(Table_Data_Table_1[[#This Row],[Item ID]]="","",ROUND(DAYS360(Table_Data_Table_1[[#This Row],[Sale Date]],'Global Settings'!$H$5)/30,0))</f>
        <v/>
      </c>
      <c r="O234" s="180" t="str">
        <f ca="1">IFERROR(IF(AND(Table_Data_Table_1[[#This Row],[Months To
Mid-Point]]&lt;12.01,Table_Data_Table_1[[#This Row],[Months To
Mid-Point]]&gt;-13),0,(Table_Data_Table_1[[#This Row],[Months To
Mid-Point]]*'Global Settings'!$H$6)),"")</f>
        <v/>
      </c>
      <c r="P234" s="176" t="str">
        <f ca="1">IFERROR(Table_Data_Table_1[[#This Row],[Land
Residual]]*(Table_Data_Table_1[[#This Row],[Time
Adjust]]+1),"")</f>
        <v/>
      </c>
      <c r="Q234" s="176" t="str">
        <f ca="1">IFERROR(Table_Data_Table_1[[#This Row],[Adjusted
Sale Price]]/Table_Data_Table_1[[#This Row],[Resid
Acre]],"")</f>
        <v/>
      </c>
      <c r="R234" s="179" t="str">
        <f ca="1">IFERROR(ROUND(Table_Data_Table_1[[#This Row],[Adjusted
Sale Price]]/Table_Data_Table_1[[#This Row],[Resid
Sq Ft]],2),"")</f>
        <v/>
      </c>
      <c r="S234" s="179" t="str">
        <f ca="1">IFERROR(IF(VLOOKUP(Table_Data_Table_1[[#This Row],[Item ID]],DataTable,11,FALSE)=0,"N/A",Table_Data_Table_1[[#This Row],[Adjusted
Sale Price]]/VLOOKUP(Table_Data_Table_1[[#This Row],[Item ID]],DataTable,11,FALSE)),"")</f>
        <v/>
      </c>
      <c r="T234" s="286" t="str">
        <f ca="1">IF(IFERROR(VLOOKUP(Table_Data_Table_1[[#This Row],[Item ID]],DataTable,17,FALSE),"")=0,"",IFERROR(VLOOKUP(Table_Data_Table_1[[#This Row],[Item ID]],DataTable,17,FALSE),""))</f>
        <v/>
      </c>
      <c r="U234" s="8"/>
    </row>
    <row r="235" spans="1:21" x14ac:dyDescent="0.25">
      <c r="A235" s="189" t="s">
        <v>133</v>
      </c>
      <c r="B235" s="78"/>
      <c r="C235" s="192" t="str">
        <f>IF(Table_Data_Table_1[[#This Row],[Item ID]]="","",IFERROR(VLOOKUP(Table_Data_Table_1[[#This Row],[Item ID]],DataTable,16,FALSE),""))</f>
        <v/>
      </c>
      <c r="D235" s="78"/>
      <c r="H23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ID]],DataTable,6,FALSE)*I235,"")))</f>
        <v/>
      </c>
      <c r="I23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5" s="178" t="str">
        <f>IFERROR(ROUND(Table_Data_Table_1[[#This Row],[Resid
Sq Ft]]/43560,3),"")</f>
        <v/>
      </c>
      <c r="K235" s="76" t="str">
        <f>IF(Table_Data_Table_1[[#This Row],[Item ID]]="","",IFERROR(VLOOKUP(Table_Data_Table_1[[#This Row],[Item ID]],DataTable,10,FALSE)-VLOOKUP(Table_Data_Table_1[[#This Row],[Item ID]],DataTable,12,FALSE),""))</f>
        <v/>
      </c>
      <c r="L235" s="176" t="str">
        <f>IFERROR(Table_Data_Table_1[[#This Row],[Land
Residual]]/Table_Data_Table_1[[#This Row],[Resid
Acre]],"")</f>
        <v/>
      </c>
      <c r="M235" s="179" t="str">
        <f>IFERROR(ROUND(Table_Data_Table_1[[#This Row],[Land
Residual]]/Table_Data_Table_1[[#This Row],[Resid
Sq Ft]],2),"")</f>
        <v/>
      </c>
      <c r="N235" s="78" t="str">
        <f>IF(Table_Data_Table_1[[#This Row],[Item ID]]="","",ROUND(DAYS360(Table_Data_Table_1[[#This Row],[Sale Date]],'Global Settings'!$H$5)/30,0))</f>
        <v/>
      </c>
      <c r="O235" s="180" t="str">
        <f ca="1">IFERROR(IF(AND(Table_Data_Table_1[[#This Row],[Months To
Mid-Point]]&lt;12.01,Table_Data_Table_1[[#This Row],[Months To
Mid-Point]]&gt;-13),0,(Table_Data_Table_1[[#This Row],[Months To
Mid-Point]]*'Global Settings'!$H$6)),"")</f>
        <v/>
      </c>
      <c r="P235" s="176" t="str">
        <f ca="1">IFERROR(Table_Data_Table_1[[#This Row],[Land
Residual]]*(Table_Data_Table_1[[#This Row],[Time
Adjust]]+1),"")</f>
        <v/>
      </c>
      <c r="Q235" s="176" t="str">
        <f ca="1">IFERROR(Table_Data_Table_1[[#This Row],[Adjusted
Sale Price]]/Table_Data_Table_1[[#This Row],[Resid
Acre]],"")</f>
        <v/>
      </c>
      <c r="R235" s="179" t="str">
        <f ca="1">IFERROR(ROUND(Table_Data_Table_1[[#This Row],[Adjusted
Sale Price]]/Table_Data_Table_1[[#This Row],[Resid
Sq Ft]],2),"")</f>
        <v/>
      </c>
      <c r="S235" s="179" t="str">
        <f ca="1">IFERROR(IF(VLOOKUP(Table_Data_Table_1[[#This Row],[Item ID]],DataTable,11,FALSE)=0,"N/A",Table_Data_Table_1[[#This Row],[Adjusted
Sale Price]]/VLOOKUP(Table_Data_Table_1[[#This Row],[Item ID]],DataTable,11,FALSE)),"")</f>
        <v/>
      </c>
      <c r="T235" s="286" t="str">
        <f ca="1">IF(IFERROR(VLOOKUP(Table_Data_Table_1[[#This Row],[Item ID]],DataTable,17,FALSE),"")=0,"",IFERROR(VLOOKUP(Table_Data_Table_1[[#This Row],[Item ID]],DataTable,17,FALSE),""))</f>
        <v/>
      </c>
      <c r="U235" s="8"/>
    </row>
    <row r="236" spans="1:21" x14ac:dyDescent="0.25">
      <c r="A236" s="189" t="s">
        <v>133</v>
      </c>
      <c r="B236" s="78"/>
      <c r="C236" s="192" t="str">
        <f>IF(Table_Data_Table_1[[#This Row],[Item ID]]="","",IFERROR(VLOOKUP(Table_Data_Table_1[[#This Row],[Item ID]],DataTable,16,FALSE),""))</f>
        <v/>
      </c>
      <c r="D236" s="78"/>
      <c r="H23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ID]],DataTable,6,FALSE)*I236,"")))</f>
        <v/>
      </c>
      <c r="I23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6" s="178" t="str">
        <f>IFERROR(ROUND(Table_Data_Table_1[[#This Row],[Resid
Sq Ft]]/43560,3),"")</f>
        <v/>
      </c>
      <c r="K236" s="76" t="str">
        <f>IF(Table_Data_Table_1[[#This Row],[Item ID]]="","",IFERROR(VLOOKUP(Table_Data_Table_1[[#This Row],[Item ID]],DataTable,10,FALSE)-VLOOKUP(Table_Data_Table_1[[#This Row],[Item ID]],DataTable,12,FALSE),""))</f>
        <v/>
      </c>
      <c r="L236" s="176" t="str">
        <f>IFERROR(Table_Data_Table_1[[#This Row],[Land
Residual]]/Table_Data_Table_1[[#This Row],[Resid
Acre]],"")</f>
        <v/>
      </c>
      <c r="M236" s="179" t="str">
        <f>IFERROR(ROUND(Table_Data_Table_1[[#This Row],[Land
Residual]]/Table_Data_Table_1[[#This Row],[Resid
Sq Ft]],2),"")</f>
        <v/>
      </c>
      <c r="N236" s="78" t="str">
        <f>IF(Table_Data_Table_1[[#This Row],[Item ID]]="","",ROUND(DAYS360(Table_Data_Table_1[[#This Row],[Sale Date]],'Global Settings'!$H$5)/30,0))</f>
        <v/>
      </c>
      <c r="O236" s="180" t="str">
        <f ca="1">IFERROR(IF(AND(Table_Data_Table_1[[#This Row],[Months To
Mid-Point]]&lt;12.01,Table_Data_Table_1[[#This Row],[Months To
Mid-Point]]&gt;-13),0,(Table_Data_Table_1[[#This Row],[Months To
Mid-Point]]*'Global Settings'!$H$6)),"")</f>
        <v/>
      </c>
      <c r="P236" s="176" t="str">
        <f ca="1">IFERROR(Table_Data_Table_1[[#This Row],[Land
Residual]]*(Table_Data_Table_1[[#This Row],[Time
Adjust]]+1),"")</f>
        <v/>
      </c>
      <c r="Q236" s="176" t="str">
        <f ca="1">IFERROR(Table_Data_Table_1[[#This Row],[Adjusted
Sale Price]]/Table_Data_Table_1[[#This Row],[Resid
Acre]],"")</f>
        <v/>
      </c>
      <c r="R236" s="179" t="str">
        <f ca="1">IFERROR(ROUND(Table_Data_Table_1[[#This Row],[Adjusted
Sale Price]]/Table_Data_Table_1[[#This Row],[Resid
Sq Ft]],2),"")</f>
        <v/>
      </c>
      <c r="S236" s="179" t="str">
        <f ca="1">IFERROR(IF(VLOOKUP(Table_Data_Table_1[[#This Row],[Item ID]],DataTable,11,FALSE)=0,"N/A",Table_Data_Table_1[[#This Row],[Adjusted
Sale Price]]/VLOOKUP(Table_Data_Table_1[[#This Row],[Item ID]],DataTable,11,FALSE)),"")</f>
        <v/>
      </c>
      <c r="T236" s="286" t="str">
        <f ca="1">IF(IFERROR(VLOOKUP(Table_Data_Table_1[[#This Row],[Item ID]],DataTable,17,FALSE),"")=0,"",IFERROR(VLOOKUP(Table_Data_Table_1[[#This Row],[Item ID]],DataTable,17,FALSE),""))</f>
        <v/>
      </c>
      <c r="U236" s="8"/>
    </row>
    <row r="237" spans="1:21" x14ac:dyDescent="0.25">
      <c r="A237" s="189" t="s">
        <v>133</v>
      </c>
      <c r="B237" s="78"/>
      <c r="C237" s="192" t="str">
        <f>IF(Table_Data_Table_1[[#This Row],[Item ID]]="","",IFERROR(VLOOKUP(Table_Data_Table_1[[#This Row],[Item ID]],DataTable,16,FALSE),""))</f>
        <v/>
      </c>
      <c r="D237" s="78"/>
      <c r="H23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ID]],DataTable,6,FALSE)*I237,"")))</f>
        <v/>
      </c>
      <c r="I23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7" s="178" t="str">
        <f>IFERROR(ROUND(Table_Data_Table_1[[#This Row],[Resid
Sq Ft]]/43560,3),"")</f>
        <v/>
      </c>
      <c r="K237" s="76" t="str">
        <f>IF(Table_Data_Table_1[[#This Row],[Item ID]]="","",IFERROR(VLOOKUP(Table_Data_Table_1[[#This Row],[Item ID]],DataTable,10,FALSE)-VLOOKUP(Table_Data_Table_1[[#This Row],[Item ID]],DataTable,12,FALSE),""))</f>
        <v/>
      </c>
      <c r="L237" s="176" t="str">
        <f>IFERROR(Table_Data_Table_1[[#This Row],[Land
Residual]]/Table_Data_Table_1[[#This Row],[Resid
Acre]],"")</f>
        <v/>
      </c>
      <c r="M237" s="179" t="str">
        <f>IFERROR(ROUND(Table_Data_Table_1[[#This Row],[Land
Residual]]/Table_Data_Table_1[[#This Row],[Resid
Sq Ft]],2),"")</f>
        <v/>
      </c>
      <c r="N237" s="78" t="str">
        <f>IF(Table_Data_Table_1[[#This Row],[Item ID]]="","",ROUND(DAYS360(Table_Data_Table_1[[#This Row],[Sale Date]],'Global Settings'!$H$5)/30,0))</f>
        <v/>
      </c>
      <c r="O237" s="180" t="str">
        <f ca="1">IFERROR(IF(AND(Table_Data_Table_1[[#This Row],[Months To
Mid-Point]]&lt;12.01,Table_Data_Table_1[[#This Row],[Months To
Mid-Point]]&gt;-13),0,(Table_Data_Table_1[[#This Row],[Months To
Mid-Point]]*'Global Settings'!$H$6)),"")</f>
        <v/>
      </c>
      <c r="P237" s="176" t="str">
        <f ca="1">IFERROR(Table_Data_Table_1[[#This Row],[Land
Residual]]*(Table_Data_Table_1[[#This Row],[Time
Adjust]]+1),"")</f>
        <v/>
      </c>
      <c r="Q237" s="176" t="str">
        <f ca="1">IFERROR(Table_Data_Table_1[[#This Row],[Adjusted
Sale Price]]/Table_Data_Table_1[[#This Row],[Resid
Acre]],"")</f>
        <v/>
      </c>
      <c r="R237" s="179" t="str">
        <f ca="1">IFERROR(ROUND(Table_Data_Table_1[[#This Row],[Adjusted
Sale Price]]/Table_Data_Table_1[[#This Row],[Resid
Sq Ft]],2),"")</f>
        <v/>
      </c>
      <c r="S237" s="179" t="str">
        <f ca="1">IFERROR(IF(VLOOKUP(Table_Data_Table_1[[#This Row],[Item ID]],DataTable,11,FALSE)=0,"N/A",Table_Data_Table_1[[#This Row],[Adjusted
Sale Price]]/VLOOKUP(Table_Data_Table_1[[#This Row],[Item ID]],DataTable,11,FALSE)),"")</f>
        <v/>
      </c>
      <c r="T237" s="286" t="str">
        <f ca="1">IF(IFERROR(VLOOKUP(Table_Data_Table_1[[#This Row],[Item ID]],DataTable,17,FALSE),"")=0,"",IFERROR(VLOOKUP(Table_Data_Table_1[[#This Row],[Item ID]],DataTable,17,FALSE),""))</f>
        <v/>
      </c>
      <c r="U237" s="8"/>
    </row>
    <row r="238" spans="1:21" x14ac:dyDescent="0.25">
      <c r="A238" s="189" t="s">
        <v>133</v>
      </c>
      <c r="B238" s="78"/>
      <c r="C238" s="192" t="str">
        <f>IF(Table_Data_Table_1[[#This Row],[Item ID]]="","",IFERROR(VLOOKUP(Table_Data_Table_1[[#This Row],[Item ID]],DataTable,16,FALSE),""))</f>
        <v/>
      </c>
      <c r="D238" s="78"/>
      <c r="H23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ID]],DataTable,6,FALSE)*I238,"")))</f>
        <v/>
      </c>
      <c r="I23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8" s="178" t="str">
        <f>IFERROR(ROUND(Table_Data_Table_1[[#This Row],[Resid
Sq Ft]]/43560,3),"")</f>
        <v/>
      </c>
      <c r="K238" s="76" t="str">
        <f>IF(Table_Data_Table_1[[#This Row],[Item ID]]="","",IFERROR(VLOOKUP(Table_Data_Table_1[[#This Row],[Item ID]],DataTable,10,FALSE)-VLOOKUP(Table_Data_Table_1[[#This Row],[Item ID]],DataTable,12,FALSE),""))</f>
        <v/>
      </c>
      <c r="L238" s="176" t="str">
        <f>IFERROR(Table_Data_Table_1[[#This Row],[Land
Residual]]/Table_Data_Table_1[[#This Row],[Resid
Acre]],"")</f>
        <v/>
      </c>
      <c r="M238" s="179" t="str">
        <f>IFERROR(ROUND(Table_Data_Table_1[[#This Row],[Land
Residual]]/Table_Data_Table_1[[#This Row],[Resid
Sq Ft]],2),"")</f>
        <v/>
      </c>
      <c r="N238" s="78" t="str">
        <f>IF(Table_Data_Table_1[[#This Row],[Item ID]]="","",ROUND(DAYS360(Table_Data_Table_1[[#This Row],[Sale Date]],'Global Settings'!$H$5)/30,0))</f>
        <v/>
      </c>
      <c r="O238" s="180" t="str">
        <f ca="1">IFERROR(IF(AND(Table_Data_Table_1[[#This Row],[Months To
Mid-Point]]&lt;12.01,Table_Data_Table_1[[#This Row],[Months To
Mid-Point]]&gt;-13),0,(Table_Data_Table_1[[#This Row],[Months To
Mid-Point]]*'Global Settings'!$H$6)),"")</f>
        <v/>
      </c>
      <c r="P238" s="176" t="str">
        <f ca="1">IFERROR(Table_Data_Table_1[[#This Row],[Land
Residual]]*(Table_Data_Table_1[[#This Row],[Time
Adjust]]+1),"")</f>
        <v/>
      </c>
      <c r="Q238" s="176" t="str">
        <f ca="1">IFERROR(Table_Data_Table_1[[#This Row],[Adjusted
Sale Price]]/Table_Data_Table_1[[#This Row],[Resid
Acre]],"")</f>
        <v/>
      </c>
      <c r="R238" s="179" t="str">
        <f ca="1">IFERROR(ROUND(Table_Data_Table_1[[#This Row],[Adjusted
Sale Price]]/Table_Data_Table_1[[#This Row],[Resid
Sq Ft]],2),"")</f>
        <v/>
      </c>
      <c r="S238" s="179" t="str">
        <f ca="1">IFERROR(IF(VLOOKUP(Table_Data_Table_1[[#This Row],[Item ID]],DataTable,11,FALSE)=0,"N/A",Table_Data_Table_1[[#This Row],[Adjusted
Sale Price]]/VLOOKUP(Table_Data_Table_1[[#This Row],[Item ID]],DataTable,11,FALSE)),"")</f>
        <v/>
      </c>
      <c r="T238" s="286" t="str">
        <f ca="1">IF(IFERROR(VLOOKUP(Table_Data_Table_1[[#This Row],[Item ID]],DataTable,17,FALSE),"")=0,"",IFERROR(VLOOKUP(Table_Data_Table_1[[#This Row],[Item ID]],DataTable,17,FALSE),""))</f>
        <v/>
      </c>
      <c r="U238" s="8"/>
    </row>
    <row r="239" spans="1:21" x14ac:dyDescent="0.25">
      <c r="A239" s="189" t="s">
        <v>133</v>
      </c>
      <c r="B239" s="78"/>
      <c r="C239" s="192" t="str">
        <f>IF(Table_Data_Table_1[[#This Row],[Item ID]]="","",IFERROR(VLOOKUP(Table_Data_Table_1[[#This Row],[Item ID]],DataTable,16,FALSE),""))</f>
        <v/>
      </c>
      <c r="D239" s="78"/>
      <c r="H23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ID]],DataTable,6,FALSE)*I239,"")))</f>
        <v/>
      </c>
      <c r="I23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9" s="178" t="str">
        <f>IFERROR(ROUND(Table_Data_Table_1[[#This Row],[Resid
Sq Ft]]/43560,3),"")</f>
        <v/>
      </c>
      <c r="K239" s="76" t="str">
        <f>IF(Table_Data_Table_1[[#This Row],[Item ID]]="","",IFERROR(VLOOKUP(Table_Data_Table_1[[#This Row],[Item ID]],DataTable,10,FALSE)-VLOOKUP(Table_Data_Table_1[[#This Row],[Item ID]],DataTable,12,FALSE),""))</f>
        <v/>
      </c>
      <c r="L239" s="176" t="str">
        <f>IFERROR(Table_Data_Table_1[[#This Row],[Land
Residual]]/Table_Data_Table_1[[#This Row],[Resid
Acre]],"")</f>
        <v/>
      </c>
      <c r="M239" s="179" t="str">
        <f>IFERROR(ROUND(Table_Data_Table_1[[#This Row],[Land
Residual]]/Table_Data_Table_1[[#This Row],[Resid
Sq Ft]],2),"")</f>
        <v/>
      </c>
      <c r="N239" s="78" t="str">
        <f>IF(Table_Data_Table_1[[#This Row],[Item ID]]="","",ROUND(DAYS360(Table_Data_Table_1[[#This Row],[Sale Date]],'Global Settings'!$H$5)/30,0))</f>
        <v/>
      </c>
      <c r="O239" s="180" t="str">
        <f ca="1">IFERROR(IF(AND(Table_Data_Table_1[[#This Row],[Months To
Mid-Point]]&lt;12.01,Table_Data_Table_1[[#This Row],[Months To
Mid-Point]]&gt;-13),0,(Table_Data_Table_1[[#This Row],[Months To
Mid-Point]]*'Global Settings'!$H$6)),"")</f>
        <v/>
      </c>
      <c r="P239" s="176" t="str">
        <f ca="1">IFERROR(Table_Data_Table_1[[#This Row],[Land
Residual]]*(Table_Data_Table_1[[#This Row],[Time
Adjust]]+1),"")</f>
        <v/>
      </c>
      <c r="Q239" s="176" t="str">
        <f ca="1">IFERROR(Table_Data_Table_1[[#This Row],[Adjusted
Sale Price]]/Table_Data_Table_1[[#This Row],[Resid
Acre]],"")</f>
        <v/>
      </c>
      <c r="R239" s="179" t="str">
        <f ca="1">IFERROR(ROUND(Table_Data_Table_1[[#This Row],[Adjusted
Sale Price]]/Table_Data_Table_1[[#This Row],[Resid
Sq Ft]],2),"")</f>
        <v/>
      </c>
      <c r="S239" s="179" t="str">
        <f ca="1">IFERROR(IF(VLOOKUP(Table_Data_Table_1[[#This Row],[Item ID]],DataTable,11,FALSE)=0,"N/A",Table_Data_Table_1[[#This Row],[Adjusted
Sale Price]]/VLOOKUP(Table_Data_Table_1[[#This Row],[Item ID]],DataTable,11,FALSE)),"")</f>
        <v/>
      </c>
      <c r="T239" s="286" t="str">
        <f ca="1">IF(IFERROR(VLOOKUP(Table_Data_Table_1[[#This Row],[Item ID]],DataTable,17,FALSE),"")=0,"",IFERROR(VLOOKUP(Table_Data_Table_1[[#This Row],[Item ID]],DataTable,17,FALSE),""))</f>
        <v/>
      </c>
      <c r="U239" s="8"/>
    </row>
    <row r="240" spans="1:21" x14ac:dyDescent="0.25">
      <c r="A240" s="189" t="s">
        <v>133</v>
      </c>
      <c r="B240" s="78"/>
      <c r="C240" s="192" t="str">
        <f>IF(Table_Data_Table_1[[#This Row],[Item ID]]="","",IFERROR(VLOOKUP(Table_Data_Table_1[[#This Row],[Item ID]],DataTable,16,FALSE),""))</f>
        <v/>
      </c>
      <c r="D240" s="78"/>
      <c r="H24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ID]],DataTable,6,FALSE)*I240,"")))</f>
        <v/>
      </c>
      <c r="I24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0" s="178" t="str">
        <f>IFERROR(ROUND(Table_Data_Table_1[[#This Row],[Resid
Sq Ft]]/43560,3),"")</f>
        <v/>
      </c>
      <c r="K240" s="76" t="str">
        <f>IF(Table_Data_Table_1[[#This Row],[Item ID]]="","",IFERROR(VLOOKUP(Table_Data_Table_1[[#This Row],[Item ID]],DataTable,10,FALSE)-VLOOKUP(Table_Data_Table_1[[#This Row],[Item ID]],DataTable,12,FALSE),""))</f>
        <v/>
      </c>
      <c r="L240" s="176" t="str">
        <f>IFERROR(Table_Data_Table_1[[#This Row],[Land
Residual]]/Table_Data_Table_1[[#This Row],[Resid
Acre]],"")</f>
        <v/>
      </c>
      <c r="M240" s="179" t="str">
        <f>IFERROR(ROUND(Table_Data_Table_1[[#This Row],[Land
Residual]]/Table_Data_Table_1[[#This Row],[Resid
Sq Ft]],2),"")</f>
        <v/>
      </c>
      <c r="N240" s="78" t="str">
        <f>IF(Table_Data_Table_1[[#This Row],[Item ID]]="","",ROUND(DAYS360(Table_Data_Table_1[[#This Row],[Sale Date]],'Global Settings'!$H$5)/30,0))</f>
        <v/>
      </c>
      <c r="O240" s="180" t="str">
        <f ca="1">IFERROR(IF(AND(Table_Data_Table_1[[#This Row],[Months To
Mid-Point]]&lt;12.01,Table_Data_Table_1[[#This Row],[Months To
Mid-Point]]&gt;-13),0,(Table_Data_Table_1[[#This Row],[Months To
Mid-Point]]*'Global Settings'!$H$6)),"")</f>
        <v/>
      </c>
      <c r="P240" s="176" t="str">
        <f ca="1">IFERROR(Table_Data_Table_1[[#This Row],[Land
Residual]]*(Table_Data_Table_1[[#This Row],[Time
Adjust]]+1),"")</f>
        <v/>
      </c>
      <c r="Q240" s="176" t="str">
        <f ca="1">IFERROR(Table_Data_Table_1[[#This Row],[Adjusted
Sale Price]]/Table_Data_Table_1[[#This Row],[Resid
Acre]],"")</f>
        <v/>
      </c>
      <c r="R240" s="179" t="str">
        <f ca="1">IFERROR(ROUND(Table_Data_Table_1[[#This Row],[Adjusted
Sale Price]]/Table_Data_Table_1[[#This Row],[Resid
Sq Ft]],2),"")</f>
        <v/>
      </c>
      <c r="S240" s="179" t="str">
        <f ca="1">IFERROR(IF(VLOOKUP(Table_Data_Table_1[[#This Row],[Item ID]],DataTable,11,FALSE)=0,"N/A",Table_Data_Table_1[[#This Row],[Adjusted
Sale Price]]/VLOOKUP(Table_Data_Table_1[[#This Row],[Item ID]],DataTable,11,FALSE)),"")</f>
        <v/>
      </c>
      <c r="T240" s="286" t="str">
        <f ca="1">IF(IFERROR(VLOOKUP(Table_Data_Table_1[[#This Row],[Item ID]],DataTable,17,FALSE),"")=0,"",IFERROR(VLOOKUP(Table_Data_Table_1[[#This Row],[Item ID]],DataTable,17,FALSE),""))</f>
        <v/>
      </c>
      <c r="U240" s="8"/>
    </row>
    <row r="241" spans="1:21" x14ac:dyDescent="0.25">
      <c r="A241" s="189" t="s">
        <v>133</v>
      </c>
      <c r="B241" s="78"/>
      <c r="C241" s="192" t="str">
        <f>IF(Table_Data_Table_1[[#This Row],[Item ID]]="","",IFERROR(VLOOKUP(Table_Data_Table_1[[#This Row],[Item ID]],DataTable,16,FALSE),""))</f>
        <v/>
      </c>
      <c r="D241" s="78"/>
      <c r="H24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ID]],DataTable,6,FALSE)*I241,"")))</f>
        <v/>
      </c>
      <c r="I24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1" s="178" t="str">
        <f>IFERROR(ROUND(Table_Data_Table_1[[#This Row],[Resid
Sq Ft]]/43560,3),"")</f>
        <v/>
      </c>
      <c r="K241" s="76" t="str">
        <f>IF(Table_Data_Table_1[[#This Row],[Item ID]]="","",IFERROR(VLOOKUP(Table_Data_Table_1[[#This Row],[Item ID]],DataTable,10,FALSE)-VLOOKUP(Table_Data_Table_1[[#This Row],[Item ID]],DataTable,12,FALSE),""))</f>
        <v/>
      </c>
      <c r="L241" s="176" t="str">
        <f>IFERROR(Table_Data_Table_1[[#This Row],[Land
Residual]]/Table_Data_Table_1[[#This Row],[Resid
Acre]],"")</f>
        <v/>
      </c>
      <c r="M241" s="179" t="str">
        <f>IFERROR(ROUND(Table_Data_Table_1[[#This Row],[Land
Residual]]/Table_Data_Table_1[[#This Row],[Resid
Sq Ft]],2),"")</f>
        <v/>
      </c>
      <c r="N241" s="78" t="str">
        <f>IF(Table_Data_Table_1[[#This Row],[Item ID]]="","",ROUND(DAYS360(Table_Data_Table_1[[#This Row],[Sale Date]],'Global Settings'!$H$5)/30,0))</f>
        <v/>
      </c>
      <c r="O241" s="180" t="str">
        <f ca="1">IFERROR(IF(AND(Table_Data_Table_1[[#This Row],[Months To
Mid-Point]]&lt;12.01,Table_Data_Table_1[[#This Row],[Months To
Mid-Point]]&gt;-13),0,(Table_Data_Table_1[[#This Row],[Months To
Mid-Point]]*'Global Settings'!$H$6)),"")</f>
        <v/>
      </c>
      <c r="P241" s="176" t="str">
        <f ca="1">IFERROR(Table_Data_Table_1[[#This Row],[Land
Residual]]*(Table_Data_Table_1[[#This Row],[Time
Adjust]]+1),"")</f>
        <v/>
      </c>
      <c r="Q241" s="176" t="str">
        <f ca="1">IFERROR(Table_Data_Table_1[[#This Row],[Adjusted
Sale Price]]/Table_Data_Table_1[[#This Row],[Resid
Acre]],"")</f>
        <v/>
      </c>
      <c r="R241" s="179" t="str">
        <f ca="1">IFERROR(ROUND(Table_Data_Table_1[[#This Row],[Adjusted
Sale Price]]/Table_Data_Table_1[[#This Row],[Resid
Sq Ft]],2),"")</f>
        <v/>
      </c>
      <c r="S241" s="179" t="str">
        <f ca="1">IFERROR(IF(VLOOKUP(Table_Data_Table_1[[#This Row],[Item ID]],DataTable,11,FALSE)=0,"N/A",Table_Data_Table_1[[#This Row],[Adjusted
Sale Price]]/VLOOKUP(Table_Data_Table_1[[#This Row],[Item ID]],DataTable,11,FALSE)),"")</f>
        <v/>
      </c>
      <c r="T241" s="286" t="str">
        <f ca="1">IF(IFERROR(VLOOKUP(Table_Data_Table_1[[#This Row],[Item ID]],DataTable,17,FALSE),"")=0,"",IFERROR(VLOOKUP(Table_Data_Table_1[[#This Row],[Item ID]],DataTable,17,FALSE),""))</f>
        <v/>
      </c>
      <c r="U241" s="8"/>
    </row>
    <row r="242" spans="1:21" x14ac:dyDescent="0.25">
      <c r="A242" s="189" t="s">
        <v>133</v>
      </c>
      <c r="B242" s="78"/>
      <c r="C242" s="192" t="str">
        <f>IF(Table_Data_Table_1[[#This Row],[Item ID]]="","",IFERROR(VLOOKUP(Table_Data_Table_1[[#This Row],[Item ID]],DataTable,16,FALSE),""))</f>
        <v/>
      </c>
      <c r="D242" s="78"/>
      <c r="H24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ID]],DataTable,6,FALSE)*I242,"")))</f>
        <v/>
      </c>
      <c r="I24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2" s="178" t="str">
        <f>IFERROR(ROUND(Table_Data_Table_1[[#This Row],[Resid
Sq Ft]]/43560,3),"")</f>
        <v/>
      </c>
      <c r="K242" s="76" t="str">
        <f>IF(Table_Data_Table_1[[#This Row],[Item ID]]="","",IFERROR(VLOOKUP(Table_Data_Table_1[[#This Row],[Item ID]],DataTable,10,FALSE)-VLOOKUP(Table_Data_Table_1[[#This Row],[Item ID]],DataTable,12,FALSE),""))</f>
        <v/>
      </c>
      <c r="L242" s="176" t="str">
        <f>IFERROR(Table_Data_Table_1[[#This Row],[Land
Residual]]/Table_Data_Table_1[[#This Row],[Resid
Acre]],"")</f>
        <v/>
      </c>
      <c r="M242" s="179" t="str">
        <f>IFERROR(ROUND(Table_Data_Table_1[[#This Row],[Land
Residual]]/Table_Data_Table_1[[#This Row],[Resid
Sq Ft]],2),"")</f>
        <v/>
      </c>
      <c r="N242" s="78" t="str">
        <f>IF(Table_Data_Table_1[[#This Row],[Item ID]]="","",ROUND(DAYS360(Table_Data_Table_1[[#This Row],[Sale Date]],'Global Settings'!$H$5)/30,0))</f>
        <v/>
      </c>
      <c r="O242" s="180" t="str">
        <f ca="1">IFERROR(IF(AND(Table_Data_Table_1[[#This Row],[Months To
Mid-Point]]&lt;12.01,Table_Data_Table_1[[#This Row],[Months To
Mid-Point]]&gt;-13),0,(Table_Data_Table_1[[#This Row],[Months To
Mid-Point]]*'Global Settings'!$H$6)),"")</f>
        <v/>
      </c>
      <c r="P242" s="176" t="str">
        <f ca="1">IFERROR(Table_Data_Table_1[[#This Row],[Land
Residual]]*(Table_Data_Table_1[[#This Row],[Time
Adjust]]+1),"")</f>
        <v/>
      </c>
      <c r="Q242" s="176" t="str">
        <f ca="1">IFERROR(Table_Data_Table_1[[#This Row],[Adjusted
Sale Price]]/Table_Data_Table_1[[#This Row],[Resid
Acre]],"")</f>
        <v/>
      </c>
      <c r="R242" s="179" t="str">
        <f ca="1">IFERROR(ROUND(Table_Data_Table_1[[#This Row],[Adjusted
Sale Price]]/Table_Data_Table_1[[#This Row],[Resid
Sq Ft]],2),"")</f>
        <v/>
      </c>
      <c r="S242" s="179" t="str">
        <f ca="1">IFERROR(IF(VLOOKUP(Table_Data_Table_1[[#This Row],[Item ID]],DataTable,11,FALSE)=0,"N/A",Table_Data_Table_1[[#This Row],[Adjusted
Sale Price]]/VLOOKUP(Table_Data_Table_1[[#This Row],[Item ID]],DataTable,11,FALSE)),"")</f>
        <v/>
      </c>
      <c r="T242" s="286" t="str">
        <f ca="1">IF(IFERROR(VLOOKUP(Table_Data_Table_1[[#This Row],[Item ID]],DataTable,17,FALSE),"")=0,"",IFERROR(VLOOKUP(Table_Data_Table_1[[#This Row],[Item ID]],DataTable,17,FALSE),""))</f>
        <v/>
      </c>
      <c r="U242" s="8"/>
    </row>
    <row r="243" spans="1:21" x14ac:dyDescent="0.25">
      <c r="A243" s="189" t="s">
        <v>133</v>
      </c>
      <c r="B243" s="78"/>
      <c r="C243" s="192" t="str">
        <f>IF(Table_Data_Table_1[[#This Row],[Item ID]]="","",IFERROR(VLOOKUP(Table_Data_Table_1[[#This Row],[Item ID]],DataTable,16,FALSE),""))</f>
        <v/>
      </c>
      <c r="D243" s="78"/>
      <c r="H24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ID]],DataTable,6,FALSE)*I243,"")))</f>
        <v/>
      </c>
      <c r="I24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3" s="178" t="str">
        <f>IFERROR(ROUND(Table_Data_Table_1[[#This Row],[Resid
Sq Ft]]/43560,3),"")</f>
        <v/>
      </c>
      <c r="K243" s="76" t="str">
        <f>IF(Table_Data_Table_1[[#This Row],[Item ID]]="","",IFERROR(VLOOKUP(Table_Data_Table_1[[#This Row],[Item ID]],DataTable,10,FALSE)-VLOOKUP(Table_Data_Table_1[[#This Row],[Item ID]],DataTable,12,FALSE),""))</f>
        <v/>
      </c>
      <c r="L243" s="176" t="str">
        <f>IFERROR(Table_Data_Table_1[[#This Row],[Land
Residual]]/Table_Data_Table_1[[#This Row],[Resid
Acre]],"")</f>
        <v/>
      </c>
      <c r="M243" s="179" t="str">
        <f>IFERROR(ROUND(Table_Data_Table_1[[#This Row],[Land
Residual]]/Table_Data_Table_1[[#This Row],[Resid
Sq Ft]],2),"")</f>
        <v/>
      </c>
      <c r="N243" s="78" t="str">
        <f>IF(Table_Data_Table_1[[#This Row],[Item ID]]="","",ROUND(DAYS360(Table_Data_Table_1[[#This Row],[Sale Date]],'Global Settings'!$H$5)/30,0))</f>
        <v/>
      </c>
      <c r="O243" s="180" t="str">
        <f ca="1">IFERROR(IF(AND(Table_Data_Table_1[[#This Row],[Months To
Mid-Point]]&lt;12.01,Table_Data_Table_1[[#This Row],[Months To
Mid-Point]]&gt;-13),0,(Table_Data_Table_1[[#This Row],[Months To
Mid-Point]]*'Global Settings'!$H$6)),"")</f>
        <v/>
      </c>
      <c r="P243" s="176" t="str">
        <f ca="1">IFERROR(Table_Data_Table_1[[#This Row],[Land
Residual]]*(Table_Data_Table_1[[#This Row],[Time
Adjust]]+1),"")</f>
        <v/>
      </c>
      <c r="Q243" s="176" t="str">
        <f ca="1">IFERROR(Table_Data_Table_1[[#This Row],[Adjusted
Sale Price]]/Table_Data_Table_1[[#This Row],[Resid
Acre]],"")</f>
        <v/>
      </c>
      <c r="R243" s="179" t="str">
        <f ca="1">IFERROR(ROUND(Table_Data_Table_1[[#This Row],[Adjusted
Sale Price]]/Table_Data_Table_1[[#This Row],[Resid
Sq Ft]],2),"")</f>
        <v/>
      </c>
      <c r="S243" s="179" t="str">
        <f ca="1">IFERROR(IF(VLOOKUP(Table_Data_Table_1[[#This Row],[Item ID]],DataTable,11,FALSE)=0,"N/A",Table_Data_Table_1[[#This Row],[Adjusted
Sale Price]]/VLOOKUP(Table_Data_Table_1[[#This Row],[Item ID]],DataTable,11,FALSE)),"")</f>
        <v/>
      </c>
      <c r="T243" s="286" t="str">
        <f ca="1">IF(IFERROR(VLOOKUP(Table_Data_Table_1[[#This Row],[Item ID]],DataTable,17,FALSE),"")=0,"",IFERROR(VLOOKUP(Table_Data_Table_1[[#This Row],[Item ID]],DataTable,17,FALSE),""))</f>
        <v/>
      </c>
      <c r="U243" s="8"/>
    </row>
    <row r="244" spans="1:21" x14ac:dyDescent="0.25">
      <c r="A244" s="189" t="s">
        <v>133</v>
      </c>
      <c r="B244" s="78"/>
      <c r="C244" s="192" t="str">
        <f>IF(Table_Data_Table_1[[#This Row],[Item ID]]="","",IFERROR(VLOOKUP(Table_Data_Table_1[[#This Row],[Item ID]],DataTable,16,FALSE),""))</f>
        <v/>
      </c>
      <c r="D244" s="78"/>
      <c r="H24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ID]],DataTable,6,FALSE)*I244,"")))</f>
        <v/>
      </c>
      <c r="I24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4" s="178" t="str">
        <f>IFERROR(ROUND(Table_Data_Table_1[[#This Row],[Resid
Sq Ft]]/43560,3),"")</f>
        <v/>
      </c>
      <c r="K244" s="76" t="str">
        <f>IF(Table_Data_Table_1[[#This Row],[Item ID]]="","",IFERROR(VLOOKUP(Table_Data_Table_1[[#This Row],[Item ID]],DataTable,10,FALSE)-VLOOKUP(Table_Data_Table_1[[#This Row],[Item ID]],DataTable,12,FALSE),""))</f>
        <v/>
      </c>
      <c r="L244" s="176" t="str">
        <f>IFERROR(Table_Data_Table_1[[#This Row],[Land
Residual]]/Table_Data_Table_1[[#This Row],[Resid
Acre]],"")</f>
        <v/>
      </c>
      <c r="M244" s="179" t="str">
        <f>IFERROR(ROUND(Table_Data_Table_1[[#This Row],[Land
Residual]]/Table_Data_Table_1[[#This Row],[Resid
Sq Ft]],2),"")</f>
        <v/>
      </c>
      <c r="N244" s="78" t="str">
        <f>IF(Table_Data_Table_1[[#This Row],[Item ID]]="","",ROUND(DAYS360(Table_Data_Table_1[[#This Row],[Sale Date]],'Global Settings'!$H$5)/30,0))</f>
        <v/>
      </c>
      <c r="O244" s="180" t="str">
        <f ca="1">IFERROR(IF(AND(Table_Data_Table_1[[#This Row],[Months To
Mid-Point]]&lt;12.01,Table_Data_Table_1[[#This Row],[Months To
Mid-Point]]&gt;-13),0,(Table_Data_Table_1[[#This Row],[Months To
Mid-Point]]*'Global Settings'!$H$6)),"")</f>
        <v/>
      </c>
      <c r="P244" s="176" t="str">
        <f ca="1">IFERROR(Table_Data_Table_1[[#This Row],[Land
Residual]]*(Table_Data_Table_1[[#This Row],[Time
Adjust]]+1),"")</f>
        <v/>
      </c>
      <c r="Q244" s="176" t="str">
        <f ca="1">IFERROR(Table_Data_Table_1[[#This Row],[Adjusted
Sale Price]]/Table_Data_Table_1[[#This Row],[Resid
Acre]],"")</f>
        <v/>
      </c>
      <c r="R244" s="179" t="str">
        <f ca="1">IFERROR(ROUND(Table_Data_Table_1[[#This Row],[Adjusted
Sale Price]]/Table_Data_Table_1[[#This Row],[Resid
Sq Ft]],2),"")</f>
        <v/>
      </c>
      <c r="S244" s="179" t="str">
        <f ca="1">IFERROR(IF(VLOOKUP(Table_Data_Table_1[[#This Row],[Item ID]],DataTable,11,FALSE)=0,"N/A",Table_Data_Table_1[[#This Row],[Adjusted
Sale Price]]/VLOOKUP(Table_Data_Table_1[[#This Row],[Item ID]],DataTable,11,FALSE)),"")</f>
        <v/>
      </c>
      <c r="T244" s="286" t="str">
        <f ca="1">IF(IFERROR(VLOOKUP(Table_Data_Table_1[[#This Row],[Item ID]],DataTable,17,FALSE),"")=0,"",IFERROR(VLOOKUP(Table_Data_Table_1[[#This Row],[Item ID]],DataTable,17,FALSE),""))</f>
        <v/>
      </c>
      <c r="U244" s="8"/>
    </row>
    <row r="245" spans="1:21" x14ac:dyDescent="0.25">
      <c r="A245" s="189" t="s">
        <v>133</v>
      </c>
      <c r="B245" s="78"/>
      <c r="C245" s="192" t="str">
        <f>IF(Table_Data_Table_1[[#This Row],[Item ID]]="","",IFERROR(VLOOKUP(Table_Data_Table_1[[#This Row],[Item ID]],DataTable,16,FALSE),""))</f>
        <v/>
      </c>
      <c r="D245" s="78"/>
      <c r="H24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ID]],DataTable,6,FALSE)*I245,"")))</f>
        <v/>
      </c>
      <c r="I24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5" s="178" t="str">
        <f>IFERROR(ROUND(Table_Data_Table_1[[#This Row],[Resid
Sq Ft]]/43560,3),"")</f>
        <v/>
      </c>
      <c r="K245" s="76" t="str">
        <f>IF(Table_Data_Table_1[[#This Row],[Item ID]]="","",IFERROR(VLOOKUP(Table_Data_Table_1[[#This Row],[Item ID]],DataTable,10,FALSE)-VLOOKUP(Table_Data_Table_1[[#This Row],[Item ID]],DataTable,12,FALSE),""))</f>
        <v/>
      </c>
      <c r="L245" s="176" t="str">
        <f>IFERROR(Table_Data_Table_1[[#This Row],[Land
Residual]]/Table_Data_Table_1[[#This Row],[Resid
Acre]],"")</f>
        <v/>
      </c>
      <c r="M245" s="179" t="str">
        <f>IFERROR(ROUND(Table_Data_Table_1[[#This Row],[Land
Residual]]/Table_Data_Table_1[[#This Row],[Resid
Sq Ft]],2),"")</f>
        <v/>
      </c>
      <c r="N245" s="78" t="str">
        <f>IF(Table_Data_Table_1[[#This Row],[Item ID]]="","",ROUND(DAYS360(Table_Data_Table_1[[#This Row],[Sale Date]],'Global Settings'!$H$5)/30,0))</f>
        <v/>
      </c>
      <c r="O245" s="180" t="str">
        <f ca="1">IFERROR(IF(AND(Table_Data_Table_1[[#This Row],[Months To
Mid-Point]]&lt;12.01,Table_Data_Table_1[[#This Row],[Months To
Mid-Point]]&gt;-13),0,(Table_Data_Table_1[[#This Row],[Months To
Mid-Point]]*'Global Settings'!$H$6)),"")</f>
        <v/>
      </c>
      <c r="P245" s="176" t="str">
        <f ca="1">IFERROR(Table_Data_Table_1[[#This Row],[Land
Residual]]*(Table_Data_Table_1[[#This Row],[Time
Adjust]]+1),"")</f>
        <v/>
      </c>
      <c r="Q245" s="176" t="str">
        <f ca="1">IFERROR(Table_Data_Table_1[[#This Row],[Adjusted
Sale Price]]/Table_Data_Table_1[[#This Row],[Resid
Acre]],"")</f>
        <v/>
      </c>
      <c r="R245" s="179" t="str">
        <f ca="1">IFERROR(ROUND(Table_Data_Table_1[[#This Row],[Adjusted
Sale Price]]/Table_Data_Table_1[[#This Row],[Resid
Sq Ft]],2),"")</f>
        <v/>
      </c>
      <c r="S245" s="179" t="str">
        <f ca="1">IFERROR(IF(VLOOKUP(Table_Data_Table_1[[#This Row],[Item ID]],DataTable,11,FALSE)=0,"N/A",Table_Data_Table_1[[#This Row],[Adjusted
Sale Price]]/VLOOKUP(Table_Data_Table_1[[#This Row],[Item ID]],DataTable,11,FALSE)),"")</f>
        <v/>
      </c>
      <c r="T245" s="286" t="str">
        <f ca="1">IF(IFERROR(VLOOKUP(Table_Data_Table_1[[#This Row],[Item ID]],DataTable,17,FALSE),"")=0,"",IFERROR(VLOOKUP(Table_Data_Table_1[[#This Row],[Item ID]],DataTable,17,FALSE),""))</f>
        <v/>
      </c>
      <c r="U245" s="8"/>
    </row>
    <row r="246" spans="1:21" x14ac:dyDescent="0.25">
      <c r="A246" s="189" t="s">
        <v>133</v>
      </c>
      <c r="B246" s="78"/>
      <c r="C246" s="192" t="str">
        <f>IF(Table_Data_Table_1[[#This Row],[Item ID]]="","",IFERROR(VLOOKUP(Table_Data_Table_1[[#This Row],[Item ID]],DataTable,16,FALSE),""))</f>
        <v/>
      </c>
      <c r="D246" s="78"/>
      <c r="H24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ID]],DataTable,6,FALSE)*I246,"")))</f>
        <v/>
      </c>
      <c r="I24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6" s="178" t="str">
        <f>IFERROR(ROUND(Table_Data_Table_1[[#This Row],[Resid
Sq Ft]]/43560,3),"")</f>
        <v/>
      </c>
      <c r="K246" s="76" t="str">
        <f>IF(Table_Data_Table_1[[#This Row],[Item ID]]="","",IFERROR(VLOOKUP(Table_Data_Table_1[[#This Row],[Item ID]],DataTable,10,FALSE)-VLOOKUP(Table_Data_Table_1[[#This Row],[Item ID]],DataTable,12,FALSE),""))</f>
        <v/>
      </c>
      <c r="L246" s="176" t="str">
        <f>IFERROR(Table_Data_Table_1[[#This Row],[Land
Residual]]/Table_Data_Table_1[[#This Row],[Resid
Acre]],"")</f>
        <v/>
      </c>
      <c r="M246" s="179" t="str">
        <f>IFERROR(ROUND(Table_Data_Table_1[[#This Row],[Land
Residual]]/Table_Data_Table_1[[#This Row],[Resid
Sq Ft]],2),"")</f>
        <v/>
      </c>
      <c r="N246" s="78" t="str">
        <f>IF(Table_Data_Table_1[[#This Row],[Item ID]]="","",ROUND(DAYS360(Table_Data_Table_1[[#This Row],[Sale Date]],'Global Settings'!$H$5)/30,0))</f>
        <v/>
      </c>
      <c r="O246" s="180" t="str">
        <f ca="1">IFERROR(IF(AND(Table_Data_Table_1[[#This Row],[Months To
Mid-Point]]&lt;12.01,Table_Data_Table_1[[#This Row],[Months To
Mid-Point]]&gt;-13),0,(Table_Data_Table_1[[#This Row],[Months To
Mid-Point]]*'Global Settings'!$H$6)),"")</f>
        <v/>
      </c>
      <c r="P246" s="176" t="str">
        <f ca="1">IFERROR(Table_Data_Table_1[[#This Row],[Land
Residual]]*(Table_Data_Table_1[[#This Row],[Time
Adjust]]+1),"")</f>
        <v/>
      </c>
      <c r="Q246" s="176" t="str">
        <f ca="1">IFERROR(Table_Data_Table_1[[#This Row],[Adjusted
Sale Price]]/Table_Data_Table_1[[#This Row],[Resid
Acre]],"")</f>
        <v/>
      </c>
      <c r="R246" s="179" t="str">
        <f ca="1">IFERROR(ROUND(Table_Data_Table_1[[#This Row],[Adjusted
Sale Price]]/Table_Data_Table_1[[#This Row],[Resid
Sq Ft]],2),"")</f>
        <v/>
      </c>
      <c r="S246" s="179" t="str">
        <f ca="1">IFERROR(IF(VLOOKUP(Table_Data_Table_1[[#This Row],[Item ID]],DataTable,11,FALSE)=0,"N/A",Table_Data_Table_1[[#This Row],[Adjusted
Sale Price]]/VLOOKUP(Table_Data_Table_1[[#This Row],[Item ID]],DataTable,11,FALSE)),"")</f>
        <v/>
      </c>
      <c r="T246" s="286" t="str">
        <f ca="1">IF(IFERROR(VLOOKUP(Table_Data_Table_1[[#This Row],[Item ID]],DataTable,17,FALSE),"")=0,"",IFERROR(VLOOKUP(Table_Data_Table_1[[#This Row],[Item ID]],DataTable,17,FALSE),""))</f>
        <v/>
      </c>
      <c r="U246" s="8"/>
    </row>
    <row r="247" spans="1:21" x14ac:dyDescent="0.25">
      <c r="A247" s="189" t="s">
        <v>133</v>
      </c>
      <c r="B247" s="78"/>
      <c r="C247" s="192" t="str">
        <f>IF(Table_Data_Table_1[[#This Row],[Item ID]]="","",IFERROR(VLOOKUP(Table_Data_Table_1[[#This Row],[Item ID]],DataTable,16,FALSE),""))</f>
        <v/>
      </c>
      <c r="D247" s="78"/>
      <c r="H24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ID]],DataTable,6,FALSE)*I247,"")))</f>
        <v/>
      </c>
      <c r="I24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7" s="178" t="str">
        <f>IFERROR(ROUND(Table_Data_Table_1[[#This Row],[Resid
Sq Ft]]/43560,3),"")</f>
        <v/>
      </c>
      <c r="K247" s="76" t="str">
        <f>IF(Table_Data_Table_1[[#This Row],[Item ID]]="","",IFERROR(VLOOKUP(Table_Data_Table_1[[#This Row],[Item ID]],DataTable,10,FALSE)-VLOOKUP(Table_Data_Table_1[[#This Row],[Item ID]],DataTable,12,FALSE),""))</f>
        <v/>
      </c>
      <c r="L247" s="176" t="str">
        <f>IFERROR(Table_Data_Table_1[[#This Row],[Land
Residual]]/Table_Data_Table_1[[#This Row],[Resid
Acre]],"")</f>
        <v/>
      </c>
      <c r="M247" s="179" t="str">
        <f>IFERROR(ROUND(Table_Data_Table_1[[#This Row],[Land
Residual]]/Table_Data_Table_1[[#This Row],[Resid
Sq Ft]],2),"")</f>
        <v/>
      </c>
      <c r="N247" s="78" t="str">
        <f>IF(Table_Data_Table_1[[#This Row],[Item ID]]="","",ROUND(DAYS360(Table_Data_Table_1[[#This Row],[Sale Date]],'Global Settings'!$H$5)/30,0))</f>
        <v/>
      </c>
      <c r="O247" s="180" t="str">
        <f ca="1">IFERROR(IF(AND(Table_Data_Table_1[[#This Row],[Months To
Mid-Point]]&lt;12.01,Table_Data_Table_1[[#This Row],[Months To
Mid-Point]]&gt;-13),0,(Table_Data_Table_1[[#This Row],[Months To
Mid-Point]]*'Global Settings'!$H$6)),"")</f>
        <v/>
      </c>
      <c r="P247" s="176" t="str">
        <f ca="1">IFERROR(Table_Data_Table_1[[#This Row],[Land
Residual]]*(Table_Data_Table_1[[#This Row],[Time
Adjust]]+1),"")</f>
        <v/>
      </c>
      <c r="Q247" s="176" t="str">
        <f ca="1">IFERROR(Table_Data_Table_1[[#This Row],[Adjusted
Sale Price]]/Table_Data_Table_1[[#This Row],[Resid
Acre]],"")</f>
        <v/>
      </c>
      <c r="R247" s="179" t="str">
        <f ca="1">IFERROR(ROUND(Table_Data_Table_1[[#This Row],[Adjusted
Sale Price]]/Table_Data_Table_1[[#This Row],[Resid
Sq Ft]],2),"")</f>
        <v/>
      </c>
      <c r="S247" s="179" t="str">
        <f ca="1">IFERROR(IF(VLOOKUP(Table_Data_Table_1[[#This Row],[Item ID]],DataTable,11,FALSE)=0,"N/A",Table_Data_Table_1[[#This Row],[Adjusted
Sale Price]]/VLOOKUP(Table_Data_Table_1[[#This Row],[Item ID]],DataTable,11,FALSE)),"")</f>
        <v/>
      </c>
      <c r="T247" s="286" t="str">
        <f ca="1">IF(IFERROR(VLOOKUP(Table_Data_Table_1[[#This Row],[Item ID]],DataTable,17,FALSE),"")=0,"",IFERROR(VLOOKUP(Table_Data_Table_1[[#This Row],[Item ID]],DataTable,17,FALSE),""))</f>
        <v/>
      </c>
      <c r="U247" s="8"/>
    </row>
    <row r="248" spans="1:21" x14ac:dyDescent="0.25">
      <c r="A248" s="189" t="s">
        <v>133</v>
      </c>
      <c r="B248" s="78"/>
      <c r="C248" s="192" t="str">
        <f>IF(Table_Data_Table_1[[#This Row],[Item ID]]="","",IFERROR(VLOOKUP(Table_Data_Table_1[[#This Row],[Item ID]],DataTable,16,FALSE),""))</f>
        <v/>
      </c>
      <c r="D248" s="78"/>
      <c r="H24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ID]],DataTable,6,FALSE)*I248,"")))</f>
        <v/>
      </c>
      <c r="I24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8" s="178" t="str">
        <f>IFERROR(ROUND(Table_Data_Table_1[[#This Row],[Resid
Sq Ft]]/43560,3),"")</f>
        <v/>
      </c>
      <c r="K248" s="76" t="str">
        <f>IF(Table_Data_Table_1[[#This Row],[Item ID]]="","",IFERROR(VLOOKUP(Table_Data_Table_1[[#This Row],[Item ID]],DataTable,10,FALSE)-VLOOKUP(Table_Data_Table_1[[#This Row],[Item ID]],DataTable,12,FALSE),""))</f>
        <v/>
      </c>
      <c r="L248" s="176" t="str">
        <f>IFERROR(Table_Data_Table_1[[#This Row],[Land
Residual]]/Table_Data_Table_1[[#This Row],[Resid
Acre]],"")</f>
        <v/>
      </c>
      <c r="M248" s="179" t="str">
        <f>IFERROR(ROUND(Table_Data_Table_1[[#This Row],[Land
Residual]]/Table_Data_Table_1[[#This Row],[Resid
Sq Ft]],2),"")</f>
        <v/>
      </c>
      <c r="N248" s="78" t="str">
        <f>IF(Table_Data_Table_1[[#This Row],[Item ID]]="","",ROUND(DAYS360(Table_Data_Table_1[[#This Row],[Sale Date]],'Global Settings'!$H$5)/30,0))</f>
        <v/>
      </c>
      <c r="O248" s="180" t="str">
        <f ca="1">IFERROR(IF(AND(Table_Data_Table_1[[#This Row],[Months To
Mid-Point]]&lt;12.01,Table_Data_Table_1[[#This Row],[Months To
Mid-Point]]&gt;-13),0,(Table_Data_Table_1[[#This Row],[Months To
Mid-Point]]*'Global Settings'!$H$6)),"")</f>
        <v/>
      </c>
      <c r="P248" s="176" t="str">
        <f ca="1">IFERROR(Table_Data_Table_1[[#This Row],[Land
Residual]]*(Table_Data_Table_1[[#This Row],[Time
Adjust]]+1),"")</f>
        <v/>
      </c>
      <c r="Q248" s="176" t="str">
        <f ca="1">IFERROR(Table_Data_Table_1[[#This Row],[Adjusted
Sale Price]]/Table_Data_Table_1[[#This Row],[Resid
Acre]],"")</f>
        <v/>
      </c>
      <c r="R248" s="179" t="str">
        <f ca="1">IFERROR(ROUND(Table_Data_Table_1[[#This Row],[Adjusted
Sale Price]]/Table_Data_Table_1[[#This Row],[Resid
Sq Ft]],2),"")</f>
        <v/>
      </c>
      <c r="S248" s="179" t="str">
        <f ca="1">IFERROR(IF(VLOOKUP(Table_Data_Table_1[[#This Row],[Item ID]],DataTable,11,FALSE)=0,"N/A",Table_Data_Table_1[[#This Row],[Adjusted
Sale Price]]/VLOOKUP(Table_Data_Table_1[[#This Row],[Item ID]],DataTable,11,FALSE)),"")</f>
        <v/>
      </c>
      <c r="T248" s="286" t="str">
        <f ca="1">IF(IFERROR(VLOOKUP(Table_Data_Table_1[[#This Row],[Item ID]],DataTable,17,FALSE),"")=0,"",IFERROR(VLOOKUP(Table_Data_Table_1[[#This Row],[Item ID]],DataTable,17,FALSE),""))</f>
        <v/>
      </c>
      <c r="U248" s="8"/>
    </row>
    <row r="249" spans="1:21" x14ac:dyDescent="0.25">
      <c r="A249" s="189" t="s">
        <v>133</v>
      </c>
      <c r="B249" s="78"/>
      <c r="C249" s="192" t="str">
        <f>IF(Table_Data_Table_1[[#This Row],[Item ID]]="","",IFERROR(VLOOKUP(Table_Data_Table_1[[#This Row],[Item ID]],DataTable,16,FALSE),""))</f>
        <v/>
      </c>
      <c r="D249" s="78"/>
      <c r="H24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ID]],DataTable,6,FALSE)*I249,"")))</f>
        <v/>
      </c>
      <c r="I24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9" s="178" t="str">
        <f>IFERROR(ROUND(Table_Data_Table_1[[#This Row],[Resid
Sq Ft]]/43560,3),"")</f>
        <v/>
      </c>
      <c r="K249" s="76" t="str">
        <f>IF(Table_Data_Table_1[[#This Row],[Item ID]]="","",IFERROR(VLOOKUP(Table_Data_Table_1[[#This Row],[Item ID]],DataTable,10,FALSE)-VLOOKUP(Table_Data_Table_1[[#This Row],[Item ID]],DataTable,12,FALSE),""))</f>
        <v/>
      </c>
      <c r="L249" s="176" t="str">
        <f>IFERROR(Table_Data_Table_1[[#This Row],[Land
Residual]]/Table_Data_Table_1[[#This Row],[Resid
Acre]],"")</f>
        <v/>
      </c>
      <c r="M249" s="179" t="str">
        <f>IFERROR(ROUND(Table_Data_Table_1[[#This Row],[Land
Residual]]/Table_Data_Table_1[[#This Row],[Resid
Sq Ft]],2),"")</f>
        <v/>
      </c>
      <c r="N249" s="78" t="str">
        <f>IF(Table_Data_Table_1[[#This Row],[Item ID]]="","",ROUND(DAYS360(Table_Data_Table_1[[#This Row],[Sale Date]],'Global Settings'!$H$5)/30,0))</f>
        <v/>
      </c>
      <c r="O249" s="180" t="str">
        <f ca="1">IFERROR(IF(AND(Table_Data_Table_1[[#This Row],[Months To
Mid-Point]]&lt;12.01,Table_Data_Table_1[[#This Row],[Months To
Mid-Point]]&gt;-13),0,(Table_Data_Table_1[[#This Row],[Months To
Mid-Point]]*'Global Settings'!$H$6)),"")</f>
        <v/>
      </c>
      <c r="P249" s="176" t="str">
        <f ca="1">IFERROR(Table_Data_Table_1[[#This Row],[Land
Residual]]*(Table_Data_Table_1[[#This Row],[Time
Adjust]]+1),"")</f>
        <v/>
      </c>
      <c r="Q249" s="176" t="str">
        <f ca="1">IFERROR(Table_Data_Table_1[[#This Row],[Adjusted
Sale Price]]/Table_Data_Table_1[[#This Row],[Resid
Acre]],"")</f>
        <v/>
      </c>
      <c r="R249" s="179" t="str">
        <f ca="1">IFERROR(ROUND(Table_Data_Table_1[[#This Row],[Adjusted
Sale Price]]/Table_Data_Table_1[[#This Row],[Resid
Sq Ft]],2),"")</f>
        <v/>
      </c>
      <c r="S249" s="179" t="str">
        <f ca="1">IFERROR(IF(VLOOKUP(Table_Data_Table_1[[#This Row],[Item ID]],DataTable,11,FALSE)=0,"N/A",Table_Data_Table_1[[#This Row],[Adjusted
Sale Price]]/VLOOKUP(Table_Data_Table_1[[#This Row],[Item ID]],DataTable,11,FALSE)),"")</f>
        <v/>
      </c>
      <c r="T249" s="286" t="str">
        <f ca="1">IF(IFERROR(VLOOKUP(Table_Data_Table_1[[#This Row],[Item ID]],DataTable,17,FALSE),"")=0,"",IFERROR(VLOOKUP(Table_Data_Table_1[[#This Row],[Item ID]],DataTable,17,FALSE),""))</f>
        <v/>
      </c>
      <c r="U249" s="8"/>
    </row>
    <row r="250" spans="1:21" x14ac:dyDescent="0.25">
      <c r="A250" s="189" t="s">
        <v>133</v>
      </c>
      <c r="B250" s="78"/>
      <c r="C250" s="192" t="str">
        <f>IF(Table_Data_Table_1[[#This Row],[Item ID]]="","",IFERROR(VLOOKUP(Table_Data_Table_1[[#This Row],[Item ID]],DataTable,16,FALSE),""))</f>
        <v/>
      </c>
      <c r="D250" s="78"/>
      <c r="H25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ID]],DataTable,6,FALSE)*I250,"")))</f>
        <v/>
      </c>
      <c r="I25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0" s="178" t="str">
        <f>IFERROR(ROUND(Table_Data_Table_1[[#This Row],[Resid
Sq Ft]]/43560,3),"")</f>
        <v/>
      </c>
      <c r="K250" s="76" t="str">
        <f>IF(Table_Data_Table_1[[#This Row],[Item ID]]="","",IFERROR(VLOOKUP(Table_Data_Table_1[[#This Row],[Item ID]],DataTable,10,FALSE)-VLOOKUP(Table_Data_Table_1[[#This Row],[Item ID]],DataTable,12,FALSE),""))</f>
        <v/>
      </c>
      <c r="L250" s="176" t="str">
        <f>IFERROR(Table_Data_Table_1[[#This Row],[Land
Residual]]/Table_Data_Table_1[[#This Row],[Resid
Acre]],"")</f>
        <v/>
      </c>
      <c r="M250" s="179" t="str">
        <f>IFERROR(ROUND(Table_Data_Table_1[[#This Row],[Land
Residual]]/Table_Data_Table_1[[#This Row],[Resid
Sq Ft]],2),"")</f>
        <v/>
      </c>
      <c r="N250" s="78" t="str">
        <f>IF(Table_Data_Table_1[[#This Row],[Item ID]]="","",ROUND(DAYS360(Table_Data_Table_1[[#This Row],[Sale Date]],'Global Settings'!$H$5)/30,0))</f>
        <v/>
      </c>
      <c r="O250" s="180" t="str">
        <f ca="1">IFERROR(IF(AND(Table_Data_Table_1[[#This Row],[Months To
Mid-Point]]&lt;12.01,Table_Data_Table_1[[#This Row],[Months To
Mid-Point]]&gt;-13),0,(Table_Data_Table_1[[#This Row],[Months To
Mid-Point]]*'Global Settings'!$H$6)),"")</f>
        <v/>
      </c>
      <c r="P250" s="176" t="str">
        <f ca="1">IFERROR(Table_Data_Table_1[[#This Row],[Land
Residual]]*(Table_Data_Table_1[[#This Row],[Time
Adjust]]+1),"")</f>
        <v/>
      </c>
      <c r="Q250" s="176" t="str">
        <f ca="1">IFERROR(Table_Data_Table_1[[#This Row],[Adjusted
Sale Price]]/Table_Data_Table_1[[#This Row],[Resid
Acre]],"")</f>
        <v/>
      </c>
      <c r="R250" s="179" t="str">
        <f ca="1">IFERROR(ROUND(Table_Data_Table_1[[#This Row],[Adjusted
Sale Price]]/Table_Data_Table_1[[#This Row],[Resid
Sq Ft]],2),"")</f>
        <v/>
      </c>
      <c r="S250" s="179" t="str">
        <f ca="1">IFERROR(IF(VLOOKUP(Table_Data_Table_1[[#This Row],[Item ID]],DataTable,11,FALSE)=0,"N/A",Table_Data_Table_1[[#This Row],[Adjusted
Sale Price]]/VLOOKUP(Table_Data_Table_1[[#This Row],[Item ID]],DataTable,11,FALSE)),"")</f>
        <v/>
      </c>
      <c r="T250" s="286" t="str">
        <f ca="1">IF(IFERROR(VLOOKUP(Table_Data_Table_1[[#This Row],[Item ID]],DataTable,17,FALSE),"")=0,"",IFERROR(VLOOKUP(Table_Data_Table_1[[#This Row],[Item ID]],DataTable,17,FALSE),""))</f>
        <v/>
      </c>
      <c r="U250" s="8"/>
    </row>
    <row r="251" spans="1:21" x14ac:dyDescent="0.25">
      <c r="A251" s="189" t="s">
        <v>133</v>
      </c>
      <c r="B251" s="78"/>
      <c r="C251" s="192" t="str">
        <f>IF(Table_Data_Table_1[[#This Row],[Item ID]]="","",IFERROR(VLOOKUP(Table_Data_Table_1[[#This Row],[Item ID]],DataTable,16,FALSE),""))</f>
        <v/>
      </c>
      <c r="D251" s="78"/>
      <c r="H25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ID]],DataTable,6,FALSE)*I251,"")))</f>
        <v/>
      </c>
      <c r="I25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1" s="178" t="str">
        <f>IFERROR(ROUND(Table_Data_Table_1[[#This Row],[Resid
Sq Ft]]/43560,3),"")</f>
        <v/>
      </c>
      <c r="K251" s="76" t="str">
        <f>IF(Table_Data_Table_1[[#This Row],[Item ID]]="","",IFERROR(VLOOKUP(Table_Data_Table_1[[#This Row],[Item ID]],DataTable,10,FALSE)-VLOOKUP(Table_Data_Table_1[[#This Row],[Item ID]],DataTable,12,FALSE),""))</f>
        <v/>
      </c>
      <c r="L251" s="176" t="str">
        <f>IFERROR(Table_Data_Table_1[[#This Row],[Land
Residual]]/Table_Data_Table_1[[#This Row],[Resid
Acre]],"")</f>
        <v/>
      </c>
      <c r="M251" s="179" t="str">
        <f>IFERROR(ROUND(Table_Data_Table_1[[#This Row],[Land
Residual]]/Table_Data_Table_1[[#This Row],[Resid
Sq Ft]],2),"")</f>
        <v/>
      </c>
      <c r="N251" s="78" t="str">
        <f>IF(Table_Data_Table_1[[#This Row],[Item ID]]="","",ROUND(DAYS360(Table_Data_Table_1[[#This Row],[Sale Date]],'Global Settings'!$H$5)/30,0))</f>
        <v/>
      </c>
      <c r="O251" s="180" t="str">
        <f ca="1">IFERROR(IF(AND(Table_Data_Table_1[[#This Row],[Months To
Mid-Point]]&lt;12.01,Table_Data_Table_1[[#This Row],[Months To
Mid-Point]]&gt;-13),0,(Table_Data_Table_1[[#This Row],[Months To
Mid-Point]]*'Global Settings'!$H$6)),"")</f>
        <v/>
      </c>
      <c r="P251" s="176" t="str">
        <f ca="1">IFERROR(Table_Data_Table_1[[#This Row],[Land
Residual]]*(Table_Data_Table_1[[#This Row],[Time
Adjust]]+1),"")</f>
        <v/>
      </c>
      <c r="Q251" s="176" t="str">
        <f ca="1">IFERROR(Table_Data_Table_1[[#This Row],[Adjusted
Sale Price]]/Table_Data_Table_1[[#This Row],[Resid
Acre]],"")</f>
        <v/>
      </c>
      <c r="R251" s="179" t="str">
        <f ca="1">IFERROR(ROUND(Table_Data_Table_1[[#This Row],[Adjusted
Sale Price]]/Table_Data_Table_1[[#This Row],[Resid
Sq Ft]],2),"")</f>
        <v/>
      </c>
      <c r="S251" s="179" t="str">
        <f ca="1">IFERROR(IF(VLOOKUP(Table_Data_Table_1[[#This Row],[Item ID]],DataTable,11,FALSE)=0,"N/A",Table_Data_Table_1[[#This Row],[Adjusted
Sale Price]]/VLOOKUP(Table_Data_Table_1[[#This Row],[Item ID]],DataTable,11,FALSE)),"")</f>
        <v/>
      </c>
      <c r="T251" s="286" t="str">
        <f ca="1">IF(IFERROR(VLOOKUP(Table_Data_Table_1[[#This Row],[Item ID]],DataTable,17,FALSE),"")=0,"",IFERROR(VLOOKUP(Table_Data_Table_1[[#This Row],[Item ID]],DataTable,17,FALSE),""))</f>
        <v/>
      </c>
      <c r="U251" s="8"/>
    </row>
    <row r="252" spans="1:21" x14ac:dyDescent="0.25">
      <c r="A252" s="189" t="s">
        <v>133</v>
      </c>
      <c r="B252" s="78"/>
      <c r="C252" s="192" t="str">
        <f>IF(Table_Data_Table_1[[#This Row],[Item ID]]="","",IFERROR(VLOOKUP(Table_Data_Table_1[[#This Row],[Item ID]],DataTable,16,FALSE),""))</f>
        <v/>
      </c>
      <c r="D252" s="78"/>
      <c r="H25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ID]],DataTable,6,FALSE)*I252,"")))</f>
        <v/>
      </c>
      <c r="I25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2" s="178" t="str">
        <f>IFERROR(ROUND(Table_Data_Table_1[[#This Row],[Resid
Sq Ft]]/43560,3),"")</f>
        <v/>
      </c>
      <c r="K252" s="76" t="str">
        <f>IF(Table_Data_Table_1[[#This Row],[Item ID]]="","",IFERROR(VLOOKUP(Table_Data_Table_1[[#This Row],[Item ID]],DataTable,10,FALSE)-VLOOKUP(Table_Data_Table_1[[#This Row],[Item ID]],DataTable,12,FALSE),""))</f>
        <v/>
      </c>
      <c r="L252" s="176" t="str">
        <f>IFERROR(Table_Data_Table_1[[#This Row],[Land
Residual]]/Table_Data_Table_1[[#This Row],[Resid
Acre]],"")</f>
        <v/>
      </c>
      <c r="M252" s="179" t="str">
        <f>IFERROR(ROUND(Table_Data_Table_1[[#This Row],[Land
Residual]]/Table_Data_Table_1[[#This Row],[Resid
Sq Ft]],2),"")</f>
        <v/>
      </c>
      <c r="N252" s="78" t="str">
        <f>IF(Table_Data_Table_1[[#This Row],[Item ID]]="","",ROUND(DAYS360(Table_Data_Table_1[[#This Row],[Sale Date]],'Global Settings'!$H$5)/30,0))</f>
        <v/>
      </c>
      <c r="O252" s="180" t="str">
        <f ca="1">IFERROR(IF(AND(Table_Data_Table_1[[#This Row],[Months To
Mid-Point]]&lt;12.01,Table_Data_Table_1[[#This Row],[Months To
Mid-Point]]&gt;-13),0,(Table_Data_Table_1[[#This Row],[Months To
Mid-Point]]*'Global Settings'!$H$6)),"")</f>
        <v/>
      </c>
      <c r="P252" s="176" t="str">
        <f ca="1">IFERROR(Table_Data_Table_1[[#This Row],[Land
Residual]]*(Table_Data_Table_1[[#This Row],[Time
Adjust]]+1),"")</f>
        <v/>
      </c>
      <c r="Q252" s="176" t="str">
        <f ca="1">IFERROR(Table_Data_Table_1[[#This Row],[Adjusted
Sale Price]]/Table_Data_Table_1[[#This Row],[Resid
Acre]],"")</f>
        <v/>
      </c>
      <c r="R252" s="179" t="str">
        <f ca="1">IFERROR(ROUND(Table_Data_Table_1[[#This Row],[Adjusted
Sale Price]]/Table_Data_Table_1[[#This Row],[Resid
Sq Ft]],2),"")</f>
        <v/>
      </c>
      <c r="S252" s="179" t="str">
        <f ca="1">IFERROR(IF(VLOOKUP(Table_Data_Table_1[[#This Row],[Item ID]],DataTable,11,FALSE)=0,"N/A",Table_Data_Table_1[[#This Row],[Adjusted
Sale Price]]/VLOOKUP(Table_Data_Table_1[[#This Row],[Item ID]],DataTable,11,FALSE)),"")</f>
        <v/>
      </c>
      <c r="T252" s="286" t="str">
        <f ca="1">IF(IFERROR(VLOOKUP(Table_Data_Table_1[[#This Row],[Item ID]],DataTable,17,FALSE),"")=0,"",IFERROR(VLOOKUP(Table_Data_Table_1[[#This Row],[Item ID]],DataTable,17,FALSE),""))</f>
        <v/>
      </c>
      <c r="U252" s="8"/>
    </row>
    <row r="253" spans="1:21" x14ac:dyDescent="0.25">
      <c r="A253" s="189" t="s">
        <v>133</v>
      </c>
      <c r="B253" s="78"/>
      <c r="C253" s="192" t="str">
        <f>IF(Table_Data_Table_1[[#This Row],[Item ID]]="","",IFERROR(VLOOKUP(Table_Data_Table_1[[#This Row],[Item ID]],DataTable,16,FALSE),""))</f>
        <v/>
      </c>
      <c r="D253" s="78"/>
      <c r="H25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ID]],DataTable,6,FALSE)*I253,"")))</f>
        <v/>
      </c>
      <c r="I25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3" s="178" t="str">
        <f>IFERROR(ROUND(Table_Data_Table_1[[#This Row],[Resid
Sq Ft]]/43560,3),"")</f>
        <v/>
      </c>
      <c r="K253" s="76" t="str">
        <f>IF(Table_Data_Table_1[[#This Row],[Item ID]]="","",IFERROR(VLOOKUP(Table_Data_Table_1[[#This Row],[Item ID]],DataTable,10,FALSE)-VLOOKUP(Table_Data_Table_1[[#This Row],[Item ID]],DataTable,12,FALSE),""))</f>
        <v/>
      </c>
      <c r="L253" s="176" t="str">
        <f>IFERROR(Table_Data_Table_1[[#This Row],[Land
Residual]]/Table_Data_Table_1[[#This Row],[Resid
Acre]],"")</f>
        <v/>
      </c>
      <c r="M253" s="179" t="str">
        <f>IFERROR(ROUND(Table_Data_Table_1[[#This Row],[Land
Residual]]/Table_Data_Table_1[[#This Row],[Resid
Sq Ft]],2),"")</f>
        <v/>
      </c>
      <c r="N253" s="78" t="str">
        <f>IF(Table_Data_Table_1[[#This Row],[Item ID]]="","",ROUND(DAYS360(Table_Data_Table_1[[#This Row],[Sale Date]],'Global Settings'!$H$5)/30,0))</f>
        <v/>
      </c>
      <c r="O253" s="180" t="str">
        <f ca="1">IFERROR(IF(AND(Table_Data_Table_1[[#This Row],[Months To
Mid-Point]]&lt;12.01,Table_Data_Table_1[[#This Row],[Months To
Mid-Point]]&gt;-13),0,(Table_Data_Table_1[[#This Row],[Months To
Mid-Point]]*'Global Settings'!$H$6)),"")</f>
        <v/>
      </c>
      <c r="P253" s="176" t="str">
        <f ca="1">IFERROR(Table_Data_Table_1[[#This Row],[Land
Residual]]*(Table_Data_Table_1[[#This Row],[Time
Adjust]]+1),"")</f>
        <v/>
      </c>
      <c r="Q253" s="176" t="str">
        <f ca="1">IFERROR(Table_Data_Table_1[[#This Row],[Adjusted
Sale Price]]/Table_Data_Table_1[[#This Row],[Resid
Acre]],"")</f>
        <v/>
      </c>
      <c r="R253" s="179" t="str">
        <f ca="1">IFERROR(ROUND(Table_Data_Table_1[[#This Row],[Adjusted
Sale Price]]/Table_Data_Table_1[[#This Row],[Resid
Sq Ft]],2),"")</f>
        <v/>
      </c>
      <c r="S253" s="179" t="str">
        <f ca="1">IFERROR(IF(VLOOKUP(Table_Data_Table_1[[#This Row],[Item ID]],DataTable,11,FALSE)=0,"N/A",Table_Data_Table_1[[#This Row],[Adjusted
Sale Price]]/VLOOKUP(Table_Data_Table_1[[#This Row],[Item ID]],DataTable,11,FALSE)),"")</f>
        <v/>
      </c>
      <c r="T253" s="286" t="str">
        <f ca="1">IF(IFERROR(VLOOKUP(Table_Data_Table_1[[#This Row],[Item ID]],DataTable,17,FALSE),"")=0,"",IFERROR(VLOOKUP(Table_Data_Table_1[[#This Row],[Item ID]],DataTable,17,FALSE),""))</f>
        <v/>
      </c>
      <c r="U253" s="8"/>
    </row>
    <row r="254" spans="1:21" x14ac:dyDescent="0.25">
      <c r="A254" s="189" t="s">
        <v>133</v>
      </c>
      <c r="B254" s="78"/>
      <c r="C254" s="192" t="str">
        <f>IF(Table_Data_Table_1[[#This Row],[Item ID]]="","",IFERROR(VLOOKUP(Table_Data_Table_1[[#This Row],[Item ID]],DataTable,16,FALSE),""))</f>
        <v/>
      </c>
      <c r="D254" s="78"/>
      <c r="H25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ID]],DataTable,6,FALSE)*I254,"")))</f>
        <v/>
      </c>
      <c r="I25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4" s="178" t="str">
        <f>IFERROR(ROUND(Table_Data_Table_1[[#This Row],[Resid
Sq Ft]]/43560,3),"")</f>
        <v/>
      </c>
      <c r="K254" s="76" t="str">
        <f>IF(Table_Data_Table_1[[#This Row],[Item ID]]="","",IFERROR(VLOOKUP(Table_Data_Table_1[[#This Row],[Item ID]],DataTable,10,FALSE)-VLOOKUP(Table_Data_Table_1[[#This Row],[Item ID]],DataTable,12,FALSE),""))</f>
        <v/>
      </c>
      <c r="L254" s="176" t="str">
        <f>IFERROR(Table_Data_Table_1[[#This Row],[Land
Residual]]/Table_Data_Table_1[[#This Row],[Resid
Acre]],"")</f>
        <v/>
      </c>
      <c r="M254" s="179" t="str">
        <f>IFERROR(ROUND(Table_Data_Table_1[[#This Row],[Land
Residual]]/Table_Data_Table_1[[#This Row],[Resid
Sq Ft]],2),"")</f>
        <v/>
      </c>
      <c r="N254" s="78" t="str">
        <f>IF(Table_Data_Table_1[[#This Row],[Item ID]]="","",ROUND(DAYS360(Table_Data_Table_1[[#This Row],[Sale Date]],'Global Settings'!$H$5)/30,0))</f>
        <v/>
      </c>
      <c r="O254" s="180" t="str">
        <f ca="1">IFERROR(IF(AND(Table_Data_Table_1[[#This Row],[Months To
Mid-Point]]&lt;12.01,Table_Data_Table_1[[#This Row],[Months To
Mid-Point]]&gt;-13),0,(Table_Data_Table_1[[#This Row],[Months To
Mid-Point]]*'Global Settings'!$H$6)),"")</f>
        <v/>
      </c>
      <c r="P254" s="176" t="str">
        <f ca="1">IFERROR(Table_Data_Table_1[[#This Row],[Land
Residual]]*(Table_Data_Table_1[[#This Row],[Time
Adjust]]+1),"")</f>
        <v/>
      </c>
      <c r="Q254" s="176" t="str">
        <f ca="1">IFERROR(Table_Data_Table_1[[#This Row],[Adjusted
Sale Price]]/Table_Data_Table_1[[#This Row],[Resid
Acre]],"")</f>
        <v/>
      </c>
      <c r="R254" s="179" t="str">
        <f ca="1">IFERROR(ROUND(Table_Data_Table_1[[#This Row],[Adjusted
Sale Price]]/Table_Data_Table_1[[#This Row],[Resid
Sq Ft]],2),"")</f>
        <v/>
      </c>
      <c r="S254" s="179" t="str">
        <f ca="1">IFERROR(IF(VLOOKUP(Table_Data_Table_1[[#This Row],[Item ID]],DataTable,11,FALSE)=0,"N/A",Table_Data_Table_1[[#This Row],[Adjusted
Sale Price]]/VLOOKUP(Table_Data_Table_1[[#This Row],[Item ID]],DataTable,11,FALSE)),"")</f>
        <v/>
      </c>
      <c r="T254" s="286" t="str">
        <f ca="1">IF(IFERROR(VLOOKUP(Table_Data_Table_1[[#This Row],[Item ID]],DataTable,17,FALSE),"")=0,"",IFERROR(VLOOKUP(Table_Data_Table_1[[#This Row],[Item ID]],DataTable,17,FALSE),""))</f>
        <v/>
      </c>
      <c r="U254" s="8"/>
    </row>
    <row r="255" spans="1:21" x14ac:dyDescent="0.25">
      <c r="A255" s="189" t="s">
        <v>133</v>
      </c>
      <c r="B255" s="78"/>
      <c r="C255" s="192" t="str">
        <f>IF(Table_Data_Table_1[[#This Row],[Item ID]]="","",IFERROR(VLOOKUP(Table_Data_Table_1[[#This Row],[Item ID]],DataTable,16,FALSE),""))</f>
        <v/>
      </c>
      <c r="D255" s="78"/>
      <c r="H25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ID]],DataTable,6,FALSE)*I255,"")))</f>
        <v/>
      </c>
      <c r="I25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5" s="178" t="str">
        <f>IFERROR(ROUND(Table_Data_Table_1[[#This Row],[Resid
Sq Ft]]/43560,3),"")</f>
        <v/>
      </c>
      <c r="K255" s="76" t="str">
        <f>IF(Table_Data_Table_1[[#This Row],[Item ID]]="","",IFERROR(VLOOKUP(Table_Data_Table_1[[#This Row],[Item ID]],DataTable,10,FALSE)-VLOOKUP(Table_Data_Table_1[[#This Row],[Item ID]],DataTable,12,FALSE),""))</f>
        <v/>
      </c>
      <c r="L255" s="176" t="str">
        <f>IFERROR(Table_Data_Table_1[[#This Row],[Land
Residual]]/Table_Data_Table_1[[#This Row],[Resid
Acre]],"")</f>
        <v/>
      </c>
      <c r="M255" s="179" t="str">
        <f>IFERROR(ROUND(Table_Data_Table_1[[#This Row],[Land
Residual]]/Table_Data_Table_1[[#This Row],[Resid
Sq Ft]],2),"")</f>
        <v/>
      </c>
      <c r="N255" s="78" t="str">
        <f>IF(Table_Data_Table_1[[#This Row],[Item ID]]="","",ROUND(DAYS360(Table_Data_Table_1[[#This Row],[Sale Date]],'Global Settings'!$H$5)/30,0))</f>
        <v/>
      </c>
      <c r="O255" s="180" t="str">
        <f ca="1">IFERROR(IF(AND(Table_Data_Table_1[[#This Row],[Months To
Mid-Point]]&lt;12.01,Table_Data_Table_1[[#This Row],[Months To
Mid-Point]]&gt;-13),0,(Table_Data_Table_1[[#This Row],[Months To
Mid-Point]]*'Global Settings'!$H$6)),"")</f>
        <v/>
      </c>
      <c r="P255" s="176" t="str">
        <f ca="1">IFERROR(Table_Data_Table_1[[#This Row],[Land
Residual]]*(Table_Data_Table_1[[#This Row],[Time
Adjust]]+1),"")</f>
        <v/>
      </c>
      <c r="Q255" s="176" t="str">
        <f ca="1">IFERROR(Table_Data_Table_1[[#This Row],[Adjusted
Sale Price]]/Table_Data_Table_1[[#This Row],[Resid
Acre]],"")</f>
        <v/>
      </c>
      <c r="R255" s="179" t="str">
        <f ca="1">IFERROR(ROUND(Table_Data_Table_1[[#This Row],[Adjusted
Sale Price]]/Table_Data_Table_1[[#This Row],[Resid
Sq Ft]],2),"")</f>
        <v/>
      </c>
      <c r="S255" s="179" t="str">
        <f ca="1">IFERROR(IF(VLOOKUP(Table_Data_Table_1[[#This Row],[Item ID]],DataTable,11,FALSE)=0,"N/A",Table_Data_Table_1[[#This Row],[Adjusted
Sale Price]]/VLOOKUP(Table_Data_Table_1[[#This Row],[Item ID]],DataTable,11,FALSE)),"")</f>
        <v/>
      </c>
      <c r="T255" s="286" t="str">
        <f ca="1">IF(IFERROR(VLOOKUP(Table_Data_Table_1[[#This Row],[Item ID]],DataTable,17,FALSE),"")=0,"",IFERROR(VLOOKUP(Table_Data_Table_1[[#This Row],[Item ID]],DataTable,17,FALSE),""))</f>
        <v/>
      </c>
      <c r="U255" s="8"/>
    </row>
    <row r="256" spans="1:21" x14ac:dyDescent="0.25">
      <c r="A256" s="189" t="s">
        <v>133</v>
      </c>
      <c r="B256" s="78"/>
      <c r="C256" s="192" t="str">
        <f>IF(Table_Data_Table_1[[#This Row],[Item ID]]="","",IFERROR(VLOOKUP(Table_Data_Table_1[[#This Row],[Item ID]],DataTable,16,FALSE),""))</f>
        <v/>
      </c>
      <c r="D256" s="78"/>
      <c r="H25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ID]],DataTable,6,FALSE)*I256,"")))</f>
        <v/>
      </c>
      <c r="I25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6" s="178" t="str">
        <f>IFERROR(ROUND(Table_Data_Table_1[[#This Row],[Resid
Sq Ft]]/43560,3),"")</f>
        <v/>
      </c>
      <c r="K256" s="76" t="str">
        <f>IF(Table_Data_Table_1[[#This Row],[Item ID]]="","",IFERROR(VLOOKUP(Table_Data_Table_1[[#This Row],[Item ID]],DataTable,10,FALSE)-VLOOKUP(Table_Data_Table_1[[#This Row],[Item ID]],DataTable,12,FALSE),""))</f>
        <v/>
      </c>
      <c r="L256" s="176" t="str">
        <f>IFERROR(Table_Data_Table_1[[#This Row],[Land
Residual]]/Table_Data_Table_1[[#This Row],[Resid
Acre]],"")</f>
        <v/>
      </c>
      <c r="M256" s="179" t="str">
        <f>IFERROR(ROUND(Table_Data_Table_1[[#This Row],[Land
Residual]]/Table_Data_Table_1[[#This Row],[Resid
Sq Ft]],2),"")</f>
        <v/>
      </c>
      <c r="N256" s="78" t="str">
        <f>IF(Table_Data_Table_1[[#This Row],[Item ID]]="","",ROUND(DAYS360(Table_Data_Table_1[[#This Row],[Sale Date]],'Global Settings'!$H$5)/30,0))</f>
        <v/>
      </c>
      <c r="O256" s="180" t="str">
        <f ca="1">IFERROR(IF(AND(Table_Data_Table_1[[#This Row],[Months To
Mid-Point]]&lt;12.01,Table_Data_Table_1[[#This Row],[Months To
Mid-Point]]&gt;-13),0,(Table_Data_Table_1[[#This Row],[Months To
Mid-Point]]*'Global Settings'!$H$6)),"")</f>
        <v/>
      </c>
      <c r="P256" s="176" t="str">
        <f ca="1">IFERROR(Table_Data_Table_1[[#This Row],[Land
Residual]]*(Table_Data_Table_1[[#This Row],[Time
Adjust]]+1),"")</f>
        <v/>
      </c>
      <c r="Q256" s="176" t="str">
        <f ca="1">IFERROR(Table_Data_Table_1[[#This Row],[Adjusted
Sale Price]]/Table_Data_Table_1[[#This Row],[Resid
Acre]],"")</f>
        <v/>
      </c>
      <c r="R256" s="179" t="str">
        <f ca="1">IFERROR(ROUND(Table_Data_Table_1[[#This Row],[Adjusted
Sale Price]]/Table_Data_Table_1[[#This Row],[Resid
Sq Ft]],2),"")</f>
        <v/>
      </c>
      <c r="S256" s="179" t="str">
        <f ca="1">IFERROR(IF(VLOOKUP(Table_Data_Table_1[[#This Row],[Item ID]],DataTable,11,FALSE)=0,"N/A",Table_Data_Table_1[[#This Row],[Adjusted
Sale Price]]/VLOOKUP(Table_Data_Table_1[[#This Row],[Item ID]],DataTable,11,FALSE)),"")</f>
        <v/>
      </c>
      <c r="T256" s="286" t="str">
        <f ca="1">IF(IFERROR(VLOOKUP(Table_Data_Table_1[[#This Row],[Item ID]],DataTable,17,FALSE),"")=0,"",IFERROR(VLOOKUP(Table_Data_Table_1[[#This Row],[Item ID]],DataTable,17,FALSE),""))</f>
        <v/>
      </c>
      <c r="U256" s="8"/>
    </row>
    <row r="257" spans="1:21" x14ac:dyDescent="0.25">
      <c r="A257" s="189" t="s">
        <v>133</v>
      </c>
      <c r="B257" s="78"/>
      <c r="C257" s="192" t="str">
        <f>IF(Table_Data_Table_1[[#This Row],[Item ID]]="","",IFERROR(VLOOKUP(Table_Data_Table_1[[#This Row],[Item ID]],DataTable,16,FALSE),""))</f>
        <v/>
      </c>
      <c r="D257" s="78"/>
      <c r="H25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ID]],DataTable,6,FALSE)*I257,"")))</f>
        <v/>
      </c>
      <c r="I25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7" s="178" t="str">
        <f>IFERROR(ROUND(Table_Data_Table_1[[#This Row],[Resid
Sq Ft]]/43560,3),"")</f>
        <v/>
      </c>
      <c r="K257" s="76" t="str">
        <f>IF(Table_Data_Table_1[[#This Row],[Item ID]]="","",IFERROR(VLOOKUP(Table_Data_Table_1[[#This Row],[Item ID]],DataTable,10,FALSE)-VLOOKUP(Table_Data_Table_1[[#This Row],[Item ID]],DataTable,12,FALSE),""))</f>
        <v/>
      </c>
      <c r="L257" s="176" t="str">
        <f>IFERROR(Table_Data_Table_1[[#This Row],[Land
Residual]]/Table_Data_Table_1[[#This Row],[Resid
Acre]],"")</f>
        <v/>
      </c>
      <c r="M257" s="179" t="str">
        <f>IFERROR(ROUND(Table_Data_Table_1[[#This Row],[Land
Residual]]/Table_Data_Table_1[[#This Row],[Resid
Sq Ft]],2),"")</f>
        <v/>
      </c>
      <c r="N257" s="78" t="str">
        <f>IF(Table_Data_Table_1[[#This Row],[Item ID]]="","",ROUND(DAYS360(Table_Data_Table_1[[#This Row],[Sale Date]],'Global Settings'!$H$5)/30,0))</f>
        <v/>
      </c>
      <c r="O257" s="180" t="str">
        <f ca="1">IFERROR(IF(AND(Table_Data_Table_1[[#This Row],[Months To
Mid-Point]]&lt;12.01,Table_Data_Table_1[[#This Row],[Months To
Mid-Point]]&gt;-13),0,(Table_Data_Table_1[[#This Row],[Months To
Mid-Point]]*'Global Settings'!$H$6)),"")</f>
        <v/>
      </c>
      <c r="P257" s="176" t="str">
        <f ca="1">IFERROR(Table_Data_Table_1[[#This Row],[Land
Residual]]*(Table_Data_Table_1[[#This Row],[Time
Adjust]]+1),"")</f>
        <v/>
      </c>
      <c r="Q257" s="176" t="str">
        <f ca="1">IFERROR(Table_Data_Table_1[[#This Row],[Adjusted
Sale Price]]/Table_Data_Table_1[[#This Row],[Resid
Acre]],"")</f>
        <v/>
      </c>
      <c r="R257" s="179" t="str">
        <f ca="1">IFERROR(ROUND(Table_Data_Table_1[[#This Row],[Adjusted
Sale Price]]/Table_Data_Table_1[[#This Row],[Resid
Sq Ft]],2),"")</f>
        <v/>
      </c>
      <c r="S257" s="179" t="str">
        <f ca="1">IFERROR(IF(VLOOKUP(Table_Data_Table_1[[#This Row],[Item ID]],DataTable,11,FALSE)=0,"N/A",Table_Data_Table_1[[#This Row],[Adjusted
Sale Price]]/VLOOKUP(Table_Data_Table_1[[#This Row],[Item ID]],DataTable,11,FALSE)),"")</f>
        <v/>
      </c>
      <c r="T257" s="286" t="str">
        <f ca="1">IF(IFERROR(VLOOKUP(Table_Data_Table_1[[#This Row],[Item ID]],DataTable,17,FALSE),"")=0,"",IFERROR(VLOOKUP(Table_Data_Table_1[[#This Row],[Item ID]],DataTable,17,FALSE),""))</f>
        <v/>
      </c>
      <c r="U257" s="8"/>
    </row>
    <row r="258" spans="1:21" x14ac:dyDescent="0.25">
      <c r="A258" s="189" t="s">
        <v>133</v>
      </c>
      <c r="B258" s="78"/>
      <c r="C258" s="192" t="str">
        <f>IF(Table_Data_Table_1[[#This Row],[Item ID]]="","",IFERROR(VLOOKUP(Table_Data_Table_1[[#This Row],[Item ID]],DataTable,16,FALSE),""))</f>
        <v/>
      </c>
      <c r="D258" s="78"/>
      <c r="H25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ID]],DataTable,6,FALSE)*I258,"")))</f>
        <v/>
      </c>
      <c r="I25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8" s="178" t="str">
        <f>IFERROR(ROUND(Table_Data_Table_1[[#This Row],[Resid
Sq Ft]]/43560,3),"")</f>
        <v/>
      </c>
      <c r="K258" s="76" t="str">
        <f>IF(Table_Data_Table_1[[#This Row],[Item ID]]="","",IFERROR(VLOOKUP(Table_Data_Table_1[[#This Row],[Item ID]],DataTable,10,FALSE)-VLOOKUP(Table_Data_Table_1[[#This Row],[Item ID]],DataTable,12,FALSE),""))</f>
        <v/>
      </c>
      <c r="L258" s="176" t="str">
        <f>IFERROR(Table_Data_Table_1[[#This Row],[Land
Residual]]/Table_Data_Table_1[[#This Row],[Resid
Acre]],"")</f>
        <v/>
      </c>
      <c r="M258" s="179" t="str">
        <f>IFERROR(ROUND(Table_Data_Table_1[[#This Row],[Land
Residual]]/Table_Data_Table_1[[#This Row],[Resid
Sq Ft]],2),"")</f>
        <v/>
      </c>
      <c r="N258" s="78" t="str">
        <f>IF(Table_Data_Table_1[[#This Row],[Item ID]]="","",ROUND(DAYS360(Table_Data_Table_1[[#This Row],[Sale Date]],'Global Settings'!$H$5)/30,0))</f>
        <v/>
      </c>
      <c r="O258" s="180" t="str">
        <f ca="1">IFERROR(IF(AND(Table_Data_Table_1[[#This Row],[Months To
Mid-Point]]&lt;12.01,Table_Data_Table_1[[#This Row],[Months To
Mid-Point]]&gt;-13),0,(Table_Data_Table_1[[#This Row],[Months To
Mid-Point]]*'Global Settings'!$H$6)),"")</f>
        <v/>
      </c>
      <c r="P258" s="176" t="str">
        <f ca="1">IFERROR(Table_Data_Table_1[[#This Row],[Land
Residual]]*(Table_Data_Table_1[[#This Row],[Time
Adjust]]+1),"")</f>
        <v/>
      </c>
      <c r="Q258" s="176" t="str">
        <f ca="1">IFERROR(Table_Data_Table_1[[#This Row],[Adjusted
Sale Price]]/Table_Data_Table_1[[#This Row],[Resid
Acre]],"")</f>
        <v/>
      </c>
      <c r="R258" s="179" t="str">
        <f ca="1">IFERROR(ROUND(Table_Data_Table_1[[#This Row],[Adjusted
Sale Price]]/Table_Data_Table_1[[#This Row],[Resid
Sq Ft]],2),"")</f>
        <v/>
      </c>
      <c r="S258" s="179" t="str">
        <f ca="1">IFERROR(IF(VLOOKUP(Table_Data_Table_1[[#This Row],[Item ID]],DataTable,11,FALSE)=0,"N/A",Table_Data_Table_1[[#This Row],[Adjusted
Sale Price]]/VLOOKUP(Table_Data_Table_1[[#This Row],[Item ID]],DataTable,11,FALSE)),"")</f>
        <v/>
      </c>
      <c r="T258" s="286" t="str">
        <f ca="1">IF(IFERROR(VLOOKUP(Table_Data_Table_1[[#This Row],[Item ID]],DataTable,17,FALSE),"")=0,"",IFERROR(VLOOKUP(Table_Data_Table_1[[#This Row],[Item ID]],DataTable,17,FALSE),""))</f>
        <v/>
      </c>
      <c r="U258" s="8"/>
    </row>
    <row r="259" spans="1:21" x14ac:dyDescent="0.25">
      <c r="A259" s="189" t="s">
        <v>133</v>
      </c>
      <c r="B259" s="78"/>
      <c r="C259" s="192" t="str">
        <f>IF(Table_Data_Table_1[[#This Row],[Item ID]]="","",IFERROR(VLOOKUP(Table_Data_Table_1[[#This Row],[Item ID]],DataTable,16,FALSE),""))</f>
        <v/>
      </c>
      <c r="D259" s="78"/>
      <c r="H25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ID]],DataTable,6,FALSE)*I259,"")))</f>
        <v/>
      </c>
      <c r="I25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9" s="178" t="str">
        <f>IFERROR(ROUND(Table_Data_Table_1[[#This Row],[Resid
Sq Ft]]/43560,3),"")</f>
        <v/>
      </c>
      <c r="K259" s="76" t="str">
        <f>IF(Table_Data_Table_1[[#This Row],[Item ID]]="","",IFERROR(VLOOKUP(Table_Data_Table_1[[#This Row],[Item ID]],DataTable,10,FALSE)-VLOOKUP(Table_Data_Table_1[[#This Row],[Item ID]],DataTable,12,FALSE),""))</f>
        <v/>
      </c>
      <c r="L259" s="176" t="str">
        <f>IFERROR(Table_Data_Table_1[[#This Row],[Land
Residual]]/Table_Data_Table_1[[#This Row],[Resid
Acre]],"")</f>
        <v/>
      </c>
      <c r="M259" s="179" t="str">
        <f>IFERROR(ROUND(Table_Data_Table_1[[#This Row],[Land
Residual]]/Table_Data_Table_1[[#This Row],[Resid
Sq Ft]],2),"")</f>
        <v/>
      </c>
      <c r="N259" s="78" t="str">
        <f>IF(Table_Data_Table_1[[#This Row],[Item ID]]="","",ROUND(DAYS360(Table_Data_Table_1[[#This Row],[Sale Date]],'Global Settings'!$H$5)/30,0))</f>
        <v/>
      </c>
      <c r="O259" s="180" t="str">
        <f ca="1">IFERROR(IF(AND(Table_Data_Table_1[[#This Row],[Months To
Mid-Point]]&lt;12.01,Table_Data_Table_1[[#This Row],[Months To
Mid-Point]]&gt;-13),0,(Table_Data_Table_1[[#This Row],[Months To
Mid-Point]]*'Global Settings'!$H$6)),"")</f>
        <v/>
      </c>
      <c r="P259" s="176" t="str">
        <f ca="1">IFERROR(Table_Data_Table_1[[#This Row],[Land
Residual]]*(Table_Data_Table_1[[#This Row],[Time
Adjust]]+1),"")</f>
        <v/>
      </c>
      <c r="Q259" s="176" t="str">
        <f ca="1">IFERROR(Table_Data_Table_1[[#This Row],[Adjusted
Sale Price]]/Table_Data_Table_1[[#This Row],[Resid
Acre]],"")</f>
        <v/>
      </c>
      <c r="R259" s="179" t="str">
        <f ca="1">IFERROR(ROUND(Table_Data_Table_1[[#This Row],[Adjusted
Sale Price]]/Table_Data_Table_1[[#This Row],[Resid
Sq Ft]],2),"")</f>
        <v/>
      </c>
      <c r="S259" s="179" t="str">
        <f ca="1">IFERROR(IF(VLOOKUP(Table_Data_Table_1[[#This Row],[Item ID]],DataTable,11,FALSE)=0,"N/A",Table_Data_Table_1[[#This Row],[Adjusted
Sale Price]]/VLOOKUP(Table_Data_Table_1[[#This Row],[Item ID]],DataTable,11,FALSE)),"")</f>
        <v/>
      </c>
      <c r="T259" s="286" t="str">
        <f ca="1">IF(IFERROR(VLOOKUP(Table_Data_Table_1[[#This Row],[Item ID]],DataTable,17,FALSE),"")=0,"",IFERROR(VLOOKUP(Table_Data_Table_1[[#This Row],[Item ID]],DataTable,17,FALSE),""))</f>
        <v/>
      </c>
      <c r="U259" s="8"/>
    </row>
    <row r="260" spans="1:21" x14ac:dyDescent="0.25">
      <c r="A260" s="189" t="s">
        <v>133</v>
      </c>
      <c r="B260" s="78"/>
      <c r="C260" s="192" t="str">
        <f>IF(Table_Data_Table_1[[#This Row],[Item ID]]="","",IFERROR(VLOOKUP(Table_Data_Table_1[[#This Row],[Item ID]],DataTable,16,FALSE),""))</f>
        <v/>
      </c>
      <c r="D260" s="78"/>
      <c r="H26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ID]],DataTable,6,FALSE)*I260,"")))</f>
        <v/>
      </c>
      <c r="I26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0" s="178" t="str">
        <f>IFERROR(ROUND(Table_Data_Table_1[[#This Row],[Resid
Sq Ft]]/43560,3),"")</f>
        <v/>
      </c>
      <c r="K260" s="76" t="str">
        <f>IF(Table_Data_Table_1[[#This Row],[Item ID]]="","",IFERROR(VLOOKUP(Table_Data_Table_1[[#This Row],[Item ID]],DataTable,10,FALSE)-VLOOKUP(Table_Data_Table_1[[#This Row],[Item ID]],DataTable,12,FALSE),""))</f>
        <v/>
      </c>
      <c r="L260" s="176" t="str">
        <f>IFERROR(Table_Data_Table_1[[#This Row],[Land
Residual]]/Table_Data_Table_1[[#This Row],[Resid
Acre]],"")</f>
        <v/>
      </c>
      <c r="M260" s="179" t="str">
        <f>IFERROR(ROUND(Table_Data_Table_1[[#This Row],[Land
Residual]]/Table_Data_Table_1[[#This Row],[Resid
Sq Ft]],2),"")</f>
        <v/>
      </c>
      <c r="N260" s="78" t="str">
        <f>IF(Table_Data_Table_1[[#This Row],[Item ID]]="","",ROUND(DAYS360(Table_Data_Table_1[[#This Row],[Sale Date]],'Global Settings'!$H$5)/30,0))</f>
        <v/>
      </c>
      <c r="O260" s="180" t="str">
        <f ca="1">IFERROR(IF(AND(Table_Data_Table_1[[#This Row],[Months To
Mid-Point]]&lt;12.01,Table_Data_Table_1[[#This Row],[Months To
Mid-Point]]&gt;-13),0,(Table_Data_Table_1[[#This Row],[Months To
Mid-Point]]*'Global Settings'!$H$6)),"")</f>
        <v/>
      </c>
      <c r="P260" s="176" t="str">
        <f ca="1">IFERROR(Table_Data_Table_1[[#This Row],[Land
Residual]]*(Table_Data_Table_1[[#This Row],[Time
Adjust]]+1),"")</f>
        <v/>
      </c>
      <c r="Q260" s="176" t="str">
        <f ca="1">IFERROR(Table_Data_Table_1[[#This Row],[Adjusted
Sale Price]]/Table_Data_Table_1[[#This Row],[Resid
Acre]],"")</f>
        <v/>
      </c>
      <c r="R260" s="179" t="str">
        <f ca="1">IFERROR(ROUND(Table_Data_Table_1[[#This Row],[Adjusted
Sale Price]]/Table_Data_Table_1[[#This Row],[Resid
Sq Ft]],2),"")</f>
        <v/>
      </c>
      <c r="S260" s="179" t="str">
        <f ca="1">IFERROR(IF(VLOOKUP(Table_Data_Table_1[[#This Row],[Item ID]],DataTable,11,FALSE)=0,"N/A",Table_Data_Table_1[[#This Row],[Adjusted
Sale Price]]/VLOOKUP(Table_Data_Table_1[[#This Row],[Item ID]],DataTable,11,FALSE)),"")</f>
        <v/>
      </c>
      <c r="T260" s="286" t="str">
        <f ca="1">IF(IFERROR(VLOOKUP(Table_Data_Table_1[[#This Row],[Item ID]],DataTable,17,FALSE),"")=0,"",IFERROR(VLOOKUP(Table_Data_Table_1[[#This Row],[Item ID]],DataTable,17,FALSE),""))</f>
        <v/>
      </c>
      <c r="U260" s="8"/>
    </row>
    <row r="261" spans="1:21" x14ac:dyDescent="0.25">
      <c r="A261" s="189" t="s">
        <v>133</v>
      </c>
      <c r="B261" s="78"/>
      <c r="C261" s="192" t="str">
        <f>IF(Table_Data_Table_1[[#This Row],[Item ID]]="","",IFERROR(VLOOKUP(Table_Data_Table_1[[#This Row],[Item ID]],DataTable,16,FALSE),""))</f>
        <v/>
      </c>
      <c r="D261" s="78"/>
      <c r="H26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ID]],DataTable,6,FALSE)*I261,"")))</f>
        <v/>
      </c>
      <c r="I26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1" s="178" t="str">
        <f>IFERROR(ROUND(Table_Data_Table_1[[#This Row],[Resid
Sq Ft]]/43560,3),"")</f>
        <v/>
      </c>
      <c r="K261" s="76" t="str">
        <f>IF(Table_Data_Table_1[[#This Row],[Item ID]]="","",IFERROR(VLOOKUP(Table_Data_Table_1[[#This Row],[Item ID]],DataTable,10,FALSE)-VLOOKUP(Table_Data_Table_1[[#This Row],[Item ID]],DataTable,12,FALSE),""))</f>
        <v/>
      </c>
      <c r="L261" s="176" t="str">
        <f>IFERROR(Table_Data_Table_1[[#This Row],[Land
Residual]]/Table_Data_Table_1[[#This Row],[Resid
Acre]],"")</f>
        <v/>
      </c>
      <c r="M261" s="179" t="str">
        <f>IFERROR(ROUND(Table_Data_Table_1[[#This Row],[Land
Residual]]/Table_Data_Table_1[[#This Row],[Resid
Sq Ft]],2),"")</f>
        <v/>
      </c>
      <c r="N261" s="78" t="str">
        <f>IF(Table_Data_Table_1[[#This Row],[Item ID]]="","",ROUND(DAYS360(Table_Data_Table_1[[#This Row],[Sale Date]],'Global Settings'!$H$5)/30,0))</f>
        <v/>
      </c>
      <c r="O261" s="180" t="str">
        <f ca="1">IFERROR(IF(AND(Table_Data_Table_1[[#This Row],[Months To
Mid-Point]]&lt;12.01,Table_Data_Table_1[[#This Row],[Months To
Mid-Point]]&gt;-13),0,(Table_Data_Table_1[[#This Row],[Months To
Mid-Point]]*'Global Settings'!$H$6)),"")</f>
        <v/>
      </c>
      <c r="P261" s="176" t="str">
        <f ca="1">IFERROR(Table_Data_Table_1[[#This Row],[Land
Residual]]*(Table_Data_Table_1[[#This Row],[Time
Adjust]]+1),"")</f>
        <v/>
      </c>
      <c r="Q261" s="176" t="str">
        <f ca="1">IFERROR(Table_Data_Table_1[[#This Row],[Adjusted
Sale Price]]/Table_Data_Table_1[[#This Row],[Resid
Acre]],"")</f>
        <v/>
      </c>
      <c r="R261" s="179" t="str">
        <f ca="1">IFERROR(ROUND(Table_Data_Table_1[[#This Row],[Adjusted
Sale Price]]/Table_Data_Table_1[[#This Row],[Resid
Sq Ft]],2),"")</f>
        <v/>
      </c>
      <c r="S261" s="179" t="str">
        <f ca="1">IFERROR(IF(VLOOKUP(Table_Data_Table_1[[#This Row],[Item ID]],DataTable,11,FALSE)=0,"N/A",Table_Data_Table_1[[#This Row],[Adjusted
Sale Price]]/VLOOKUP(Table_Data_Table_1[[#This Row],[Item ID]],DataTable,11,FALSE)),"")</f>
        <v/>
      </c>
      <c r="T261" s="286" t="str">
        <f ca="1">IF(IFERROR(VLOOKUP(Table_Data_Table_1[[#This Row],[Item ID]],DataTable,17,FALSE),"")=0,"",IFERROR(VLOOKUP(Table_Data_Table_1[[#This Row],[Item ID]],DataTable,17,FALSE),""))</f>
        <v/>
      </c>
      <c r="U261" s="8"/>
    </row>
    <row r="262" spans="1:21" x14ac:dyDescent="0.25">
      <c r="A262" s="189" t="s">
        <v>133</v>
      </c>
      <c r="B262" s="78"/>
      <c r="C262" s="192" t="str">
        <f>IF(Table_Data_Table_1[[#This Row],[Item ID]]="","",IFERROR(VLOOKUP(Table_Data_Table_1[[#This Row],[Item ID]],DataTable,16,FALSE),""))</f>
        <v/>
      </c>
      <c r="D262" s="78"/>
      <c r="H26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ID]],DataTable,6,FALSE)*I262,"")))</f>
        <v/>
      </c>
      <c r="I26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2" s="178" t="str">
        <f>IFERROR(ROUND(Table_Data_Table_1[[#This Row],[Resid
Sq Ft]]/43560,3),"")</f>
        <v/>
      </c>
      <c r="K262" s="76" t="str">
        <f>IF(Table_Data_Table_1[[#This Row],[Item ID]]="","",IFERROR(VLOOKUP(Table_Data_Table_1[[#This Row],[Item ID]],DataTable,10,FALSE)-VLOOKUP(Table_Data_Table_1[[#This Row],[Item ID]],DataTable,12,FALSE),""))</f>
        <v/>
      </c>
      <c r="L262" s="176" t="str">
        <f>IFERROR(Table_Data_Table_1[[#This Row],[Land
Residual]]/Table_Data_Table_1[[#This Row],[Resid
Acre]],"")</f>
        <v/>
      </c>
      <c r="M262" s="179" t="str">
        <f>IFERROR(ROUND(Table_Data_Table_1[[#This Row],[Land
Residual]]/Table_Data_Table_1[[#This Row],[Resid
Sq Ft]],2),"")</f>
        <v/>
      </c>
      <c r="N262" s="78" t="str">
        <f>IF(Table_Data_Table_1[[#This Row],[Item ID]]="","",ROUND(DAYS360(Table_Data_Table_1[[#This Row],[Sale Date]],'Global Settings'!$H$5)/30,0))</f>
        <v/>
      </c>
      <c r="O262" s="180" t="str">
        <f ca="1">IFERROR(IF(AND(Table_Data_Table_1[[#This Row],[Months To
Mid-Point]]&lt;12.01,Table_Data_Table_1[[#This Row],[Months To
Mid-Point]]&gt;-13),0,(Table_Data_Table_1[[#This Row],[Months To
Mid-Point]]*'Global Settings'!$H$6)),"")</f>
        <v/>
      </c>
      <c r="P262" s="176" t="str">
        <f ca="1">IFERROR(Table_Data_Table_1[[#This Row],[Land
Residual]]*(Table_Data_Table_1[[#This Row],[Time
Adjust]]+1),"")</f>
        <v/>
      </c>
      <c r="Q262" s="176" t="str">
        <f ca="1">IFERROR(Table_Data_Table_1[[#This Row],[Adjusted
Sale Price]]/Table_Data_Table_1[[#This Row],[Resid
Acre]],"")</f>
        <v/>
      </c>
      <c r="R262" s="179" t="str">
        <f ca="1">IFERROR(ROUND(Table_Data_Table_1[[#This Row],[Adjusted
Sale Price]]/Table_Data_Table_1[[#This Row],[Resid
Sq Ft]],2),"")</f>
        <v/>
      </c>
      <c r="S262" s="179" t="str">
        <f ca="1">IFERROR(IF(VLOOKUP(Table_Data_Table_1[[#This Row],[Item ID]],DataTable,11,FALSE)=0,"N/A",Table_Data_Table_1[[#This Row],[Adjusted
Sale Price]]/VLOOKUP(Table_Data_Table_1[[#This Row],[Item ID]],DataTable,11,FALSE)),"")</f>
        <v/>
      </c>
      <c r="T262" s="286" t="str">
        <f ca="1">IF(IFERROR(VLOOKUP(Table_Data_Table_1[[#This Row],[Item ID]],DataTable,17,FALSE),"")=0,"",IFERROR(VLOOKUP(Table_Data_Table_1[[#This Row],[Item ID]],DataTable,17,FALSE),""))</f>
        <v/>
      </c>
      <c r="U262" s="8"/>
    </row>
    <row r="263" spans="1:21" x14ac:dyDescent="0.25">
      <c r="A263" s="189" t="s">
        <v>133</v>
      </c>
      <c r="B263" s="78"/>
      <c r="C263" s="192" t="str">
        <f>IF(Table_Data_Table_1[[#This Row],[Item ID]]="","",IFERROR(VLOOKUP(Table_Data_Table_1[[#This Row],[Item ID]],DataTable,16,FALSE),""))</f>
        <v/>
      </c>
      <c r="D263" s="78"/>
      <c r="H26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ID]],DataTable,6,FALSE)*I263,"")))</f>
        <v/>
      </c>
      <c r="I26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3" s="178" t="str">
        <f>IFERROR(ROUND(Table_Data_Table_1[[#This Row],[Resid
Sq Ft]]/43560,3),"")</f>
        <v/>
      </c>
      <c r="K263" s="76" t="str">
        <f>IF(Table_Data_Table_1[[#This Row],[Item ID]]="","",IFERROR(VLOOKUP(Table_Data_Table_1[[#This Row],[Item ID]],DataTable,10,FALSE)-VLOOKUP(Table_Data_Table_1[[#This Row],[Item ID]],DataTable,12,FALSE),""))</f>
        <v/>
      </c>
      <c r="L263" s="176" t="str">
        <f>IFERROR(Table_Data_Table_1[[#This Row],[Land
Residual]]/Table_Data_Table_1[[#This Row],[Resid
Acre]],"")</f>
        <v/>
      </c>
      <c r="M263" s="179" t="str">
        <f>IFERROR(ROUND(Table_Data_Table_1[[#This Row],[Land
Residual]]/Table_Data_Table_1[[#This Row],[Resid
Sq Ft]],2),"")</f>
        <v/>
      </c>
      <c r="N263" s="78" t="str">
        <f>IF(Table_Data_Table_1[[#This Row],[Item ID]]="","",ROUND(DAYS360(Table_Data_Table_1[[#This Row],[Sale Date]],'Global Settings'!$H$5)/30,0))</f>
        <v/>
      </c>
      <c r="O263" s="180" t="str">
        <f ca="1">IFERROR(IF(AND(Table_Data_Table_1[[#This Row],[Months To
Mid-Point]]&lt;12.01,Table_Data_Table_1[[#This Row],[Months To
Mid-Point]]&gt;-13),0,(Table_Data_Table_1[[#This Row],[Months To
Mid-Point]]*'Global Settings'!$H$6)),"")</f>
        <v/>
      </c>
      <c r="P263" s="176" t="str">
        <f ca="1">IFERROR(Table_Data_Table_1[[#This Row],[Land
Residual]]*(Table_Data_Table_1[[#This Row],[Time
Adjust]]+1),"")</f>
        <v/>
      </c>
      <c r="Q263" s="176" t="str">
        <f ca="1">IFERROR(Table_Data_Table_1[[#This Row],[Adjusted
Sale Price]]/Table_Data_Table_1[[#This Row],[Resid
Acre]],"")</f>
        <v/>
      </c>
      <c r="R263" s="179" t="str">
        <f ca="1">IFERROR(ROUND(Table_Data_Table_1[[#This Row],[Adjusted
Sale Price]]/Table_Data_Table_1[[#This Row],[Resid
Sq Ft]],2),"")</f>
        <v/>
      </c>
      <c r="S263" s="179" t="str">
        <f ca="1">IFERROR(IF(VLOOKUP(Table_Data_Table_1[[#This Row],[Item ID]],DataTable,11,FALSE)=0,"N/A",Table_Data_Table_1[[#This Row],[Adjusted
Sale Price]]/VLOOKUP(Table_Data_Table_1[[#This Row],[Item ID]],DataTable,11,FALSE)),"")</f>
        <v/>
      </c>
      <c r="T263" s="286" t="str">
        <f ca="1">IF(IFERROR(VLOOKUP(Table_Data_Table_1[[#This Row],[Item ID]],DataTable,17,FALSE),"")=0,"",IFERROR(VLOOKUP(Table_Data_Table_1[[#This Row],[Item ID]],DataTable,17,FALSE),""))</f>
        <v/>
      </c>
      <c r="U263" s="8"/>
    </row>
    <row r="264" spans="1:21" x14ac:dyDescent="0.25">
      <c r="A264" s="189" t="s">
        <v>133</v>
      </c>
      <c r="B264" s="78"/>
      <c r="C264" s="192" t="str">
        <f>IF(Table_Data_Table_1[[#This Row],[Item ID]]="","",IFERROR(VLOOKUP(Table_Data_Table_1[[#This Row],[Item ID]],DataTable,16,FALSE),""))</f>
        <v/>
      </c>
      <c r="D264" s="78"/>
      <c r="H26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ID]],DataTable,6,FALSE)*I264,"")))</f>
        <v/>
      </c>
      <c r="I26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4" s="178" t="str">
        <f>IFERROR(ROUND(Table_Data_Table_1[[#This Row],[Resid
Sq Ft]]/43560,3),"")</f>
        <v/>
      </c>
      <c r="K264" s="76" t="str">
        <f>IF(Table_Data_Table_1[[#This Row],[Item ID]]="","",IFERROR(VLOOKUP(Table_Data_Table_1[[#This Row],[Item ID]],DataTable,10,FALSE)-VLOOKUP(Table_Data_Table_1[[#This Row],[Item ID]],DataTable,12,FALSE),""))</f>
        <v/>
      </c>
      <c r="L264" s="176" t="str">
        <f>IFERROR(Table_Data_Table_1[[#This Row],[Land
Residual]]/Table_Data_Table_1[[#This Row],[Resid
Acre]],"")</f>
        <v/>
      </c>
      <c r="M264" s="179" t="str">
        <f>IFERROR(ROUND(Table_Data_Table_1[[#This Row],[Land
Residual]]/Table_Data_Table_1[[#This Row],[Resid
Sq Ft]],2),"")</f>
        <v/>
      </c>
      <c r="N264" s="78" t="str">
        <f>IF(Table_Data_Table_1[[#This Row],[Item ID]]="","",ROUND(DAYS360(Table_Data_Table_1[[#This Row],[Sale Date]],'Global Settings'!$H$5)/30,0))</f>
        <v/>
      </c>
      <c r="O264" s="180" t="str">
        <f ca="1">IFERROR(IF(AND(Table_Data_Table_1[[#This Row],[Months To
Mid-Point]]&lt;12.01,Table_Data_Table_1[[#This Row],[Months To
Mid-Point]]&gt;-13),0,(Table_Data_Table_1[[#This Row],[Months To
Mid-Point]]*'Global Settings'!$H$6)),"")</f>
        <v/>
      </c>
      <c r="P264" s="176" t="str">
        <f ca="1">IFERROR(Table_Data_Table_1[[#This Row],[Land
Residual]]*(Table_Data_Table_1[[#This Row],[Time
Adjust]]+1),"")</f>
        <v/>
      </c>
      <c r="Q264" s="176" t="str">
        <f ca="1">IFERROR(Table_Data_Table_1[[#This Row],[Adjusted
Sale Price]]/Table_Data_Table_1[[#This Row],[Resid
Acre]],"")</f>
        <v/>
      </c>
      <c r="R264" s="179" t="str">
        <f ca="1">IFERROR(ROUND(Table_Data_Table_1[[#This Row],[Adjusted
Sale Price]]/Table_Data_Table_1[[#This Row],[Resid
Sq Ft]],2),"")</f>
        <v/>
      </c>
      <c r="S264" s="179" t="str">
        <f ca="1">IFERROR(IF(VLOOKUP(Table_Data_Table_1[[#This Row],[Item ID]],DataTable,11,FALSE)=0,"N/A",Table_Data_Table_1[[#This Row],[Adjusted
Sale Price]]/VLOOKUP(Table_Data_Table_1[[#This Row],[Item ID]],DataTable,11,FALSE)),"")</f>
        <v/>
      </c>
      <c r="T264" s="286" t="str">
        <f ca="1">IF(IFERROR(VLOOKUP(Table_Data_Table_1[[#This Row],[Item ID]],DataTable,17,FALSE),"")=0,"",IFERROR(VLOOKUP(Table_Data_Table_1[[#This Row],[Item ID]],DataTable,17,FALSE),""))</f>
        <v/>
      </c>
      <c r="U264" s="8"/>
    </row>
    <row r="265" spans="1:21" x14ac:dyDescent="0.25">
      <c r="A265" s="189" t="s">
        <v>133</v>
      </c>
      <c r="B265" s="78"/>
      <c r="C265" s="192" t="str">
        <f>IF(Table_Data_Table_1[[#This Row],[Item ID]]="","",IFERROR(VLOOKUP(Table_Data_Table_1[[#This Row],[Item ID]],DataTable,16,FALSE),""))</f>
        <v/>
      </c>
      <c r="D265" s="78"/>
      <c r="H26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ID]],DataTable,6,FALSE)*I265,"")))</f>
        <v/>
      </c>
      <c r="I26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5" s="178" t="str">
        <f>IFERROR(ROUND(Table_Data_Table_1[[#This Row],[Resid
Sq Ft]]/43560,3),"")</f>
        <v/>
      </c>
      <c r="K265" s="76" t="str">
        <f>IF(Table_Data_Table_1[[#This Row],[Item ID]]="","",IFERROR(VLOOKUP(Table_Data_Table_1[[#This Row],[Item ID]],DataTable,10,FALSE)-VLOOKUP(Table_Data_Table_1[[#This Row],[Item ID]],DataTable,12,FALSE),""))</f>
        <v/>
      </c>
      <c r="L265" s="176" t="str">
        <f>IFERROR(Table_Data_Table_1[[#This Row],[Land
Residual]]/Table_Data_Table_1[[#This Row],[Resid
Acre]],"")</f>
        <v/>
      </c>
      <c r="M265" s="179" t="str">
        <f>IFERROR(ROUND(Table_Data_Table_1[[#This Row],[Land
Residual]]/Table_Data_Table_1[[#This Row],[Resid
Sq Ft]],2),"")</f>
        <v/>
      </c>
      <c r="N265" s="78" t="str">
        <f>IF(Table_Data_Table_1[[#This Row],[Item ID]]="","",ROUND(DAYS360(Table_Data_Table_1[[#This Row],[Sale Date]],'Global Settings'!$H$5)/30,0))</f>
        <v/>
      </c>
      <c r="O265" s="180" t="str">
        <f ca="1">IFERROR(IF(AND(Table_Data_Table_1[[#This Row],[Months To
Mid-Point]]&lt;12.01,Table_Data_Table_1[[#This Row],[Months To
Mid-Point]]&gt;-13),0,(Table_Data_Table_1[[#This Row],[Months To
Mid-Point]]*'Global Settings'!$H$6)),"")</f>
        <v/>
      </c>
      <c r="P265" s="176" t="str">
        <f ca="1">IFERROR(Table_Data_Table_1[[#This Row],[Land
Residual]]*(Table_Data_Table_1[[#This Row],[Time
Adjust]]+1),"")</f>
        <v/>
      </c>
      <c r="Q265" s="176" t="str">
        <f ca="1">IFERROR(Table_Data_Table_1[[#This Row],[Adjusted
Sale Price]]/Table_Data_Table_1[[#This Row],[Resid
Acre]],"")</f>
        <v/>
      </c>
      <c r="R265" s="179" t="str">
        <f ca="1">IFERROR(ROUND(Table_Data_Table_1[[#This Row],[Adjusted
Sale Price]]/Table_Data_Table_1[[#This Row],[Resid
Sq Ft]],2),"")</f>
        <v/>
      </c>
      <c r="S265" s="179" t="str">
        <f ca="1">IFERROR(IF(VLOOKUP(Table_Data_Table_1[[#This Row],[Item ID]],DataTable,11,FALSE)=0,"N/A",Table_Data_Table_1[[#This Row],[Adjusted
Sale Price]]/VLOOKUP(Table_Data_Table_1[[#This Row],[Item ID]],DataTable,11,FALSE)),"")</f>
        <v/>
      </c>
      <c r="T265" s="286" t="str">
        <f ca="1">IF(IFERROR(VLOOKUP(Table_Data_Table_1[[#This Row],[Item ID]],DataTable,17,FALSE),"")=0,"",IFERROR(VLOOKUP(Table_Data_Table_1[[#This Row],[Item ID]],DataTable,17,FALSE),""))</f>
        <v/>
      </c>
      <c r="U265" s="8"/>
    </row>
    <row r="266" spans="1:21" x14ac:dyDescent="0.25">
      <c r="A266" s="189" t="s">
        <v>133</v>
      </c>
      <c r="B266" s="78"/>
      <c r="C266" s="192" t="str">
        <f>IF(Table_Data_Table_1[[#This Row],[Item ID]]="","",IFERROR(VLOOKUP(Table_Data_Table_1[[#This Row],[Item ID]],DataTable,16,FALSE),""))</f>
        <v/>
      </c>
      <c r="D266" s="78"/>
      <c r="H26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ID]],DataTable,6,FALSE)*I266,"")))</f>
        <v/>
      </c>
      <c r="I26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6" s="178" t="str">
        <f>IFERROR(ROUND(Table_Data_Table_1[[#This Row],[Resid
Sq Ft]]/43560,3),"")</f>
        <v/>
      </c>
      <c r="K266" s="76" t="str">
        <f>IF(Table_Data_Table_1[[#This Row],[Item ID]]="","",IFERROR(VLOOKUP(Table_Data_Table_1[[#This Row],[Item ID]],DataTable,10,FALSE)-VLOOKUP(Table_Data_Table_1[[#This Row],[Item ID]],DataTable,12,FALSE),""))</f>
        <v/>
      </c>
      <c r="L266" s="176" t="str">
        <f>IFERROR(Table_Data_Table_1[[#This Row],[Land
Residual]]/Table_Data_Table_1[[#This Row],[Resid
Acre]],"")</f>
        <v/>
      </c>
      <c r="M266" s="179" t="str">
        <f>IFERROR(ROUND(Table_Data_Table_1[[#This Row],[Land
Residual]]/Table_Data_Table_1[[#This Row],[Resid
Sq Ft]],2),"")</f>
        <v/>
      </c>
      <c r="N266" s="78" t="str">
        <f>IF(Table_Data_Table_1[[#This Row],[Item ID]]="","",ROUND(DAYS360(Table_Data_Table_1[[#This Row],[Sale Date]],'Global Settings'!$H$5)/30,0))</f>
        <v/>
      </c>
      <c r="O266" s="180" t="str">
        <f ca="1">IFERROR(IF(AND(Table_Data_Table_1[[#This Row],[Months To
Mid-Point]]&lt;12.01,Table_Data_Table_1[[#This Row],[Months To
Mid-Point]]&gt;-13),0,(Table_Data_Table_1[[#This Row],[Months To
Mid-Point]]*'Global Settings'!$H$6)),"")</f>
        <v/>
      </c>
      <c r="P266" s="176" t="str">
        <f ca="1">IFERROR(Table_Data_Table_1[[#This Row],[Land
Residual]]*(Table_Data_Table_1[[#This Row],[Time
Adjust]]+1),"")</f>
        <v/>
      </c>
      <c r="Q266" s="176" t="str">
        <f ca="1">IFERROR(Table_Data_Table_1[[#This Row],[Adjusted
Sale Price]]/Table_Data_Table_1[[#This Row],[Resid
Acre]],"")</f>
        <v/>
      </c>
      <c r="R266" s="179" t="str">
        <f ca="1">IFERROR(ROUND(Table_Data_Table_1[[#This Row],[Adjusted
Sale Price]]/Table_Data_Table_1[[#This Row],[Resid
Sq Ft]],2),"")</f>
        <v/>
      </c>
      <c r="S266" s="179" t="str">
        <f ca="1">IFERROR(IF(VLOOKUP(Table_Data_Table_1[[#This Row],[Item ID]],DataTable,11,FALSE)=0,"N/A",Table_Data_Table_1[[#This Row],[Adjusted
Sale Price]]/VLOOKUP(Table_Data_Table_1[[#This Row],[Item ID]],DataTable,11,FALSE)),"")</f>
        <v/>
      </c>
      <c r="T266" s="286" t="str">
        <f ca="1">IF(IFERROR(VLOOKUP(Table_Data_Table_1[[#This Row],[Item ID]],DataTable,17,FALSE),"")=0,"",IFERROR(VLOOKUP(Table_Data_Table_1[[#This Row],[Item ID]],DataTable,17,FALSE),""))</f>
        <v/>
      </c>
      <c r="U266" s="8"/>
    </row>
    <row r="267" spans="1:21" x14ac:dyDescent="0.25">
      <c r="A267" s="189" t="s">
        <v>133</v>
      </c>
      <c r="B267" s="78"/>
      <c r="C267" s="192" t="str">
        <f>IF(Table_Data_Table_1[[#This Row],[Item ID]]="","",IFERROR(VLOOKUP(Table_Data_Table_1[[#This Row],[Item ID]],DataTable,16,FALSE),""))</f>
        <v/>
      </c>
      <c r="D267" s="78"/>
      <c r="H26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ID]],DataTable,6,FALSE)*I267,"")))</f>
        <v/>
      </c>
      <c r="I26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7" s="178" t="str">
        <f>IFERROR(ROUND(Table_Data_Table_1[[#This Row],[Resid
Sq Ft]]/43560,3),"")</f>
        <v/>
      </c>
      <c r="K267" s="76" t="str">
        <f>IF(Table_Data_Table_1[[#This Row],[Item ID]]="","",IFERROR(VLOOKUP(Table_Data_Table_1[[#This Row],[Item ID]],DataTable,10,FALSE)-VLOOKUP(Table_Data_Table_1[[#This Row],[Item ID]],DataTable,12,FALSE),""))</f>
        <v/>
      </c>
      <c r="L267" s="176" t="str">
        <f>IFERROR(Table_Data_Table_1[[#This Row],[Land
Residual]]/Table_Data_Table_1[[#This Row],[Resid
Acre]],"")</f>
        <v/>
      </c>
      <c r="M267" s="179" t="str">
        <f>IFERROR(ROUND(Table_Data_Table_1[[#This Row],[Land
Residual]]/Table_Data_Table_1[[#This Row],[Resid
Sq Ft]],2),"")</f>
        <v/>
      </c>
      <c r="N267" s="78" t="str">
        <f>IF(Table_Data_Table_1[[#This Row],[Item ID]]="","",ROUND(DAYS360(Table_Data_Table_1[[#This Row],[Sale Date]],'Global Settings'!$H$5)/30,0))</f>
        <v/>
      </c>
      <c r="O267" s="180" t="str">
        <f ca="1">IFERROR(IF(AND(Table_Data_Table_1[[#This Row],[Months To
Mid-Point]]&lt;12.01,Table_Data_Table_1[[#This Row],[Months To
Mid-Point]]&gt;-13),0,(Table_Data_Table_1[[#This Row],[Months To
Mid-Point]]*'Global Settings'!$H$6)),"")</f>
        <v/>
      </c>
      <c r="P267" s="176" t="str">
        <f ca="1">IFERROR(Table_Data_Table_1[[#This Row],[Land
Residual]]*(Table_Data_Table_1[[#This Row],[Time
Adjust]]+1),"")</f>
        <v/>
      </c>
      <c r="Q267" s="176" t="str">
        <f ca="1">IFERROR(Table_Data_Table_1[[#This Row],[Adjusted
Sale Price]]/Table_Data_Table_1[[#This Row],[Resid
Acre]],"")</f>
        <v/>
      </c>
      <c r="R267" s="179" t="str">
        <f ca="1">IFERROR(ROUND(Table_Data_Table_1[[#This Row],[Adjusted
Sale Price]]/Table_Data_Table_1[[#This Row],[Resid
Sq Ft]],2),"")</f>
        <v/>
      </c>
      <c r="S267" s="179" t="str">
        <f ca="1">IFERROR(IF(VLOOKUP(Table_Data_Table_1[[#This Row],[Item ID]],DataTable,11,FALSE)=0,"N/A",Table_Data_Table_1[[#This Row],[Adjusted
Sale Price]]/VLOOKUP(Table_Data_Table_1[[#This Row],[Item ID]],DataTable,11,FALSE)),"")</f>
        <v/>
      </c>
      <c r="T267" s="286" t="str">
        <f ca="1">IF(IFERROR(VLOOKUP(Table_Data_Table_1[[#This Row],[Item ID]],DataTable,17,FALSE),"")=0,"",IFERROR(VLOOKUP(Table_Data_Table_1[[#This Row],[Item ID]],DataTable,17,FALSE),""))</f>
        <v/>
      </c>
      <c r="U267" s="8"/>
    </row>
    <row r="268" spans="1:21" x14ac:dyDescent="0.25">
      <c r="A268" s="189" t="s">
        <v>133</v>
      </c>
      <c r="B268" s="78"/>
      <c r="C268" s="192" t="str">
        <f>IF(Table_Data_Table_1[[#This Row],[Item ID]]="","",IFERROR(VLOOKUP(Table_Data_Table_1[[#This Row],[Item ID]],DataTable,16,FALSE),""))</f>
        <v/>
      </c>
      <c r="D268" s="78"/>
      <c r="H26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ID]],DataTable,6,FALSE)*I268,"")))</f>
        <v/>
      </c>
      <c r="I26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8" s="178" t="str">
        <f>IFERROR(ROUND(Table_Data_Table_1[[#This Row],[Resid
Sq Ft]]/43560,3),"")</f>
        <v/>
      </c>
      <c r="K268" s="76" t="str">
        <f>IF(Table_Data_Table_1[[#This Row],[Item ID]]="","",IFERROR(VLOOKUP(Table_Data_Table_1[[#This Row],[Item ID]],DataTable,10,FALSE)-VLOOKUP(Table_Data_Table_1[[#This Row],[Item ID]],DataTable,12,FALSE),""))</f>
        <v/>
      </c>
      <c r="L268" s="176" t="str">
        <f>IFERROR(Table_Data_Table_1[[#This Row],[Land
Residual]]/Table_Data_Table_1[[#This Row],[Resid
Acre]],"")</f>
        <v/>
      </c>
      <c r="M268" s="179" t="str">
        <f>IFERROR(ROUND(Table_Data_Table_1[[#This Row],[Land
Residual]]/Table_Data_Table_1[[#This Row],[Resid
Sq Ft]],2),"")</f>
        <v/>
      </c>
      <c r="N268" s="78" t="str">
        <f>IF(Table_Data_Table_1[[#This Row],[Item ID]]="","",ROUND(DAYS360(Table_Data_Table_1[[#This Row],[Sale Date]],'Global Settings'!$H$5)/30,0))</f>
        <v/>
      </c>
      <c r="O268" s="180" t="str">
        <f ca="1">IFERROR(IF(AND(Table_Data_Table_1[[#This Row],[Months To
Mid-Point]]&lt;12.01,Table_Data_Table_1[[#This Row],[Months To
Mid-Point]]&gt;-13),0,(Table_Data_Table_1[[#This Row],[Months To
Mid-Point]]*'Global Settings'!$H$6)),"")</f>
        <v/>
      </c>
      <c r="P268" s="176" t="str">
        <f ca="1">IFERROR(Table_Data_Table_1[[#This Row],[Land
Residual]]*(Table_Data_Table_1[[#This Row],[Time
Adjust]]+1),"")</f>
        <v/>
      </c>
      <c r="Q268" s="176" t="str">
        <f ca="1">IFERROR(Table_Data_Table_1[[#This Row],[Adjusted
Sale Price]]/Table_Data_Table_1[[#This Row],[Resid
Acre]],"")</f>
        <v/>
      </c>
      <c r="R268" s="179" t="str">
        <f ca="1">IFERROR(ROUND(Table_Data_Table_1[[#This Row],[Adjusted
Sale Price]]/Table_Data_Table_1[[#This Row],[Resid
Sq Ft]],2),"")</f>
        <v/>
      </c>
      <c r="S268" s="179" t="str">
        <f ca="1">IFERROR(IF(VLOOKUP(Table_Data_Table_1[[#This Row],[Item ID]],DataTable,11,FALSE)=0,"N/A",Table_Data_Table_1[[#This Row],[Adjusted
Sale Price]]/VLOOKUP(Table_Data_Table_1[[#This Row],[Item ID]],DataTable,11,FALSE)),"")</f>
        <v/>
      </c>
      <c r="T268" s="286" t="str">
        <f ca="1">IF(IFERROR(VLOOKUP(Table_Data_Table_1[[#This Row],[Item ID]],DataTable,17,FALSE),"")=0,"",IFERROR(VLOOKUP(Table_Data_Table_1[[#This Row],[Item ID]],DataTable,17,FALSE),""))</f>
        <v/>
      </c>
      <c r="U268" s="8"/>
    </row>
    <row r="269" spans="1:21" x14ac:dyDescent="0.25">
      <c r="A269" s="189" t="s">
        <v>133</v>
      </c>
      <c r="B269" s="78"/>
      <c r="C269" s="192" t="str">
        <f>IF(Table_Data_Table_1[[#This Row],[Item ID]]="","",IFERROR(VLOOKUP(Table_Data_Table_1[[#This Row],[Item ID]],DataTable,16,FALSE),""))</f>
        <v/>
      </c>
      <c r="D269" s="78"/>
      <c r="H26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ID]],DataTable,6,FALSE)*I269,"")))</f>
        <v/>
      </c>
      <c r="I26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9" s="178" t="str">
        <f>IFERROR(ROUND(Table_Data_Table_1[[#This Row],[Resid
Sq Ft]]/43560,3),"")</f>
        <v/>
      </c>
      <c r="K269" s="76" t="str">
        <f>IF(Table_Data_Table_1[[#This Row],[Item ID]]="","",IFERROR(VLOOKUP(Table_Data_Table_1[[#This Row],[Item ID]],DataTable,10,FALSE)-VLOOKUP(Table_Data_Table_1[[#This Row],[Item ID]],DataTable,12,FALSE),""))</f>
        <v/>
      </c>
      <c r="L269" s="176" t="str">
        <f>IFERROR(Table_Data_Table_1[[#This Row],[Land
Residual]]/Table_Data_Table_1[[#This Row],[Resid
Acre]],"")</f>
        <v/>
      </c>
      <c r="M269" s="179" t="str">
        <f>IFERROR(ROUND(Table_Data_Table_1[[#This Row],[Land
Residual]]/Table_Data_Table_1[[#This Row],[Resid
Sq Ft]],2),"")</f>
        <v/>
      </c>
      <c r="N269" s="78" t="str">
        <f>IF(Table_Data_Table_1[[#This Row],[Item ID]]="","",ROUND(DAYS360(Table_Data_Table_1[[#This Row],[Sale Date]],'Global Settings'!$H$5)/30,0))</f>
        <v/>
      </c>
      <c r="O269" s="180" t="str">
        <f ca="1">IFERROR(IF(AND(Table_Data_Table_1[[#This Row],[Months To
Mid-Point]]&lt;12.01,Table_Data_Table_1[[#This Row],[Months To
Mid-Point]]&gt;-13),0,(Table_Data_Table_1[[#This Row],[Months To
Mid-Point]]*'Global Settings'!$H$6)),"")</f>
        <v/>
      </c>
      <c r="P269" s="176" t="str">
        <f ca="1">IFERROR(Table_Data_Table_1[[#This Row],[Land
Residual]]*(Table_Data_Table_1[[#This Row],[Time
Adjust]]+1),"")</f>
        <v/>
      </c>
      <c r="Q269" s="176" t="str">
        <f ca="1">IFERROR(Table_Data_Table_1[[#This Row],[Adjusted
Sale Price]]/Table_Data_Table_1[[#This Row],[Resid
Acre]],"")</f>
        <v/>
      </c>
      <c r="R269" s="179" t="str">
        <f ca="1">IFERROR(ROUND(Table_Data_Table_1[[#This Row],[Adjusted
Sale Price]]/Table_Data_Table_1[[#This Row],[Resid
Sq Ft]],2),"")</f>
        <v/>
      </c>
      <c r="S269" s="179" t="str">
        <f ca="1">IFERROR(IF(VLOOKUP(Table_Data_Table_1[[#This Row],[Item ID]],DataTable,11,FALSE)=0,"N/A",Table_Data_Table_1[[#This Row],[Adjusted
Sale Price]]/VLOOKUP(Table_Data_Table_1[[#This Row],[Item ID]],DataTable,11,FALSE)),"")</f>
        <v/>
      </c>
      <c r="T269" s="286" t="str">
        <f ca="1">IF(IFERROR(VLOOKUP(Table_Data_Table_1[[#This Row],[Item ID]],DataTable,17,FALSE),"")=0,"",IFERROR(VLOOKUP(Table_Data_Table_1[[#This Row],[Item ID]],DataTable,17,FALSE),""))</f>
        <v/>
      </c>
      <c r="U269" s="8"/>
    </row>
    <row r="270" spans="1:21" x14ac:dyDescent="0.25">
      <c r="A270" s="189" t="s">
        <v>133</v>
      </c>
      <c r="B270" s="78"/>
      <c r="C270" s="192" t="str">
        <f>IF(Table_Data_Table_1[[#This Row],[Item ID]]="","",IFERROR(VLOOKUP(Table_Data_Table_1[[#This Row],[Item ID]],DataTable,16,FALSE),""))</f>
        <v/>
      </c>
      <c r="D270" s="78"/>
      <c r="H27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ID]],DataTable,6,FALSE)*I270,"")))</f>
        <v/>
      </c>
      <c r="I27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0" s="178" t="str">
        <f>IFERROR(ROUND(Table_Data_Table_1[[#This Row],[Resid
Sq Ft]]/43560,3),"")</f>
        <v/>
      </c>
      <c r="K270" s="76" t="str">
        <f>IF(Table_Data_Table_1[[#This Row],[Item ID]]="","",IFERROR(VLOOKUP(Table_Data_Table_1[[#This Row],[Item ID]],DataTable,10,FALSE)-VLOOKUP(Table_Data_Table_1[[#This Row],[Item ID]],DataTable,12,FALSE),""))</f>
        <v/>
      </c>
      <c r="L270" s="176" t="str">
        <f>IFERROR(Table_Data_Table_1[[#This Row],[Land
Residual]]/Table_Data_Table_1[[#This Row],[Resid
Acre]],"")</f>
        <v/>
      </c>
      <c r="M270" s="179" t="str">
        <f>IFERROR(ROUND(Table_Data_Table_1[[#This Row],[Land
Residual]]/Table_Data_Table_1[[#This Row],[Resid
Sq Ft]],2),"")</f>
        <v/>
      </c>
      <c r="N270" s="78" t="str">
        <f>IF(Table_Data_Table_1[[#This Row],[Item ID]]="","",ROUND(DAYS360(Table_Data_Table_1[[#This Row],[Sale Date]],'Global Settings'!$H$5)/30,0))</f>
        <v/>
      </c>
      <c r="O270" s="180" t="str">
        <f ca="1">IFERROR(IF(AND(Table_Data_Table_1[[#This Row],[Months To
Mid-Point]]&lt;12.01,Table_Data_Table_1[[#This Row],[Months To
Mid-Point]]&gt;-13),0,(Table_Data_Table_1[[#This Row],[Months To
Mid-Point]]*'Global Settings'!$H$6)),"")</f>
        <v/>
      </c>
      <c r="P270" s="176" t="str">
        <f ca="1">IFERROR(Table_Data_Table_1[[#This Row],[Land
Residual]]*(Table_Data_Table_1[[#This Row],[Time
Adjust]]+1),"")</f>
        <v/>
      </c>
      <c r="Q270" s="176" t="str">
        <f ca="1">IFERROR(Table_Data_Table_1[[#This Row],[Adjusted
Sale Price]]/Table_Data_Table_1[[#This Row],[Resid
Acre]],"")</f>
        <v/>
      </c>
      <c r="R270" s="179" t="str">
        <f ca="1">IFERROR(ROUND(Table_Data_Table_1[[#This Row],[Adjusted
Sale Price]]/Table_Data_Table_1[[#This Row],[Resid
Sq Ft]],2),"")</f>
        <v/>
      </c>
      <c r="S270" s="179" t="str">
        <f ca="1">IFERROR(IF(VLOOKUP(Table_Data_Table_1[[#This Row],[Item ID]],DataTable,11,FALSE)=0,"N/A",Table_Data_Table_1[[#This Row],[Adjusted
Sale Price]]/VLOOKUP(Table_Data_Table_1[[#This Row],[Item ID]],DataTable,11,FALSE)),"")</f>
        <v/>
      </c>
      <c r="T270" s="286" t="str">
        <f ca="1">IF(IFERROR(VLOOKUP(Table_Data_Table_1[[#This Row],[Item ID]],DataTable,17,FALSE),"")=0,"",IFERROR(VLOOKUP(Table_Data_Table_1[[#This Row],[Item ID]],DataTable,17,FALSE),""))</f>
        <v/>
      </c>
      <c r="U270" s="8"/>
    </row>
    <row r="271" spans="1:21" x14ac:dyDescent="0.25">
      <c r="A271" s="189" t="s">
        <v>133</v>
      </c>
      <c r="B271" s="78"/>
      <c r="C271" s="192" t="str">
        <f>IF(Table_Data_Table_1[[#This Row],[Item ID]]="","",IFERROR(VLOOKUP(Table_Data_Table_1[[#This Row],[Item ID]],DataTable,16,FALSE),""))</f>
        <v/>
      </c>
      <c r="D271" s="78"/>
      <c r="H27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ID]],DataTable,6,FALSE)*I271,"")))</f>
        <v/>
      </c>
      <c r="I27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1" s="178" t="str">
        <f>IFERROR(ROUND(Table_Data_Table_1[[#This Row],[Resid
Sq Ft]]/43560,3),"")</f>
        <v/>
      </c>
      <c r="K271" s="76" t="str">
        <f>IF(Table_Data_Table_1[[#This Row],[Item ID]]="","",IFERROR(VLOOKUP(Table_Data_Table_1[[#This Row],[Item ID]],DataTable,10,FALSE)-VLOOKUP(Table_Data_Table_1[[#This Row],[Item ID]],DataTable,12,FALSE),""))</f>
        <v/>
      </c>
      <c r="L271" s="176" t="str">
        <f>IFERROR(Table_Data_Table_1[[#This Row],[Land
Residual]]/Table_Data_Table_1[[#This Row],[Resid
Acre]],"")</f>
        <v/>
      </c>
      <c r="M271" s="179" t="str">
        <f>IFERROR(ROUND(Table_Data_Table_1[[#This Row],[Land
Residual]]/Table_Data_Table_1[[#This Row],[Resid
Sq Ft]],2),"")</f>
        <v/>
      </c>
      <c r="N271" s="78" t="str">
        <f>IF(Table_Data_Table_1[[#This Row],[Item ID]]="","",ROUND(DAYS360(Table_Data_Table_1[[#This Row],[Sale Date]],'Global Settings'!$H$5)/30,0))</f>
        <v/>
      </c>
      <c r="O271" s="180" t="str">
        <f ca="1">IFERROR(IF(AND(Table_Data_Table_1[[#This Row],[Months To
Mid-Point]]&lt;12.01,Table_Data_Table_1[[#This Row],[Months To
Mid-Point]]&gt;-13),0,(Table_Data_Table_1[[#This Row],[Months To
Mid-Point]]*'Global Settings'!$H$6)),"")</f>
        <v/>
      </c>
      <c r="P271" s="176" t="str">
        <f ca="1">IFERROR(Table_Data_Table_1[[#This Row],[Land
Residual]]*(Table_Data_Table_1[[#This Row],[Time
Adjust]]+1),"")</f>
        <v/>
      </c>
      <c r="Q271" s="176" t="str">
        <f ca="1">IFERROR(Table_Data_Table_1[[#This Row],[Adjusted
Sale Price]]/Table_Data_Table_1[[#This Row],[Resid
Acre]],"")</f>
        <v/>
      </c>
      <c r="R271" s="179" t="str">
        <f ca="1">IFERROR(ROUND(Table_Data_Table_1[[#This Row],[Adjusted
Sale Price]]/Table_Data_Table_1[[#This Row],[Resid
Sq Ft]],2),"")</f>
        <v/>
      </c>
      <c r="S271" s="179" t="str">
        <f ca="1">IFERROR(IF(VLOOKUP(Table_Data_Table_1[[#This Row],[Item ID]],DataTable,11,FALSE)=0,"N/A",Table_Data_Table_1[[#This Row],[Adjusted
Sale Price]]/VLOOKUP(Table_Data_Table_1[[#This Row],[Item ID]],DataTable,11,FALSE)),"")</f>
        <v/>
      </c>
      <c r="T271" s="286" t="str">
        <f ca="1">IF(IFERROR(VLOOKUP(Table_Data_Table_1[[#This Row],[Item ID]],DataTable,17,FALSE),"")=0,"",IFERROR(VLOOKUP(Table_Data_Table_1[[#This Row],[Item ID]],DataTable,17,FALSE),""))</f>
        <v/>
      </c>
      <c r="U271" s="8"/>
    </row>
    <row r="272" spans="1:21" x14ac:dyDescent="0.25">
      <c r="A272" s="189" t="s">
        <v>133</v>
      </c>
      <c r="B272" s="78"/>
      <c r="C272" s="192" t="str">
        <f>IF(Table_Data_Table_1[[#This Row],[Item ID]]="","",IFERROR(VLOOKUP(Table_Data_Table_1[[#This Row],[Item ID]],DataTable,16,FALSE),""))</f>
        <v/>
      </c>
      <c r="D272" s="78"/>
      <c r="H27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ID]],DataTable,6,FALSE)*I272,"")))</f>
        <v/>
      </c>
      <c r="I27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2" s="178" t="str">
        <f>IFERROR(ROUND(Table_Data_Table_1[[#This Row],[Resid
Sq Ft]]/43560,3),"")</f>
        <v/>
      </c>
      <c r="K272" s="76" t="str">
        <f>IF(Table_Data_Table_1[[#This Row],[Item ID]]="","",IFERROR(VLOOKUP(Table_Data_Table_1[[#This Row],[Item ID]],DataTable,10,FALSE)-VLOOKUP(Table_Data_Table_1[[#This Row],[Item ID]],DataTable,12,FALSE),""))</f>
        <v/>
      </c>
      <c r="L272" s="176" t="str">
        <f>IFERROR(Table_Data_Table_1[[#This Row],[Land
Residual]]/Table_Data_Table_1[[#This Row],[Resid
Acre]],"")</f>
        <v/>
      </c>
      <c r="M272" s="179" t="str">
        <f>IFERROR(ROUND(Table_Data_Table_1[[#This Row],[Land
Residual]]/Table_Data_Table_1[[#This Row],[Resid
Sq Ft]],2),"")</f>
        <v/>
      </c>
      <c r="N272" s="78" t="str">
        <f>IF(Table_Data_Table_1[[#This Row],[Item ID]]="","",ROUND(DAYS360(Table_Data_Table_1[[#This Row],[Sale Date]],'Global Settings'!$H$5)/30,0))</f>
        <v/>
      </c>
      <c r="O272" s="180" t="str">
        <f ca="1">IFERROR(IF(AND(Table_Data_Table_1[[#This Row],[Months To
Mid-Point]]&lt;12.01,Table_Data_Table_1[[#This Row],[Months To
Mid-Point]]&gt;-13),0,(Table_Data_Table_1[[#This Row],[Months To
Mid-Point]]*'Global Settings'!$H$6)),"")</f>
        <v/>
      </c>
      <c r="P272" s="176" t="str">
        <f ca="1">IFERROR(Table_Data_Table_1[[#This Row],[Land
Residual]]*(Table_Data_Table_1[[#This Row],[Time
Adjust]]+1),"")</f>
        <v/>
      </c>
      <c r="Q272" s="176" t="str">
        <f ca="1">IFERROR(Table_Data_Table_1[[#This Row],[Adjusted
Sale Price]]/Table_Data_Table_1[[#This Row],[Resid
Acre]],"")</f>
        <v/>
      </c>
      <c r="R272" s="179" t="str">
        <f ca="1">IFERROR(ROUND(Table_Data_Table_1[[#This Row],[Adjusted
Sale Price]]/Table_Data_Table_1[[#This Row],[Resid
Sq Ft]],2),"")</f>
        <v/>
      </c>
      <c r="S272" s="179" t="str">
        <f ca="1">IFERROR(IF(VLOOKUP(Table_Data_Table_1[[#This Row],[Item ID]],DataTable,11,FALSE)=0,"N/A",Table_Data_Table_1[[#This Row],[Adjusted
Sale Price]]/VLOOKUP(Table_Data_Table_1[[#This Row],[Item ID]],DataTable,11,FALSE)),"")</f>
        <v/>
      </c>
      <c r="T272" s="286" t="str">
        <f ca="1">IF(IFERROR(VLOOKUP(Table_Data_Table_1[[#This Row],[Item ID]],DataTable,17,FALSE),"")=0,"",IFERROR(VLOOKUP(Table_Data_Table_1[[#This Row],[Item ID]],DataTable,17,FALSE),""))</f>
        <v/>
      </c>
      <c r="U272" s="8"/>
    </row>
    <row r="273" spans="1:21" x14ac:dyDescent="0.25">
      <c r="A273" s="189" t="s">
        <v>133</v>
      </c>
      <c r="B273" s="78"/>
      <c r="C273" s="192" t="str">
        <f>IF(Table_Data_Table_1[[#This Row],[Item ID]]="","",IFERROR(VLOOKUP(Table_Data_Table_1[[#This Row],[Item ID]],DataTable,16,FALSE),""))</f>
        <v/>
      </c>
      <c r="D273" s="78"/>
      <c r="H27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ID]],DataTable,6,FALSE)*I273,"")))</f>
        <v/>
      </c>
      <c r="I27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3" s="178" t="str">
        <f>IFERROR(ROUND(Table_Data_Table_1[[#This Row],[Resid
Sq Ft]]/43560,3),"")</f>
        <v/>
      </c>
      <c r="K273" s="76" t="str">
        <f>IF(Table_Data_Table_1[[#This Row],[Item ID]]="","",IFERROR(VLOOKUP(Table_Data_Table_1[[#This Row],[Item ID]],DataTable,10,FALSE)-VLOOKUP(Table_Data_Table_1[[#This Row],[Item ID]],DataTable,12,FALSE),""))</f>
        <v/>
      </c>
      <c r="L273" s="176" t="str">
        <f>IFERROR(Table_Data_Table_1[[#This Row],[Land
Residual]]/Table_Data_Table_1[[#This Row],[Resid
Acre]],"")</f>
        <v/>
      </c>
      <c r="M273" s="179" t="str">
        <f>IFERROR(ROUND(Table_Data_Table_1[[#This Row],[Land
Residual]]/Table_Data_Table_1[[#This Row],[Resid
Sq Ft]],2),"")</f>
        <v/>
      </c>
      <c r="N273" s="78" t="str">
        <f>IF(Table_Data_Table_1[[#This Row],[Item ID]]="","",ROUND(DAYS360(Table_Data_Table_1[[#This Row],[Sale Date]],'Global Settings'!$H$5)/30,0))</f>
        <v/>
      </c>
      <c r="O273" s="180" t="str">
        <f ca="1">IFERROR(IF(AND(Table_Data_Table_1[[#This Row],[Months To
Mid-Point]]&lt;12.01,Table_Data_Table_1[[#This Row],[Months To
Mid-Point]]&gt;-13),0,(Table_Data_Table_1[[#This Row],[Months To
Mid-Point]]*'Global Settings'!$H$6)),"")</f>
        <v/>
      </c>
      <c r="P273" s="176" t="str">
        <f ca="1">IFERROR(Table_Data_Table_1[[#This Row],[Land
Residual]]*(Table_Data_Table_1[[#This Row],[Time
Adjust]]+1),"")</f>
        <v/>
      </c>
      <c r="Q273" s="176" t="str">
        <f ca="1">IFERROR(Table_Data_Table_1[[#This Row],[Adjusted
Sale Price]]/Table_Data_Table_1[[#This Row],[Resid
Acre]],"")</f>
        <v/>
      </c>
      <c r="R273" s="179" t="str">
        <f ca="1">IFERROR(ROUND(Table_Data_Table_1[[#This Row],[Adjusted
Sale Price]]/Table_Data_Table_1[[#This Row],[Resid
Sq Ft]],2),"")</f>
        <v/>
      </c>
      <c r="S273" s="179" t="str">
        <f ca="1">IFERROR(IF(VLOOKUP(Table_Data_Table_1[[#This Row],[Item ID]],DataTable,11,FALSE)=0,"N/A",Table_Data_Table_1[[#This Row],[Adjusted
Sale Price]]/VLOOKUP(Table_Data_Table_1[[#This Row],[Item ID]],DataTable,11,FALSE)),"")</f>
        <v/>
      </c>
      <c r="T273" s="286" t="str">
        <f ca="1">IF(IFERROR(VLOOKUP(Table_Data_Table_1[[#This Row],[Item ID]],DataTable,17,FALSE),"")=0,"",IFERROR(VLOOKUP(Table_Data_Table_1[[#This Row],[Item ID]],DataTable,17,FALSE),""))</f>
        <v/>
      </c>
      <c r="U273" s="8"/>
    </row>
    <row r="274" spans="1:21" x14ac:dyDescent="0.25">
      <c r="A274" s="189" t="s">
        <v>133</v>
      </c>
      <c r="B274" s="78"/>
      <c r="C274" s="192" t="str">
        <f>IF(Table_Data_Table_1[[#This Row],[Item ID]]="","",IFERROR(VLOOKUP(Table_Data_Table_1[[#This Row],[Item ID]],DataTable,16,FALSE),""))</f>
        <v/>
      </c>
      <c r="D274" s="78"/>
      <c r="H27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ID]],DataTable,6,FALSE)*I274,"")))</f>
        <v/>
      </c>
      <c r="I27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4" s="178" t="str">
        <f>IFERROR(ROUND(Table_Data_Table_1[[#This Row],[Resid
Sq Ft]]/43560,3),"")</f>
        <v/>
      </c>
      <c r="K274" s="76" t="str">
        <f>IF(Table_Data_Table_1[[#This Row],[Item ID]]="","",IFERROR(VLOOKUP(Table_Data_Table_1[[#This Row],[Item ID]],DataTable,10,FALSE)-VLOOKUP(Table_Data_Table_1[[#This Row],[Item ID]],DataTable,12,FALSE),""))</f>
        <v/>
      </c>
      <c r="L274" s="176" t="str">
        <f>IFERROR(Table_Data_Table_1[[#This Row],[Land
Residual]]/Table_Data_Table_1[[#This Row],[Resid
Acre]],"")</f>
        <v/>
      </c>
      <c r="M274" s="179" t="str">
        <f>IFERROR(ROUND(Table_Data_Table_1[[#This Row],[Land
Residual]]/Table_Data_Table_1[[#This Row],[Resid
Sq Ft]],2),"")</f>
        <v/>
      </c>
      <c r="N274" s="78" t="str">
        <f>IF(Table_Data_Table_1[[#This Row],[Item ID]]="","",ROUND(DAYS360(Table_Data_Table_1[[#This Row],[Sale Date]],'Global Settings'!$H$5)/30,0))</f>
        <v/>
      </c>
      <c r="O274" s="180" t="str">
        <f ca="1">IFERROR(IF(AND(Table_Data_Table_1[[#This Row],[Months To
Mid-Point]]&lt;12.01,Table_Data_Table_1[[#This Row],[Months To
Mid-Point]]&gt;-13),0,(Table_Data_Table_1[[#This Row],[Months To
Mid-Point]]*'Global Settings'!$H$6)),"")</f>
        <v/>
      </c>
      <c r="P274" s="176" t="str">
        <f ca="1">IFERROR(Table_Data_Table_1[[#This Row],[Land
Residual]]*(Table_Data_Table_1[[#This Row],[Time
Adjust]]+1),"")</f>
        <v/>
      </c>
      <c r="Q274" s="176" t="str">
        <f ca="1">IFERROR(Table_Data_Table_1[[#This Row],[Adjusted
Sale Price]]/Table_Data_Table_1[[#This Row],[Resid
Acre]],"")</f>
        <v/>
      </c>
      <c r="R274" s="179" t="str">
        <f ca="1">IFERROR(ROUND(Table_Data_Table_1[[#This Row],[Adjusted
Sale Price]]/Table_Data_Table_1[[#This Row],[Resid
Sq Ft]],2),"")</f>
        <v/>
      </c>
      <c r="S274" s="179" t="str">
        <f ca="1">IFERROR(IF(VLOOKUP(Table_Data_Table_1[[#This Row],[Item ID]],DataTable,11,FALSE)=0,"N/A",Table_Data_Table_1[[#This Row],[Adjusted
Sale Price]]/VLOOKUP(Table_Data_Table_1[[#This Row],[Item ID]],DataTable,11,FALSE)),"")</f>
        <v/>
      </c>
      <c r="T274" s="286" t="str">
        <f ca="1">IF(IFERROR(VLOOKUP(Table_Data_Table_1[[#This Row],[Item ID]],DataTable,17,FALSE),"")=0,"",IFERROR(VLOOKUP(Table_Data_Table_1[[#This Row],[Item ID]],DataTable,17,FALSE),""))</f>
        <v/>
      </c>
      <c r="U274" s="8"/>
    </row>
    <row r="275" spans="1:21" x14ac:dyDescent="0.25">
      <c r="A275" s="189" t="s">
        <v>133</v>
      </c>
      <c r="B275" s="78"/>
      <c r="C275" s="192" t="str">
        <f>IF(Table_Data_Table_1[[#This Row],[Item ID]]="","",IFERROR(VLOOKUP(Table_Data_Table_1[[#This Row],[Item ID]],DataTable,16,FALSE),""))</f>
        <v/>
      </c>
      <c r="D275" s="78"/>
      <c r="H27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ID]],DataTable,6,FALSE)*I275,"")))</f>
        <v/>
      </c>
      <c r="I27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5" s="178" t="str">
        <f>IFERROR(ROUND(Table_Data_Table_1[[#This Row],[Resid
Sq Ft]]/43560,3),"")</f>
        <v/>
      </c>
      <c r="K275" s="76" t="str">
        <f>IF(Table_Data_Table_1[[#This Row],[Item ID]]="","",IFERROR(VLOOKUP(Table_Data_Table_1[[#This Row],[Item ID]],DataTable,10,FALSE)-VLOOKUP(Table_Data_Table_1[[#This Row],[Item ID]],DataTable,12,FALSE),""))</f>
        <v/>
      </c>
      <c r="L275" s="176" t="str">
        <f>IFERROR(Table_Data_Table_1[[#This Row],[Land
Residual]]/Table_Data_Table_1[[#This Row],[Resid
Acre]],"")</f>
        <v/>
      </c>
      <c r="M275" s="179" t="str">
        <f>IFERROR(ROUND(Table_Data_Table_1[[#This Row],[Land
Residual]]/Table_Data_Table_1[[#This Row],[Resid
Sq Ft]],2),"")</f>
        <v/>
      </c>
      <c r="N275" s="78" t="str">
        <f>IF(Table_Data_Table_1[[#This Row],[Item ID]]="","",ROUND(DAYS360(Table_Data_Table_1[[#This Row],[Sale Date]],'Global Settings'!$H$5)/30,0))</f>
        <v/>
      </c>
      <c r="O275" s="180" t="str">
        <f ca="1">IFERROR(IF(AND(Table_Data_Table_1[[#This Row],[Months To
Mid-Point]]&lt;12.01,Table_Data_Table_1[[#This Row],[Months To
Mid-Point]]&gt;-13),0,(Table_Data_Table_1[[#This Row],[Months To
Mid-Point]]*'Global Settings'!$H$6)),"")</f>
        <v/>
      </c>
      <c r="P275" s="176" t="str">
        <f ca="1">IFERROR(Table_Data_Table_1[[#This Row],[Land
Residual]]*(Table_Data_Table_1[[#This Row],[Time
Adjust]]+1),"")</f>
        <v/>
      </c>
      <c r="Q275" s="176" t="str">
        <f ca="1">IFERROR(Table_Data_Table_1[[#This Row],[Adjusted
Sale Price]]/Table_Data_Table_1[[#This Row],[Resid
Acre]],"")</f>
        <v/>
      </c>
      <c r="R275" s="179" t="str">
        <f ca="1">IFERROR(ROUND(Table_Data_Table_1[[#This Row],[Adjusted
Sale Price]]/Table_Data_Table_1[[#This Row],[Resid
Sq Ft]],2),"")</f>
        <v/>
      </c>
      <c r="S275" s="179" t="str">
        <f ca="1">IFERROR(IF(VLOOKUP(Table_Data_Table_1[[#This Row],[Item ID]],DataTable,11,FALSE)=0,"N/A",Table_Data_Table_1[[#This Row],[Adjusted
Sale Price]]/VLOOKUP(Table_Data_Table_1[[#This Row],[Item ID]],DataTable,11,FALSE)),"")</f>
        <v/>
      </c>
      <c r="T275" s="286" t="str">
        <f ca="1">IF(IFERROR(VLOOKUP(Table_Data_Table_1[[#This Row],[Item ID]],DataTable,17,FALSE),"")=0,"",IFERROR(VLOOKUP(Table_Data_Table_1[[#This Row],[Item ID]],DataTable,17,FALSE),""))</f>
        <v/>
      </c>
      <c r="U275" s="8"/>
    </row>
    <row r="276" spans="1:21" x14ac:dyDescent="0.25">
      <c r="A276" s="189" t="s">
        <v>133</v>
      </c>
      <c r="B276" s="78"/>
      <c r="C276" s="192" t="str">
        <f>IF(Table_Data_Table_1[[#This Row],[Item ID]]="","",IFERROR(VLOOKUP(Table_Data_Table_1[[#This Row],[Item ID]],DataTable,16,FALSE),""))</f>
        <v/>
      </c>
      <c r="D276" s="78"/>
      <c r="H27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ID]],DataTable,6,FALSE)*I276,"")))</f>
        <v/>
      </c>
      <c r="I27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6" s="178" t="str">
        <f>IFERROR(ROUND(Table_Data_Table_1[[#This Row],[Resid
Sq Ft]]/43560,3),"")</f>
        <v/>
      </c>
      <c r="K276" s="76" t="str">
        <f>IF(Table_Data_Table_1[[#This Row],[Item ID]]="","",IFERROR(VLOOKUP(Table_Data_Table_1[[#This Row],[Item ID]],DataTable,10,FALSE)-VLOOKUP(Table_Data_Table_1[[#This Row],[Item ID]],DataTable,12,FALSE),""))</f>
        <v/>
      </c>
      <c r="L276" s="176" t="str">
        <f>IFERROR(Table_Data_Table_1[[#This Row],[Land
Residual]]/Table_Data_Table_1[[#This Row],[Resid
Acre]],"")</f>
        <v/>
      </c>
      <c r="M276" s="179" t="str">
        <f>IFERROR(ROUND(Table_Data_Table_1[[#This Row],[Land
Residual]]/Table_Data_Table_1[[#This Row],[Resid
Sq Ft]],2),"")</f>
        <v/>
      </c>
      <c r="N276" s="78" t="str">
        <f>IF(Table_Data_Table_1[[#This Row],[Item ID]]="","",ROUND(DAYS360(Table_Data_Table_1[[#This Row],[Sale Date]],'Global Settings'!$H$5)/30,0))</f>
        <v/>
      </c>
      <c r="O276" s="180" t="str">
        <f ca="1">IFERROR(IF(AND(Table_Data_Table_1[[#This Row],[Months To
Mid-Point]]&lt;12.01,Table_Data_Table_1[[#This Row],[Months To
Mid-Point]]&gt;-13),0,(Table_Data_Table_1[[#This Row],[Months To
Mid-Point]]*'Global Settings'!$H$6)),"")</f>
        <v/>
      </c>
      <c r="P276" s="176" t="str">
        <f ca="1">IFERROR(Table_Data_Table_1[[#This Row],[Land
Residual]]*(Table_Data_Table_1[[#This Row],[Time
Adjust]]+1),"")</f>
        <v/>
      </c>
      <c r="Q276" s="176" t="str">
        <f ca="1">IFERROR(Table_Data_Table_1[[#This Row],[Adjusted
Sale Price]]/Table_Data_Table_1[[#This Row],[Resid
Acre]],"")</f>
        <v/>
      </c>
      <c r="R276" s="179" t="str">
        <f ca="1">IFERROR(ROUND(Table_Data_Table_1[[#This Row],[Adjusted
Sale Price]]/Table_Data_Table_1[[#This Row],[Resid
Sq Ft]],2),"")</f>
        <v/>
      </c>
      <c r="S276" s="179" t="str">
        <f ca="1">IFERROR(IF(VLOOKUP(Table_Data_Table_1[[#This Row],[Item ID]],DataTable,11,FALSE)=0,"N/A",Table_Data_Table_1[[#This Row],[Adjusted
Sale Price]]/VLOOKUP(Table_Data_Table_1[[#This Row],[Item ID]],DataTable,11,FALSE)),"")</f>
        <v/>
      </c>
      <c r="T276" s="286" t="str">
        <f ca="1">IF(IFERROR(VLOOKUP(Table_Data_Table_1[[#This Row],[Item ID]],DataTable,17,FALSE),"")=0,"",IFERROR(VLOOKUP(Table_Data_Table_1[[#This Row],[Item ID]],DataTable,17,FALSE),""))</f>
        <v/>
      </c>
      <c r="U276" s="8"/>
    </row>
    <row r="277" spans="1:21" x14ac:dyDescent="0.25">
      <c r="A277" s="189" t="s">
        <v>133</v>
      </c>
      <c r="B277" s="78"/>
      <c r="C277" s="192" t="str">
        <f>IF(Table_Data_Table_1[[#This Row],[Item ID]]="","",IFERROR(VLOOKUP(Table_Data_Table_1[[#This Row],[Item ID]],DataTable,16,FALSE),""))</f>
        <v/>
      </c>
      <c r="D277" s="78"/>
      <c r="H27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ID]],DataTable,6,FALSE)*I277,"")))</f>
        <v/>
      </c>
      <c r="I27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7" s="178" t="str">
        <f>IFERROR(ROUND(Table_Data_Table_1[[#This Row],[Resid
Sq Ft]]/43560,3),"")</f>
        <v/>
      </c>
      <c r="K277" s="76" t="str">
        <f>IF(Table_Data_Table_1[[#This Row],[Item ID]]="","",IFERROR(VLOOKUP(Table_Data_Table_1[[#This Row],[Item ID]],DataTable,10,FALSE)-VLOOKUP(Table_Data_Table_1[[#This Row],[Item ID]],DataTable,12,FALSE),""))</f>
        <v/>
      </c>
      <c r="L277" s="176" t="str">
        <f>IFERROR(Table_Data_Table_1[[#This Row],[Land
Residual]]/Table_Data_Table_1[[#This Row],[Resid
Acre]],"")</f>
        <v/>
      </c>
      <c r="M277" s="179" t="str">
        <f>IFERROR(ROUND(Table_Data_Table_1[[#This Row],[Land
Residual]]/Table_Data_Table_1[[#This Row],[Resid
Sq Ft]],2),"")</f>
        <v/>
      </c>
      <c r="N277" s="78" t="str">
        <f>IF(Table_Data_Table_1[[#This Row],[Item ID]]="","",ROUND(DAYS360(Table_Data_Table_1[[#This Row],[Sale Date]],'Global Settings'!$H$5)/30,0))</f>
        <v/>
      </c>
      <c r="O277" s="180" t="str">
        <f ca="1">IFERROR(IF(AND(Table_Data_Table_1[[#This Row],[Months To
Mid-Point]]&lt;12.01,Table_Data_Table_1[[#This Row],[Months To
Mid-Point]]&gt;-13),0,(Table_Data_Table_1[[#This Row],[Months To
Mid-Point]]*'Global Settings'!$H$6)),"")</f>
        <v/>
      </c>
      <c r="P277" s="176" t="str">
        <f ca="1">IFERROR(Table_Data_Table_1[[#This Row],[Land
Residual]]*(Table_Data_Table_1[[#This Row],[Time
Adjust]]+1),"")</f>
        <v/>
      </c>
      <c r="Q277" s="176" t="str">
        <f ca="1">IFERROR(Table_Data_Table_1[[#This Row],[Adjusted
Sale Price]]/Table_Data_Table_1[[#This Row],[Resid
Acre]],"")</f>
        <v/>
      </c>
      <c r="R277" s="179" t="str">
        <f ca="1">IFERROR(ROUND(Table_Data_Table_1[[#This Row],[Adjusted
Sale Price]]/Table_Data_Table_1[[#This Row],[Resid
Sq Ft]],2),"")</f>
        <v/>
      </c>
      <c r="S277" s="179" t="str">
        <f ca="1">IFERROR(IF(VLOOKUP(Table_Data_Table_1[[#This Row],[Item ID]],DataTable,11,FALSE)=0,"N/A",Table_Data_Table_1[[#This Row],[Adjusted
Sale Price]]/VLOOKUP(Table_Data_Table_1[[#This Row],[Item ID]],DataTable,11,FALSE)),"")</f>
        <v/>
      </c>
      <c r="T277" s="286" t="str">
        <f ca="1">IF(IFERROR(VLOOKUP(Table_Data_Table_1[[#This Row],[Item ID]],DataTable,17,FALSE),"")=0,"",IFERROR(VLOOKUP(Table_Data_Table_1[[#This Row],[Item ID]],DataTable,17,FALSE),""))</f>
        <v/>
      </c>
      <c r="U277" s="8"/>
    </row>
    <row r="278" spans="1:21" x14ac:dyDescent="0.25">
      <c r="A278" s="189" t="s">
        <v>133</v>
      </c>
      <c r="B278" s="78"/>
      <c r="C278" s="192" t="str">
        <f>IF(Table_Data_Table_1[[#This Row],[Item ID]]="","",IFERROR(VLOOKUP(Table_Data_Table_1[[#This Row],[Item ID]],DataTable,16,FALSE),""))</f>
        <v/>
      </c>
      <c r="D278" s="78"/>
      <c r="H27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ID]],DataTable,6,FALSE)*I278,"")))</f>
        <v/>
      </c>
      <c r="I27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8" s="178" t="str">
        <f>IFERROR(ROUND(Table_Data_Table_1[[#This Row],[Resid
Sq Ft]]/43560,3),"")</f>
        <v/>
      </c>
      <c r="K278" s="76" t="str">
        <f>IF(Table_Data_Table_1[[#This Row],[Item ID]]="","",IFERROR(VLOOKUP(Table_Data_Table_1[[#This Row],[Item ID]],DataTable,10,FALSE)-VLOOKUP(Table_Data_Table_1[[#This Row],[Item ID]],DataTable,12,FALSE),""))</f>
        <v/>
      </c>
      <c r="L278" s="176" t="str">
        <f>IFERROR(Table_Data_Table_1[[#This Row],[Land
Residual]]/Table_Data_Table_1[[#This Row],[Resid
Acre]],"")</f>
        <v/>
      </c>
      <c r="M278" s="179" t="str">
        <f>IFERROR(ROUND(Table_Data_Table_1[[#This Row],[Land
Residual]]/Table_Data_Table_1[[#This Row],[Resid
Sq Ft]],2),"")</f>
        <v/>
      </c>
      <c r="N278" s="78" t="str">
        <f>IF(Table_Data_Table_1[[#This Row],[Item ID]]="","",ROUND(DAYS360(Table_Data_Table_1[[#This Row],[Sale Date]],'Global Settings'!$H$5)/30,0))</f>
        <v/>
      </c>
      <c r="O278" s="180" t="str">
        <f ca="1">IFERROR(IF(AND(Table_Data_Table_1[[#This Row],[Months To
Mid-Point]]&lt;12.01,Table_Data_Table_1[[#This Row],[Months To
Mid-Point]]&gt;-13),0,(Table_Data_Table_1[[#This Row],[Months To
Mid-Point]]*'Global Settings'!$H$6)),"")</f>
        <v/>
      </c>
      <c r="P278" s="176" t="str">
        <f ca="1">IFERROR(Table_Data_Table_1[[#This Row],[Land
Residual]]*(Table_Data_Table_1[[#This Row],[Time
Adjust]]+1),"")</f>
        <v/>
      </c>
      <c r="Q278" s="176" t="str">
        <f ca="1">IFERROR(Table_Data_Table_1[[#This Row],[Adjusted
Sale Price]]/Table_Data_Table_1[[#This Row],[Resid
Acre]],"")</f>
        <v/>
      </c>
      <c r="R278" s="179" t="str">
        <f ca="1">IFERROR(ROUND(Table_Data_Table_1[[#This Row],[Adjusted
Sale Price]]/Table_Data_Table_1[[#This Row],[Resid
Sq Ft]],2),"")</f>
        <v/>
      </c>
      <c r="S278" s="179" t="str">
        <f ca="1">IFERROR(IF(VLOOKUP(Table_Data_Table_1[[#This Row],[Item ID]],DataTable,11,FALSE)=0,"N/A",Table_Data_Table_1[[#This Row],[Adjusted
Sale Price]]/VLOOKUP(Table_Data_Table_1[[#This Row],[Item ID]],DataTable,11,FALSE)),"")</f>
        <v/>
      </c>
      <c r="T278" s="286" t="str">
        <f ca="1">IF(IFERROR(VLOOKUP(Table_Data_Table_1[[#This Row],[Item ID]],DataTable,17,FALSE),"")=0,"",IFERROR(VLOOKUP(Table_Data_Table_1[[#This Row],[Item ID]],DataTable,17,FALSE),""))</f>
        <v/>
      </c>
      <c r="U278" s="8"/>
    </row>
    <row r="279" spans="1:21" x14ac:dyDescent="0.25">
      <c r="A279" s="189" t="s">
        <v>133</v>
      </c>
      <c r="B279" s="78"/>
      <c r="C279" s="192" t="str">
        <f>IF(Table_Data_Table_1[[#This Row],[Item ID]]="","",IFERROR(VLOOKUP(Table_Data_Table_1[[#This Row],[Item ID]],DataTable,16,FALSE),""))</f>
        <v/>
      </c>
      <c r="D279" s="78"/>
      <c r="H27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ID]],DataTable,6,FALSE)*I279,"")))</f>
        <v/>
      </c>
      <c r="I27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9" s="178" t="str">
        <f>IFERROR(ROUND(Table_Data_Table_1[[#This Row],[Resid
Sq Ft]]/43560,3),"")</f>
        <v/>
      </c>
      <c r="K279" s="76" t="str">
        <f>IF(Table_Data_Table_1[[#This Row],[Item ID]]="","",IFERROR(VLOOKUP(Table_Data_Table_1[[#This Row],[Item ID]],DataTable,10,FALSE)-VLOOKUP(Table_Data_Table_1[[#This Row],[Item ID]],DataTable,12,FALSE),""))</f>
        <v/>
      </c>
      <c r="L279" s="176" t="str">
        <f>IFERROR(Table_Data_Table_1[[#This Row],[Land
Residual]]/Table_Data_Table_1[[#This Row],[Resid
Acre]],"")</f>
        <v/>
      </c>
      <c r="M279" s="179" t="str">
        <f>IFERROR(ROUND(Table_Data_Table_1[[#This Row],[Land
Residual]]/Table_Data_Table_1[[#This Row],[Resid
Sq Ft]],2),"")</f>
        <v/>
      </c>
      <c r="N279" s="78" t="str">
        <f>IF(Table_Data_Table_1[[#This Row],[Item ID]]="","",ROUND(DAYS360(Table_Data_Table_1[[#This Row],[Sale Date]],'Global Settings'!$H$5)/30,0))</f>
        <v/>
      </c>
      <c r="O279" s="180" t="str">
        <f ca="1">IFERROR(IF(AND(Table_Data_Table_1[[#This Row],[Months To
Mid-Point]]&lt;12.01,Table_Data_Table_1[[#This Row],[Months To
Mid-Point]]&gt;-13),0,(Table_Data_Table_1[[#This Row],[Months To
Mid-Point]]*'Global Settings'!$H$6)),"")</f>
        <v/>
      </c>
      <c r="P279" s="176" t="str">
        <f ca="1">IFERROR(Table_Data_Table_1[[#This Row],[Land
Residual]]*(Table_Data_Table_1[[#This Row],[Time
Adjust]]+1),"")</f>
        <v/>
      </c>
      <c r="Q279" s="176" t="str">
        <f ca="1">IFERROR(Table_Data_Table_1[[#This Row],[Adjusted
Sale Price]]/Table_Data_Table_1[[#This Row],[Resid
Acre]],"")</f>
        <v/>
      </c>
      <c r="R279" s="179" t="str">
        <f ca="1">IFERROR(ROUND(Table_Data_Table_1[[#This Row],[Adjusted
Sale Price]]/Table_Data_Table_1[[#This Row],[Resid
Sq Ft]],2),"")</f>
        <v/>
      </c>
      <c r="S279" s="179" t="str">
        <f ca="1">IFERROR(IF(VLOOKUP(Table_Data_Table_1[[#This Row],[Item ID]],DataTable,11,FALSE)=0,"N/A",Table_Data_Table_1[[#This Row],[Adjusted
Sale Price]]/VLOOKUP(Table_Data_Table_1[[#This Row],[Item ID]],DataTable,11,FALSE)),"")</f>
        <v/>
      </c>
      <c r="T279" s="286" t="str">
        <f ca="1">IF(IFERROR(VLOOKUP(Table_Data_Table_1[[#This Row],[Item ID]],DataTable,17,FALSE),"")=0,"",IFERROR(VLOOKUP(Table_Data_Table_1[[#This Row],[Item ID]],DataTable,17,FALSE),""))</f>
        <v/>
      </c>
      <c r="U279" s="8"/>
    </row>
    <row r="280" spans="1:21" x14ac:dyDescent="0.25">
      <c r="A280" s="189" t="s">
        <v>133</v>
      </c>
      <c r="B280" s="78"/>
      <c r="C280" s="192" t="str">
        <f>IF(Table_Data_Table_1[[#This Row],[Item ID]]="","",IFERROR(VLOOKUP(Table_Data_Table_1[[#This Row],[Item ID]],DataTable,16,FALSE),""))</f>
        <v/>
      </c>
      <c r="D280" s="78"/>
      <c r="H28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ID]],DataTable,6,FALSE)*I280,"")))</f>
        <v/>
      </c>
      <c r="I28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0" s="178" t="str">
        <f>IFERROR(ROUND(Table_Data_Table_1[[#This Row],[Resid
Sq Ft]]/43560,3),"")</f>
        <v/>
      </c>
      <c r="K280" s="76" t="str">
        <f>IF(Table_Data_Table_1[[#This Row],[Item ID]]="","",IFERROR(VLOOKUP(Table_Data_Table_1[[#This Row],[Item ID]],DataTable,10,FALSE)-VLOOKUP(Table_Data_Table_1[[#This Row],[Item ID]],DataTable,12,FALSE),""))</f>
        <v/>
      </c>
      <c r="L280" s="176" t="str">
        <f>IFERROR(Table_Data_Table_1[[#This Row],[Land
Residual]]/Table_Data_Table_1[[#This Row],[Resid
Acre]],"")</f>
        <v/>
      </c>
      <c r="M280" s="179" t="str">
        <f>IFERROR(ROUND(Table_Data_Table_1[[#This Row],[Land
Residual]]/Table_Data_Table_1[[#This Row],[Resid
Sq Ft]],2),"")</f>
        <v/>
      </c>
      <c r="N280" s="78" t="str">
        <f>IF(Table_Data_Table_1[[#This Row],[Item ID]]="","",ROUND(DAYS360(Table_Data_Table_1[[#This Row],[Sale Date]],'Global Settings'!$H$5)/30,0))</f>
        <v/>
      </c>
      <c r="O280" s="180" t="str">
        <f ca="1">IFERROR(IF(AND(Table_Data_Table_1[[#This Row],[Months To
Mid-Point]]&lt;12.01,Table_Data_Table_1[[#This Row],[Months To
Mid-Point]]&gt;-13),0,(Table_Data_Table_1[[#This Row],[Months To
Mid-Point]]*'Global Settings'!$H$6)),"")</f>
        <v/>
      </c>
      <c r="P280" s="176" t="str">
        <f ca="1">IFERROR(Table_Data_Table_1[[#This Row],[Land
Residual]]*(Table_Data_Table_1[[#This Row],[Time
Adjust]]+1),"")</f>
        <v/>
      </c>
      <c r="Q280" s="176" t="str">
        <f ca="1">IFERROR(Table_Data_Table_1[[#This Row],[Adjusted
Sale Price]]/Table_Data_Table_1[[#This Row],[Resid
Acre]],"")</f>
        <v/>
      </c>
      <c r="R280" s="179" t="str">
        <f ca="1">IFERROR(ROUND(Table_Data_Table_1[[#This Row],[Adjusted
Sale Price]]/Table_Data_Table_1[[#This Row],[Resid
Sq Ft]],2),"")</f>
        <v/>
      </c>
      <c r="S280" s="179" t="str">
        <f ca="1">IFERROR(IF(VLOOKUP(Table_Data_Table_1[[#This Row],[Item ID]],DataTable,11,FALSE)=0,"N/A",Table_Data_Table_1[[#This Row],[Adjusted
Sale Price]]/VLOOKUP(Table_Data_Table_1[[#This Row],[Item ID]],DataTable,11,FALSE)),"")</f>
        <v/>
      </c>
      <c r="T280" s="286" t="str">
        <f ca="1">IF(IFERROR(VLOOKUP(Table_Data_Table_1[[#This Row],[Item ID]],DataTable,17,FALSE),"")=0,"",IFERROR(VLOOKUP(Table_Data_Table_1[[#This Row],[Item ID]],DataTable,17,FALSE),""))</f>
        <v/>
      </c>
      <c r="U280" s="8"/>
    </row>
    <row r="281" spans="1:21" x14ac:dyDescent="0.25">
      <c r="A281" s="189" t="s">
        <v>133</v>
      </c>
      <c r="B281" s="78"/>
      <c r="C281" s="192" t="str">
        <f>IF(Table_Data_Table_1[[#This Row],[Item ID]]="","",IFERROR(VLOOKUP(Table_Data_Table_1[[#This Row],[Item ID]],DataTable,16,FALSE),""))</f>
        <v/>
      </c>
      <c r="D281" s="78"/>
      <c r="H28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ID]],DataTable,6,FALSE)*I281,"")))</f>
        <v/>
      </c>
      <c r="I28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1" s="178" t="str">
        <f>IFERROR(ROUND(Table_Data_Table_1[[#This Row],[Resid
Sq Ft]]/43560,3),"")</f>
        <v/>
      </c>
      <c r="K281" s="76" t="str">
        <f>IF(Table_Data_Table_1[[#This Row],[Item ID]]="","",IFERROR(VLOOKUP(Table_Data_Table_1[[#This Row],[Item ID]],DataTable,10,FALSE)-VLOOKUP(Table_Data_Table_1[[#This Row],[Item ID]],DataTable,12,FALSE),""))</f>
        <v/>
      </c>
      <c r="L281" s="176" t="str">
        <f>IFERROR(Table_Data_Table_1[[#This Row],[Land
Residual]]/Table_Data_Table_1[[#This Row],[Resid
Acre]],"")</f>
        <v/>
      </c>
      <c r="M281" s="179" t="str">
        <f>IFERROR(ROUND(Table_Data_Table_1[[#This Row],[Land
Residual]]/Table_Data_Table_1[[#This Row],[Resid
Sq Ft]],2),"")</f>
        <v/>
      </c>
      <c r="N281" s="78" t="str">
        <f>IF(Table_Data_Table_1[[#This Row],[Item ID]]="","",ROUND(DAYS360(Table_Data_Table_1[[#This Row],[Sale Date]],'Global Settings'!$H$5)/30,0))</f>
        <v/>
      </c>
      <c r="O281" s="180" t="str">
        <f ca="1">IFERROR(IF(AND(Table_Data_Table_1[[#This Row],[Months To
Mid-Point]]&lt;12.01,Table_Data_Table_1[[#This Row],[Months To
Mid-Point]]&gt;-13),0,(Table_Data_Table_1[[#This Row],[Months To
Mid-Point]]*'Global Settings'!$H$6)),"")</f>
        <v/>
      </c>
      <c r="P281" s="176" t="str">
        <f ca="1">IFERROR(Table_Data_Table_1[[#This Row],[Land
Residual]]*(Table_Data_Table_1[[#This Row],[Time
Adjust]]+1),"")</f>
        <v/>
      </c>
      <c r="Q281" s="176" t="str">
        <f ca="1">IFERROR(Table_Data_Table_1[[#This Row],[Adjusted
Sale Price]]/Table_Data_Table_1[[#This Row],[Resid
Acre]],"")</f>
        <v/>
      </c>
      <c r="R281" s="179" t="str">
        <f ca="1">IFERROR(ROUND(Table_Data_Table_1[[#This Row],[Adjusted
Sale Price]]/Table_Data_Table_1[[#This Row],[Resid
Sq Ft]],2),"")</f>
        <v/>
      </c>
      <c r="S281" s="179" t="str">
        <f ca="1">IFERROR(IF(VLOOKUP(Table_Data_Table_1[[#This Row],[Item ID]],DataTable,11,FALSE)=0,"N/A",Table_Data_Table_1[[#This Row],[Adjusted
Sale Price]]/VLOOKUP(Table_Data_Table_1[[#This Row],[Item ID]],DataTable,11,FALSE)),"")</f>
        <v/>
      </c>
      <c r="T281" s="286" t="str">
        <f ca="1">IF(IFERROR(VLOOKUP(Table_Data_Table_1[[#This Row],[Item ID]],DataTable,17,FALSE),"")=0,"",IFERROR(VLOOKUP(Table_Data_Table_1[[#This Row],[Item ID]],DataTable,17,FALSE),""))</f>
        <v/>
      </c>
      <c r="U281" s="8"/>
    </row>
    <row r="282" spans="1:21" x14ac:dyDescent="0.25">
      <c r="A282" s="189" t="s">
        <v>133</v>
      </c>
      <c r="B282" s="78"/>
      <c r="C282" s="192" t="str">
        <f>IF(Table_Data_Table_1[[#This Row],[Item ID]]="","",IFERROR(VLOOKUP(Table_Data_Table_1[[#This Row],[Item ID]],DataTable,16,FALSE),""))</f>
        <v/>
      </c>
      <c r="D282" s="78"/>
      <c r="H28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ID]],DataTable,6,FALSE)*I282,"")))</f>
        <v/>
      </c>
      <c r="I28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2" s="178" t="str">
        <f>IFERROR(ROUND(Table_Data_Table_1[[#This Row],[Resid
Sq Ft]]/43560,3),"")</f>
        <v/>
      </c>
      <c r="K282" s="76" t="str">
        <f>IF(Table_Data_Table_1[[#This Row],[Item ID]]="","",IFERROR(VLOOKUP(Table_Data_Table_1[[#This Row],[Item ID]],DataTable,10,FALSE)-VLOOKUP(Table_Data_Table_1[[#This Row],[Item ID]],DataTable,12,FALSE),""))</f>
        <v/>
      </c>
      <c r="L282" s="176" t="str">
        <f>IFERROR(Table_Data_Table_1[[#This Row],[Land
Residual]]/Table_Data_Table_1[[#This Row],[Resid
Acre]],"")</f>
        <v/>
      </c>
      <c r="M282" s="179" t="str">
        <f>IFERROR(ROUND(Table_Data_Table_1[[#This Row],[Land
Residual]]/Table_Data_Table_1[[#This Row],[Resid
Sq Ft]],2),"")</f>
        <v/>
      </c>
      <c r="N282" s="78" t="str">
        <f>IF(Table_Data_Table_1[[#This Row],[Item ID]]="","",ROUND(DAYS360(Table_Data_Table_1[[#This Row],[Sale Date]],'Global Settings'!$H$5)/30,0))</f>
        <v/>
      </c>
      <c r="O282" s="180" t="str">
        <f ca="1">IFERROR(IF(AND(Table_Data_Table_1[[#This Row],[Months To
Mid-Point]]&lt;12.01,Table_Data_Table_1[[#This Row],[Months To
Mid-Point]]&gt;-13),0,(Table_Data_Table_1[[#This Row],[Months To
Mid-Point]]*'Global Settings'!$H$6)),"")</f>
        <v/>
      </c>
      <c r="P282" s="176" t="str">
        <f ca="1">IFERROR(Table_Data_Table_1[[#This Row],[Land
Residual]]*(Table_Data_Table_1[[#This Row],[Time
Adjust]]+1),"")</f>
        <v/>
      </c>
      <c r="Q282" s="176" t="str">
        <f ca="1">IFERROR(Table_Data_Table_1[[#This Row],[Adjusted
Sale Price]]/Table_Data_Table_1[[#This Row],[Resid
Acre]],"")</f>
        <v/>
      </c>
      <c r="R282" s="179" t="str">
        <f ca="1">IFERROR(ROUND(Table_Data_Table_1[[#This Row],[Adjusted
Sale Price]]/Table_Data_Table_1[[#This Row],[Resid
Sq Ft]],2),"")</f>
        <v/>
      </c>
      <c r="S282" s="179" t="str">
        <f ca="1">IFERROR(IF(VLOOKUP(Table_Data_Table_1[[#This Row],[Item ID]],DataTable,11,FALSE)=0,"N/A",Table_Data_Table_1[[#This Row],[Adjusted
Sale Price]]/VLOOKUP(Table_Data_Table_1[[#This Row],[Item ID]],DataTable,11,FALSE)),"")</f>
        <v/>
      </c>
      <c r="T282" s="286" t="str">
        <f ca="1">IF(IFERROR(VLOOKUP(Table_Data_Table_1[[#This Row],[Item ID]],DataTable,17,FALSE),"")=0,"",IFERROR(VLOOKUP(Table_Data_Table_1[[#This Row],[Item ID]],DataTable,17,FALSE),""))</f>
        <v/>
      </c>
      <c r="U282" s="8"/>
    </row>
    <row r="283" spans="1:21" x14ac:dyDescent="0.25">
      <c r="A283" s="189" t="s">
        <v>133</v>
      </c>
      <c r="B283" s="78"/>
      <c r="C283" s="192" t="str">
        <f>IF(Table_Data_Table_1[[#This Row],[Item ID]]="","",IFERROR(VLOOKUP(Table_Data_Table_1[[#This Row],[Item ID]],DataTable,16,FALSE),""))</f>
        <v/>
      </c>
      <c r="D283" s="78"/>
      <c r="H28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ID]],DataTable,6,FALSE)*I283,"")))</f>
        <v/>
      </c>
      <c r="I28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3" s="178" t="str">
        <f>IFERROR(ROUND(Table_Data_Table_1[[#This Row],[Resid
Sq Ft]]/43560,3),"")</f>
        <v/>
      </c>
      <c r="K283" s="76" t="str">
        <f>IF(Table_Data_Table_1[[#This Row],[Item ID]]="","",IFERROR(VLOOKUP(Table_Data_Table_1[[#This Row],[Item ID]],DataTable,10,FALSE)-VLOOKUP(Table_Data_Table_1[[#This Row],[Item ID]],DataTable,12,FALSE),""))</f>
        <v/>
      </c>
      <c r="L283" s="176" t="str">
        <f>IFERROR(Table_Data_Table_1[[#This Row],[Land
Residual]]/Table_Data_Table_1[[#This Row],[Resid
Acre]],"")</f>
        <v/>
      </c>
      <c r="M283" s="179" t="str">
        <f>IFERROR(ROUND(Table_Data_Table_1[[#This Row],[Land
Residual]]/Table_Data_Table_1[[#This Row],[Resid
Sq Ft]],2),"")</f>
        <v/>
      </c>
      <c r="N283" s="78" t="str">
        <f>IF(Table_Data_Table_1[[#This Row],[Item ID]]="","",ROUND(DAYS360(Table_Data_Table_1[[#This Row],[Sale Date]],'Global Settings'!$H$5)/30,0))</f>
        <v/>
      </c>
      <c r="O283" s="180" t="str">
        <f ca="1">IFERROR(IF(AND(Table_Data_Table_1[[#This Row],[Months To
Mid-Point]]&lt;12.01,Table_Data_Table_1[[#This Row],[Months To
Mid-Point]]&gt;-13),0,(Table_Data_Table_1[[#This Row],[Months To
Mid-Point]]*'Global Settings'!$H$6)),"")</f>
        <v/>
      </c>
      <c r="P283" s="176" t="str">
        <f ca="1">IFERROR(Table_Data_Table_1[[#This Row],[Land
Residual]]*(Table_Data_Table_1[[#This Row],[Time
Adjust]]+1),"")</f>
        <v/>
      </c>
      <c r="Q283" s="176" t="str">
        <f ca="1">IFERROR(Table_Data_Table_1[[#This Row],[Adjusted
Sale Price]]/Table_Data_Table_1[[#This Row],[Resid
Acre]],"")</f>
        <v/>
      </c>
      <c r="R283" s="179" t="str">
        <f ca="1">IFERROR(ROUND(Table_Data_Table_1[[#This Row],[Adjusted
Sale Price]]/Table_Data_Table_1[[#This Row],[Resid
Sq Ft]],2),"")</f>
        <v/>
      </c>
      <c r="S283" s="179" t="str">
        <f ca="1">IFERROR(IF(VLOOKUP(Table_Data_Table_1[[#This Row],[Item ID]],DataTable,11,FALSE)=0,"N/A",Table_Data_Table_1[[#This Row],[Adjusted
Sale Price]]/VLOOKUP(Table_Data_Table_1[[#This Row],[Item ID]],DataTable,11,FALSE)),"")</f>
        <v/>
      </c>
      <c r="T283" s="286" t="str">
        <f ca="1">IF(IFERROR(VLOOKUP(Table_Data_Table_1[[#This Row],[Item ID]],DataTable,17,FALSE),"")=0,"",IFERROR(VLOOKUP(Table_Data_Table_1[[#This Row],[Item ID]],DataTable,17,FALSE),""))</f>
        <v/>
      </c>
      <c r="U283" s="8"/>
    </row>
    <row r="284" spans="1:21" x14ac:dyDescent="0.25">
      <c r="A284" s="189" t="s">
        <v>133</v>
      </c>
      <c r="B284" s="78"/>
      <c r="C284" s="192" t="str">
        <f>IF(Table_Data_Table_1[[#This Row],[Item ID]]="","",IFERROR(VLOOKUP(Table_Data_Table_1[[#This Row],[Item ID]],DataTable,16,FALSE),""))</f>
        <v/>
      </c>
      <c r="D284" s="78"/>
      <c r="H28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ID]],DataTable,6,FALSE)*I284,"")))</f>
        <v/>
      </c>
      <c r="I28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4" s="178" t="str">
        <f>IFERROR(ROUND(Table_Data_Table_1[[#This Row],[Resid
Sq Ft]]/43560,3),"")</f>
        <v/>
      </c>
      <c r="K284" s="76" t="str">
        <f>IF(Table_Data_Table_1[[#This Row],[Item ID]]="","",IFERROR(VLOOKUP(Table_Data_Table_1[[#This Row],[Item ID]],DataTable,10,FALSE)-VLOOKUP(Table_Data_Table_1[[#This Row],[Item ID]],DataTable,12,FALSE),""))</f>
        <v/>
      </c>
      <c r="L284" s="176" t="str">
        <f>IFERROR(Table_Data_Table_1[[#This Row],[Land
Residual]]/Table_Data_Table_1[[#This Row],[Resid
Acre]],"")</f>
        <v/>
      </c>
      <c r="M284" s="179" t="str">
        <f>IFERROR(ROUND(Table_Data_Table_1[[#This Row],[Land
Residual]]/Table_Data_Table_1[[#This Row],[Resid
Sq Ft]],2),"")</f>
        <v/>
      </c>
      <c r="N284" s="78" t="str">
        <f>IF(Table_Data_Table_1[[#This Row],[Item ID]]="","",ROUND(DAYS360(Table_Data_Table_1[[#This Row],[Sale Date]],'Global Settings'!$H$5)/30,0))</f>
        <v/>
      </c>
      <c r="O284" s="180" t="str">
        <f ca="1">IFERROR(IF(AND(Table_Data_Table_1[[#This Row],[Months To
Mid-Point]]&lt;12.01,Table_Data_Table_1[[#This Row],[Months To
Mid-Point]]&gt;-13),0,(Table_Data_Table_1[[#This Row],[Months To
Mid-Point]]*'Global Settings'!$H$6)),"")</f>
        <v/>
      </c>
      <c r="P284" s="176" t="str">
        <f ca="1">IFERROR(Table_Data_Table_1[[#This Row],[Land
Residual]]*(Table_Data_Table_1[[#This Row],[Time
Adjust]]+1),"")</f>
        <v/>
      </c>
      <c r="Q284" s="176" t="str">
        <f ca="1">IFERROR(Table_Data_Table_1[[#This Row],[Adjusted
Sale Price]]/Table_Data_Table_1[[#This Row],[Resid
Acre]],"")</f>
        <v/>
      </c>
      <c r="R284" s="179" t="str">
        <f ca="1">IFERROR(ROUND(Table_Data_Table_1[[#This Row],[Adjusted
Sale Price]]/Table_Data_Table_1[[#This Row],[Resid
Sq Ft]],2),"")</f>
        <v/>
      </c>
      <c r="S284" s="179" t="str">
        <f ca="1">IFERROR(IF(VLOOKUP(Table_Data_Table_1[[#This Row],[Item ID]],DataTable,11,FALSE)=0,"N/A",Table_Data_Table_1[[#This Row],[Adjusted
Sale Price]]/VLOOKUP(Table_Data_Table_1[[#This Row],[Item ID]],DataTable,11,FALSE)),"")</f>
        <v/>
      </c>
      <c r="T284" s="286" t="str">
        <f ca="1">IF(IFERROR(VLOOKUP(Table_Data_Table_1[[#This Row],[Item ID]],DataTable,17,FALSE),"")=0,"",IFERROR(VLOOKUP(Table_Data_Table_1[[#This Row],[Item ID]],DataTable,17,FALSE),""))</f>
        <v/>
      </c>
      <c r="U284" s="8"/>
    </row>
    <row r="285" spans="1:21" x14ac:dyDescent="0.25">
      <c r="A285" s="189" t="s">
        <v>133</v>
      </c>
      <c r="B285" s="78"/>
      <c r="C285" s="192" t="str">
        <f>IF(Table_Data_Table_1[[#This Row],[Item ID]]="","",IFERROR(VLOOKUP(Table_Data_Table_1[[#This Row],[Item ID]],DataTable,16,FALSE),""))</f>
        <v/>
      </c>
      <c r="D285" s="78"/>
      <c r="H28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ID]],DataTable,6,FALSE)*I285,"")))</f>
        <v/>
      </c>
      <c r="I28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5" s="178" t="str">
        <f>IFERROR(ROUND(Table_Data_Table_1[[#This Row],[Resid
Sq Ft]]/43560,3),"")</f>
        <v/>
      </c>
      <c r="K285" s="76" t="str">
        <f>IF(Table_Data_Table_1[[#This Row],[Item ID]]="","",IFERROR(VLOOKUP(Table_Data_Table_1[[#This Row],[Item ID]],DataTable,10,FALSE)-VLOOKUP(Table_Data_Table_1[[#This Row],[Item ID]],DataTable,12,FALSE),""))</f>
        <v/>
      </c>
      <c r="L285" s="176" t="str">
        <f>IFERROR(Table_Data_Table_1[[#This Row],[Land
Residual]]/Table_Data_Table_1[[#This Row],[Resid
Acre]],"")</f>
        <v/>
      </c>
      <c r="M285" s="179" t="str">
        <f>IFERROR(ROUND(Table_Data_Table_1[[#This Row],[Land
Residual]]/Table_Data_Table_1[[#This Row],[Resid
Sq Ft]],2),"")</f>
        <v/>
      </c>
      <c r="N285" s="78" t="str">
        <f>IF(Table_Data_Table_1[[#This Row],[Item ID]]="","",ROUND(DAYS360(Table_Data_Table_1[[#This Row],[Sale Date]],'Global Settings'!$H$5)/30,0))</f>
        <v/>
      </c>
      <c r="O285" s="180" t="str">
        <f ca="1">IFERROR(IF(AND(Table_Data_Table_1[[#This Row],[Months To
Mid-Point]]&lt;12.01,Table_Data_Table_1[[#This Row],[Months To
Mid-Point]]&gt;-13),0,(Table_Data_Table_1[[#This Row],[Months To
Mid-Point]]*'Global Settings'!$H$6)),"")</f>
        <v/>
      </c>
      <c r="P285" s="176" t="str">
        <f ca="1">IFERROR(Table_Data_Table_1[[#This Row],[Land
Residual]]*(Table_Data_Table_1[[#This Row],[Time
Adjust]]+1),"")</f>
        <v/>
      </c>
      <c r="Q285" s="176" t="str">
        <f ca="1">IFERROR(Table_Data_Table_1[[#This Row],[Adjusted
Sale Price]]/Table_Data_Table_1[[#This Row],[Resid
Acre]],"")</f>
        <v/>
      </c>
      <c r="R285" s="179" t="str">
        <f ca="1">IFERROR(ROUND(Table_Data_Table_1[[#This Row],[Adjusted
Sale Price]]/Table_Data_Table_1[[#This Row],[Resid
Sq Ft]],2),"")</f>
        <v/>
      </c>
      <c r="S285" s="179" t="str">
        <f ca="1">IFERROR(IF(VLOOKUP(Table_Data_Table_1[[#This Row],[Item ID]],DataTable,11,FALSE)=0,"N/A",Table_Data_Table_1[[#This Row],[Adjusted
Sale Price]]/VLOOKUP(Table_Data_Table_1[[#This Row],[Item ID]],DataTable,11,FALSE)),"")</f>
        <v/>
      </c>
      <c r="T285" s="286" t="str">
        <f ca="1">IF(IFERROR(VLOOKUP(Table_Data_Table_1[[#This Row],[Item ID]],DataTable,17,FALSE),"")=0,"",IFERROR(VLOOKUP(Table_Data_Table_1[[#This Row],[Item ID]],DataTable,17,FALSE),""))</f>
        <v/>
      </c>
      <c r="U285" s="8"/>
    </row>
    <row r="286" spans="1:21" x14ac:dyDescent="0.25">
      <c r="A286" s="189" t="s">
        <v>133</v>
      </c>
      <c r="B286" s="78"/>
      <c r="C286" s="192" t="str">
        <f>IF(Table_Data_Table_1[[#This Row],[Item ID]]="","",IFERROR(VLOOKUP(Table_Data_Table_1[[#This Row],[Item ID]],DataTable,16,FALSE),""))</f>
        <v/>
      </c>
      <c r="D286" s="78"/>
      <c r="H28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ID]],DataTable,6,FALSE)*I286,"")))</f>
        <v/>
      </c>
      <c r="I28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6" s="178" t="str">
        <f>IFERROR(ROUND(Table_Data_Table_1[[#This Row],[Resid
Sq Ft]]/43560,3),"")</f>
        <v/>
      </c>
      <c r="K286" s="76" t="str">
        <f>IF(Table_Data_Table_1[[#This Row],[Item ID]]="","",IFERROR(VLOOKUP(Table_Data_Table_1[[#This Row],[Item ID]],DataTable,10,FALSE)-VLOOKUP(Table_Data_Table_1[[#This Row],[Item ID]],DataTable,12,FALSE),""))</f>
        <v/>
      </c>
      <c r="L286" s="176" t="str">
        <f>IFERROR(Table_Data_Table_1[[#This Row],[Land
Residual]]/Table_Data_Table_1[[#This Row],[Resid
Acre]],"")</f>
        <v/>
      </c>
      <c r="M286" s="179" t="str">
        <f>IFERROR(ROUND(Table_Data_Table_1[[#This Row],[Land
Residual]]/Table_Data_Table_1[[#This Row],[Resid
Sq Ft]],2),"")</f>
        <v/>
      </c>
      <c r="N286" s="78" t="str">
        <f>IF(Table_Data_Table_1[[#This Row],[Item ID]]="","",ROUND(DAYS360(Table_Data_Table_1[[#This Row],[Sale Date]],'Global Settings'!$H$5)/30,0))</f>
        <v/>
      </c>
      <c r="O286" s="180" t="str">
        <f ca="1">IFERROR(IF(AND(Table_Data_Table_1[[#This Row],[Months To
Mid-Point]]&lt;12.01,Table_Data_Table_1[[#This Row],[Months To
Mid-Point]]&gt;-13),0,(Table_Data_Table_1[[#This Row],[Months To
Mid-Point]]*'Global Settings'!$H$6)),"")</f>
        <v/>
      </c>
      <c r="P286" s="176" t="str">
        <f ca="1">IFERROR(Table_Data_Table_1[[#This Row],[Land
Residual]]*(Table_Data_Table_1[[#This Row],[Time
Adjust]]+1),"")</f>
        <v/>
      </c>
      <c r="Q286" s="176" t="str">
        <f ca="1">IFERROR(Table_Data_Table_1[[#This Row],[Adjusted
Sale Price]]/Table_Data_Table_1[[#This Row],[Resid
Acre]],"")</f>
        <v/>
      </c>
      <c r="R286" s="179" t="str">
        <f ca="1">IFERROR(ROUND(Table_Data_Table_1[[#This Row],[Adjusted
Sale Price]]/Table_Data_Table_1[[#This Row],[Resid
Sq Ft]],2),"")</f>
        <v/>
      </c>
      <c r="S286" s="179" t="str">
        <f ca="1">IFERROR(IF(VLOOKUP(Table_Data_Table_1[[#This Row],[Item ID]],DataTable,11,FALSE)=0,"N/A",Table_Data_Table_1[[#This Row],[Adjusted
Sale Price]]/VLOOKUP(Table_Data_Table_1[[#This Row],[Item ID]],DataTable,11,FALSE)),"")</f>
        <v/>
      </c>
      <c r="T286" s="286" t="str">
        <f ca="1">IF(IFERROR(VLOOKUP(Table_Data_Table_1[[#This Row],[Item ID]],DataTable,17,FALSE),"")=0,"",IFERROR(VLOOKUP(Table_Data_Table_1[[#This Row],[Item ID]],DataTable,17,FALSE),""))</f>
        <v/>
      </c>
      <c r="U286" s="8"/>
    </row>
    <row r="287" spans="1:21" x14ac:dyDescent="0.25">
      <c r="A287" s="189" t="s">
        <v>133</v>
      </c>
      <c r="B287" s="78"/>
      <c r="C287" s="192" t="str">
        <f>IF(Table_Data_Table_1[[#This Row],[Item ID]]="","",IFERROR(VLOOKUP(Table_Data_Table_1[[#This Row],[Item ID]],DataTable,16,FALSE),""))</f>
        <v/>
      </c>
      <c r="D287" s="78"/>
      <c r="H28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ID]],DataTable,6,FALSE)*I287,"")))</f>
        <v/>
      </c>
      <c r="I28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7" s="178" t="str">
        <f>IFERROR(ROUND(Table_Data_Table_1[[#This Row],[Resid
Sq Ft]]/43560,3),"")</f>
        <v/>
      </c>
      <c r="K287" s="76" t="str">
        <f>IF(Table_Data_Table_1[[#This Row],[Item ID]]="","",IFERROR(VLOOKUP(Table_Data_Table_1[[#This Row],[Item ID]],DataTable,10,FALSE)-VLOOKUP(Table_Data_Table_1[[#This Row],[Item ID]],DataTable,12,FALSE),""))</f>
        <v/>
      </c>
      <c r="L287" s="176" t="str">
        <f>IFERROR(Table_Data_Table_1[[#This Row],[Land
Residual]]/Table_Data_Table_1[[#This Row],[Resid
Acre]],"")</f>
        <v/>
      </c>
      <c r="M287" s="179" t="str">
        <f>IFERROR(ROUND(Table_Data_Table_1[[#This Row],[Land
Residual]]/Table_Data_Table_1[[#This Row],[Resid
Sq Ft]],2),"")</f>
        <v/>
      </c>
      <c r="N287" s="78" t="str">
        <f>IF(Table_Data_Table_1[[#This Row],[Item ID]]="","",ROUND(DAYS360(Table_Data_Table_1[[#This Row],[Sale Date]],'Global Settings'!$H$5)/30,0))</f>
        <v/>
      </c>
      <c r="O287" s="180" t="str">
        <f ca="1">IFERROR(IF(AND(Table_Data_Table_1[[#This Row],[Months To
Mid-Point]]&lt;12.01,Table_Data_Table_1[[#This Row],[Months To
Mid-Point]]&gt;-13),0,(Table_Data_Table_1[[#This Row],[Months To
Mid-Point]]*'Global Settings'!$H$6)),"")</f>
        <v/>
      </c>
      <c r="P287" s="176" t="str">
        <f ca="1">IFERROR(Table_Data_Table_1[[#This Row],[Land
Residual]]*(Table_Data_Table_1[[#This Row],[Time
Adjust]]+1),"")</f>
        <v/>
      </c>
      <c r="Q287" s="176" t="str">
        <f ca="1">IFERROR(Table_Data_Table_1[[#This Row],[Adjusted
Sale Price]]/Table_Data_Table_1[[#This Row],[Resid
Acre]],"")</f>
        <v/>
      </c>
      <c r="R287" s="179" t="str">
        <f ca="1">IFERROR(ROUND(Table_Data_Table_1[[#This Row],[Adjusted
Sale Price]]/Table_Data_Table_1[[#This Row],[Resid
Sq Ft]],2),"")</f>
        <v/>
      </c>
      <c r="S287" s="179" t="str">
        <f ca="1">IFERROR(IF(VLOOKUP(Table_Data_Table_1[[#This Row],[Item ID]],DataTable,11,FALSE)=0,"N/A",Table_Data_Table_1[[#This Row],[Adjusted
Sale Price]]/VLOOKUP(Table_Data_Table_1[[#This Row],[Item ID]],DataTable,11,FALSE)),"")</f>
        <v/>
      </c>
      <c r="T287" s="286" t="str">
        <f ca="1">IF(IFERROR(VLOOKUP(Table_Data_Table_1[[#This Row],[Item ID]],DataTable,17,FALSE),"")=0,"",IFERROR(VLOOKUP(Table_Data_Table_1[[#This Row],[Item ID]],DataTable,17,FALSE),""))</f>
        <v/>
      </c>
      <c r="U287" s="8"/>
    </row>
    <row r="288" spans="1:21" x14ac:dyDescent="0.25">
      <c r="A288" s="189" t="s">
        <v>133</v>
      </c>
      <c r="B288" s="78"/>
      <c r="C288" s="192" t="str">
        <f>IF(Table_Data_Table_1[[#This Row],[Item ID]]="","",IFERROR(VLOOKUP(Table_Data_Table_1[[#This Row],[Item ID]],DataTable,16,FALSE),""))</f>
        <v/>
      </c>
      <c r="D288" s="78"/>
      <c r="H28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ID]],DataTable,6,FALSE)*I288,"")))</f>
        <v/>
      </c>
      <c r="I28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8" s="178" t="str">
        <f>IFERROR(ROUND(Table_Data_Table_1[[#This Row],[Resid
Sq Ft]]/43560,3),"")</f>
        <v/>
      </c>
      <c r="K288" s="76" t="str">
        <f>IF(Table_Data_Table_1[[#This Row],[Item ID]]="","",IFERROR(VLOOKUP(Table_Data_Table_1[[#This Row],[Item ID]],DataTable,10,FALSE)-VLOOKUP(Table_Data_Table_1[[#This Row],[Item ID]],DataTable,12,FALSE),""))</f>
        <v/>
      </c>
      <c r="L288" s="176" t="str">
        <f>IFERROR(Table_Data_Table_1[[#This Row],[Land
Residual]]/Table_Data_Table_1[[#This Row],[Resid
Acre]],"")</f>
        <v/>
      </c>
      <c r="M288" s="179" t="str">
        <f>IFERROR(ROUND(Table_Data_Table_1[[#This Row],[Land
Residual]]/Table_Data_Table_1[[#This Row],[Resid
Sq Ft]],2),"")</f>
        <v/>
      </c>
      <c r="N288" s="78" t="str">
        <f>IF(Table_Data_Table_1[[#This Row],[Item ID]]="","",ROUND(DAYS360(Table_Data_Table_1[[#This Row],[Sale Date]],'Global Settings'!$H$5)/30,0))</f>
        <v/>
      </c>
      <c r="O288" s="180" t="str">
        <f ca="1">IFERROR(IF(AND(Table_Data_Table_1[[#This Row],[Months To
Mid-Point]]&lt;12.01,Table_Data_Table_1[[#This Row],[Months To
Mid-Point]]&gt;-13),0,(Table_Data_Table_1[[#This Row],[Months To
Mid-Point]]*'Global Settings'!$H$6)),"")</f>
        <v/>
      </c>
      <c r="P288" s="176" t="str">
        <f ca="1">IFERROR(Table_Data_Table_1[[#This Row],[Land
Residual]]*(Table_Data_Table_1[[#This Row],[Time
Adjust]]+1),"")</f>
        <v/>
      </c>
      <c r="Q288" s="176" t="str">
        <f ca="1">IFERROR(Table_Data_Table_1[[#This Row],[Adjusted
Sale Price]]/Table_Data_Table_1[[#This Row],[Resid
Acre]],"")</f>
        <v/>
      </c>
      <c r="R288" s="179" t="str">
        <f ca="1">IFERROR(ROUND(Table_Data_Table_1[[#This Row],[Adjusted
Sale Price]]/Table_Data_Table_1[[#This Row],[Resid
Sq Ft]],2),"")</f>
        <v/>
      </c>
      <c r="S288" s="179" t="str">
        <f ca="1">IFERROR(IF(VLOOKUP(Table_Data_Table_1[[#This Row],[Item ID]],DataTable,11,FALSE)=0,"N/A",Table_Data_Table_1[[#This Row],[Adjusted
Sale Price]]/VLOOKUP(Table_Data_Table_1[[#This Row],[Item ID]],DataTable,11,FALSE)),"")</f>
        <v/>
      </c>
      <c r="T288" s="286" t="str">
        <f ca="1">IF(IFERROR(VLOOKUP(Table_Data_Table_1[[#This Row],[Item ID]],DataTable,17,FALSE),"")=0,"",IFERROR(VLOOKUP(Table_Data_Table_1[[#This Row],[Item ID]],DataTable,17,FALSE),""))</f>
        <v/>
      </c>
      <c r="U288" s="8"/>
    </row>
    <row r="289" spans="1:21" x14ac:dyDescent="0.25">
      <c r="A289" s="189" t="s">
        <v>133</v>
      </c>
      <c r="B289" s="78"/>
      <c r="C289" s="192" t="str">
        <f>IF(Table_Data_Table_1[[#This Row],[Item ID]]="","",IFERROR(VLOOKUP(Table_Data_Table_1[[#This Row],[Item ID]],DataTable,16,FALSE),""))</f>
        <v/>
      </c>
      <c r="D289" s="78"/>
      <c r="H28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ID]],DataTable,6,FALSE)*I289,"")))</f>
        <v/>
      </c>
      <c r="I28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9" s="178" t="str">
        <f>IFERROR(ROUND(Table_Data_Table_1[[#This Row],[Resid
Sq Ft]]/43560,3),"")</f>
        <v/>
      </c>
      <c r="K289" s="76" t="str">
        <f>IF(Table_Data_Table_1[[#This Row],[Item ID]]="","",IFERROR(VLOOKUP(Table_Data_Table_1[[#This Row],[Item ID]],DataTable,10,FALSE)-VLOOKUP(Table_Data_Table_1[[#This Row],[Item ID]],DataTable,12,FALSE),""))</f>
        <v/>
      </c>
      <c r="L289" s="176" t="str">
        <f>IFERROR(Table_Data_Table_1[[#This Row],[Land
Residual]]/Table_Data_Table_1[[#This Row],[Resid
Acre]],"")</f>
        <v/>
      </c>
      <c r="M289" s="179" t="str">
        <f>IFERROR(ROUND(Table_Data_Table_1[[#This Row],[Land
Residual]]/Table_Data_Table_1[[#This Row],[Resid
Sq Ft]],2),"")</f>
        <v/>
      </c>
      <c r="N289" s="78" t="str">
        <f>IF(Table_Data_Table_1[[#This Row],[Item ID]]="","",ROUND(DAYS360(Table_Data_Table_1[[#This Row],[Sale Date]],'Global Settings'!$H$5)/30,0))</f>
        <v/>
      </c>
      <c r="O289" s="180" t="str">
        <f ca="1">IFERROR(IF(AND(Table_Data_Table_1[[#This Row],[Months To
Mid-Point]]&lt;12.01,Table_Data_Table_1[[#This Row],[Months To
Mid-Point]]&gt;-13),0,(Table_Data_Table_1[[#This Row],[Months To
Mid-Point]]*'Global Settings'!$H$6)),"")</f>
        <v/>
      </c>
      <c r="P289" s="176" t="str">
        <f ca="1">IFERROR(Table_Data_Table_1[[#This Row],[Land
Residual]]*(Table_Data_Table_1[[#This Row],[Time
Adjust]]+1),"")</f>
        <v/>
      </c>
      <c r="Q289" s="176" t="str">
        <f ca="1">IFERROR(Table_Data_Table_1[[#This Row],[Adjusted
Sale Price]]/Table_Data_Table_1[[#This Row],[Resid
Acre]],"")</f>
        <v/>
      </c>
      <c r="R289" s="179" t="str">
        <f ca="1">IFERROR(ROUND(Table_Data_Table_1[[#This Row],[Adjusted
Sale Price]]/Table_Data_Table_1[[#This Row],[Resid
Sq Ft]],2),"")</f>
        <v/>
      </c>
      <c r="S289" s="179" t="str">
        <f ca="1">IFERROR(IF(VLOOKUP(Table_Data_Table_1[[#This Row],[Item ID]],DataTable,11,FALSE)=0,"N/A",Table_Data_Table_1[[#This Row],[Adjusted
Sale Price]]/VLOOKUP(Table_Data_Table_1[[#This Row],[Item ID]],DataTable,11,FALSE)),"")</f>
        <v/>
      </c>
      <c r="T289" s="286" t="str">
        <f ca="1">IF(IFERROR(VLOOKUP(Table_Data_Table_1[[#This Row],[Item ID]],DataTable,17,FALSE),"")=0,"",IFERROR(VLOOKUP(Table_Data_Table_1[[#This Row],[Item ID]],DataTable,17,FALSE),""))</f>
        <v/>
      </c>
      <c r="U289" s="8"/>
    </row>
    <row r="290" spans="1:21" x14ac:dyDescent="0.25">
      <c r="A290" s="189" t="s">
        <v>133</v>
      </c>
      <c r="B290" s="78"/>
      <c r="C290" s="192" t="str">
        <f>IF(Table_Data_Table_1[[#This Row],[Item ID]]="","",IFERROR(VLOOKUP(Table_Data_Table_1[[#This Row],[Item ID]],DataTable,16,FALSE),""))</f>
        <v/>
      </c>
      <c r="D290" s="78"/>
      <c r="H29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ID]],DataTable,6,FALSE)*I290,"")))</f>
        <v/>
      </c>
      <c r="I29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0" s="178" t="str">
        <f>IFERROR(ROUND(Table_Data_Table_1[[#This Row],[Resid
Sq Ft]]/43560,3),"")</f>
        <v/>
      </c>
      <c r="K290" s="76" t="str">
        <f>IF(Table_Data_Table_1[[#This Row],[Item ID]]="","",IFERROR(VLOOKUP(Table_Data_Table_1[[#This Row],[Item ID]],DataTable,10,FALSE)-VLOOKUP(Table_Data_Table_1[[#This Row],[Item ID]],DataTable,12,FALSE),""))</f>
        <v/>
      </c>
      <c r="L290" s="176" t="str">
        <f>IFERROR(Table_Data_Table_1[[#This Row],[Land
Residual]]/Table_Data_Table_1[[#This Row],[Resid
Acre]],"")</f>
        <v/>
      </c>
      <c r="M290" s="179" t="str">
        <f>IFERROR(ROUND(Table_Data_Table_1[[#This Row],[Land
Residual]]/Table_Data_Table_1[[#This Row],[Resid
Sq Ft]],2),"")</f>
        <v/>
      </c>
      <c r="N290" s="78" t="str">
        <f>IF(Table_Data_Table_1[[#This Row],[Item ID]]="","",ROUND(DAYS360(Table_Data_Table_1[[#This Row],[Sale Date]],'Global Settings'!$H$5)/30,0))</f>
        <v/>
      </c>
      <c r="O290" s="180" t="str">
        <f ca="1">IFERROR(IF(AND(Table_Data_Table_1[[#This Row],[Months To
Mid-Point]]&lt;12.01,Table_Data_Table_1[[#This Row],[Months To
Mid-Point]]&gt;-13),0,(Table_Data_Table_1[[#This Row],[Months To
Mid-Point]]*'Global Settings'!$H$6)),"")</f>
        <v/>
      </c>
      <c r="P290" s="176" t="str">
        <f ca="1">IFERROR(Table_Data_Table_1[[#This Row],[Land
Residual]]*(Table_Data_Table_1[[#This Row],[Time
Adjust]]+1),"")</f>
        <v/>
      </c>
      <c r="Q290" s="176" t="str">
        <f ca="1">IFERROR(Table_Data_Table_1[[#This Row],[Adjusted
Sale Price]]/Table_Data_Table_1[[#This Row],[Resid
Acre]],"")</f>
        <v/>
      </c>
      <c r="R290" s="179" t="str">
        <f ca="1">IFERROR(ROUND(Table_Data_Table_1[[#This Row],[Adjusted
Sale Price]]/Table_Data_Table_1[[#This Row],[Resid
Sq Ft]],2),"")</f>
        <v/>
      </c>
      <c r="S290" s="179" t="str">
        <f ca="1">IFERROR(IF(VLOOKUP(Table_Data_Table_1[[#This Row],[Item ID]],DataTable,11,FALSE)=0,"N/A",Table_Data_Table_1[[#This Row],[Adjusted
Sale Price]]/VLOOKUP(Table_Data_Table_1[[#This Row],[Item ID]],DataTable,11,FALSE)),"")</f>
        <v/>
      </c>
      <c r="T290" s="286" t="str">
        <f ca="1">IF(IFERROR(VLOOKUP(Table_Data_Table_1[[#This Row],[Item ID]],DataTable,17,FALSE),"")=0,"",IFERROR(VLOOKUP(Table_Data_Table_1[[#This Row],[Item ID]],DataTable,17,FALSE),""))</f>
        <v/>
      </c>
      <c r="U290" s="8"/>
    </row>
    <row r="291" spans="1:21" x14ac:dyDescent="0.25">
      <c r="A291" s="189" t="s">
        <v>133</v>
      </c>
      <c r="B291" s="78"/>
      <c r="C291" s="192" t="str">
        <f>IF(Table_Data_Table_1[[#This Row],[Item ID]]="","",IFERROR(VLOOKUP(Table_Data_Table_1[[#This Row],[Item ID]],DataTable,16,FALSE),""))</f>
        <v/>
      </c>
      <c r="D291" s="78"/>
      <c r="H29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ID]],DataTable,6,FALSE)*I291,"")))</f>
        <v/>
      </c>
      <c r="I29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1" s="178" t="str">
        <f>IFERROR(ROUND(Table_Data_Table_1[[#This Row],[Resid
Sq Ft]]/43560,3),"")</f>
        <v/>
      </c>
      <c r="K291" s="76" t="str">
        <f>IF(Table_Data_Table_1[[#This Row],[Item ID]]="","",IFERROR(VLOOKUP(Table_Data_Table_1[[#This Row],[Item ID]],DataTable,10,FALSE)-VLOOKUP(Table_Data_Table_1[[#This Row],[Item ID]],DataTable,12,FALSE),""))</f>
        <v/>
      </c>
      <c r="L291" s="176" t="str">
        <f>IFERROR(Table_Data_Table_1[[#This Row],[Land
Residual]]/Table_Data_Table_1[[#This Row],[Resid
Acre]],"")</f>
        <v/>
      </c>
      <c r="M291" s="179" t="str">
        <f>IFERROR(ROUND(Table_Data_Table_1[[#This Row],[Land
Residual]]/Table_Data_Table_1[[#This Row],[Resid
Sq Ft]],2),"")</f>
        <v/>
      </c>
      <c r="N291" s="78" t="str">
        <f>IF(Table_Data_Table_1[[#This Row],[Item ID]]="","",ROUND(DAYS360(Table_Data_Table_1[[#This Row],[Sale Date]],'Global Settings'!$H$5)/30,0))</f>
        <v/>
      </c>
      <c r="O291" s="180" t="str">
        <f ca="1">IFERROR(IF(AND(Table_Data_Table_1[[#This Row],[Months To
Mid-Point]]&lt;12.01,Table_Data_Table_1[[#This Row],[Months To
Mid-Point]]&gt;-13),0,(Table_Data_Table_1[[#This Row],[Months To
Mid-Point]]*'Global Settings'!$H$6)),"")</f>
        <v/>
      </c>
      <c r="P291" s="176" t="str">
        <f ca="1">IFERROR(Table_Data_Table_1[[#This Row],[Land
Residual]]*(Table_Data_Table_1[[#This Row],[Time
Adjust]]+1),"")</f>
        <v/>
      </c>
      <c r="Q291" s="176" t="str">
        <f ca="1">IFERROR(Table_Data_Table_1[[#This Row],[Adjusted
Sale Price]]/Table_Data_Table_1[[#This Row],[Resid
Acre]],"")</f>
        <v/>
      </c>
      <c r="R291" s="179" t="str">
        <f ca="1">IFERROR(ROUND(Table_Data_Table_1[[#This Row],[Adjusted
Sale Price]]/Table_Data_Table_1[[#This Row],[Resid
Sq Ft]],2),"")</f>
        <v/>
      </c>
      <c r="S291" s="179" t="str">
        <f ca="1">IFERROR(IF(VLOOKUP(Table_Data_Table_1[[#This Row],[Item ID]],DataTable,11,FALSE)=0,"N/A",Table_Data_Table_1[[#This Row],[Adjusted
Sale Price]]/VLOOKUP(Table_Data_Table_1[[#This Row],[Item ID]],DataTable,11,FALSE)),"")</f>
        <v/>
      </c>
      <c r="T291" s="286" t="str">
        <f ca="1">IF(IFERROR(VLOOKUP(Table_Data_Table_1[[#This Row],[Item ID]],DataTable,17,FALSE),"")=0,"",IFERROR(VLOOKUP(Table_Data_Table_1[[#This Row],[Item ID]],DataTable,17,FALSE),""))</f>
        <v/>
      </c>
      <c r="U291" s="8"/>
    </row>
    <row r="292" spans="1:21" x14ac:dyDescent="0.25">
      <c r="A292" s="189" t="s">
        <v>133</v>
      </c>
      <c r="B292" s="78"/>
      <c r="C292" s="192" t="str">
        <f>IF(Table_Data_Table_1[[#This Row],[Item ID]]="","",IFERROR(VLOOKUP(Table_Data_Table_1[[#This Row],[Item ID]],DataTable,16,FALSE),""))</f>
        <v/>
      </c>
      <c r="D292" s="78"/>
      <c r="H29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ID]],DataTable,6,FALSE)*I292,"")))</f>
        <v/>
      </c>
      <c r="I29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2" s="178" t="str">
        <f>IFERROR(ROUND(Table_Data_Table_1[[#This Row],[Resid
Sq Ft]]/43560,3),"")</f>
        <v/>
      </c>
      <c r="K292" s="76" t="str">
        <f>IF(Table_Data_Table_1[[#This Row],[Item ID]]="","",IFERROR(VLOOKUP(Table_Data_Table_1[[#This Row],[Item ID]],DataTable,10,FALSE)-VLOOKUP(Table_Data_Table_1[[#This Row],[Item ID]],DataTable,12,FALSE),""))</f>
        <v/>
      </c>
      <c r="L292" s="176" t="str">
        <f>IFERROR(Table_Data_Table_1[[#This Row],[Land
Residual]]/Table_Data_Table_1[[#This Row],[Resid
Acre]],"")</f>
        <v/>
      </c>
      <c r="M292" s="179" t="str">
        <f>IFERROR(ROUND(Table_Data_Table_1[[#This Row],[Land
Residual]]/Table_Data_Table_1[[#This Row],[Resid
Sq Ft]],2),"")</f>
        <v/>
      </c>
      <c r="N292" s="78" t="str">
        <f>IF(Table_Data_Table_1[[#This Row],[Item ID]]="","",ROUND(DAYS360(Table_Data_Table_1[[#This Row],[Sale Date]],'Global Settings'!$H$5)/30,0))</f>
        <v/>
      </c>
      <c r="O292" s="180" t="str">
        <f ca="1">IFERROR(IF(AND(Table_Data_Table_1[[#This Row],[Months To
Mid-Point]]&lt;12.01,Table_Data_Table_1[[#This Row],[Months To
Mid-Point]]&gt;-13),0,(Table_Data_Table_1[[#This Row],[Months To
Mid-Point]]*'Global Settings'!$H$6)),"")</f>
        <v/>
      </c>
      <c r="P292" s="176" t="str">
        <f ca="1">IFERROR(Table_Data_Table_1[[#This Row],[Land
Residual]]*(Table_Data_Table_1[[#This Row],[Time
Adjust]]+1),"")</f>
        <v/>
      </c>
      <c r="Q292" s="176" t="str">
        <f ca="1">IFERROR(Table_Data_Table_1[[#This Row],[Adjusted
Sale Price]]/Table_Data_Table_1[[#This Row],[Resid
Acre]],"")</f>
        <v/>
      </c>
      <c r="R292" s="179" t="str">
        <f ca="1">IFERROR(ROUND(Table_Data_Table_1[[#This Row],[Adjusted
Sale Price]]/Table_Data_Table_1[[#This Row],[Resid
Sq Ft]],2),"")</f>
        <v/>
      </c>
      <c r="S292" s="179" t="str">
        <f ca="1">IFERROR(IF(VLOOKUP(Table_Data_Table_1[[#This Row],[Item ID]],DataTable,11,FALSE)=0,"N/A",Table_Data_Table_1[[#This Row],[Adjusted
Sale Price]]/VLOOKUP(Table_Data_Table_1[[#This Row],[Item ID]],DataTable,11,FALSE)),"")</f>
        <v/>
      </c>
      <c r="T292" s="286" t="str">
        <f ca="1">IF(IFERROR(VLOOKUP(Table_Data_Table_1[[#This Row],[Item ID]],DataTable,17,FALSE),"")=0,"",IFERROR(VLOOKUP(Table_Data_Table_1[[#This Row],[Item ID]],DataTable,17,FALSE),""))</f>
        <v/>
      </c>
      <c r="U292" s="8"/>
    </row>
    <row r="293" spans="1:21" x14ac:dyDescent="0.25">
      <c r="A293" s="189" t="s">
        <v>133</v>
      </c>
      <c r="B293" s="78"/>
      <c r="C293" s="192" t="str">
        <f>IF(Table_Data_Table_1[[#This Row],[Item ID]]="","",IFERROR(VLOOKUP(Table_Data_Table_1[[#This Row],[Item ID]],DataTable,16,FALSE),""))</f>
        <v/>
      </c>
      <c r="D293" s="78"/>
      <c r="H29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ID]],DataTable,6,FALSE)*I293,"")))</f>
        <v/>
      </c>
      <c r="I29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3" s="178" t="str">
        <f>IFERROR(ROUND(Table_Data_Table_1[[#This Row],[Resid
Sq Ft]]/43560,3),"")</f>
        <v/>
      </c>
      <c r="K293" s="76" t="str">
        <f>IF(Table_Data_Table_1[[#This Row],[Item ID]]="","",IFERROR(VLOOKUP(Table_Data_Table_1[[#This Row],[Item ID]],DataTable,10,FALSE)-VLOOKUP(Table_Data_Table_1[[#This Row],[Item ID]],DataTable,12,FALSE),""))</f>
        <v/>
      </c>
      <c r="L293" s="176" t="str">
        <f>IFERROR(Table_Data_Table_1[[#This Row],[Land
Residual]]/Table_Data_Table_1[[#This Row],[Resid
Acre]],"")</f>
        <v/>
      </c>
      <c r="M293" s="179" t="str">
        <f>IFERROR(ROUND(Table_Data_Table_1[[#This Row],[Land
Residual]]/Table_Data_Table_1[[#This Row],[Resid
Sq Ft]],2),"")</f>
        <v/>
      </c>
      <c r="N293" s="78" t="str">
        <f>IF(Table_Data_Table_1[[#This Row],[Item ID]]="","",ROUND(DAYS360(Table_Data_Table_1[[#This Row],[Sale Date]],'Global Settings'!$H$5)/30,0))</f>
        <v/>
      </c>
      <c r="O293" s="180" t="str">
        <f ca="1">IFERROR(IF(AND(Table_Data_Table_1[[#This Row],[Months To
Mid-Point]]&lt;12.01,Table_Data_Table_1[[#This Row],[Months To
Mid-Point]]&gt;-13),0,(Table_Data_Table_1[[#This Row],[Months To
Mid-Point]]*'Global Settings'!$H$6)),"")</f>
        <v/>
      </c>
      <c r="P293" s="176" t="str">
        <f ca="1">IFERROR(Table_Data_Table_1[[#This Row],[Land
Residual]]*(Table_Data_Table_1[[#This Row],[Time
Adjust]]+1),"")</f>
        <v/>
      </c>
      <c r="Q293" s="176" t="str">
        <f ca="1">IFERROR(Table_Data_Table_1[[#This Row],[Adjusted
Sale Price]]/Table_Data_Table_1[[#This Row],[Resid
Acre]],"")</f>
        <v/>
      </c>
      <c r="R293" s="179" t="str">
        <f ca="1">IFERROR(ROUND(Table_Data_Table_1[[#This Row],[Adjusted
Sale Price]]/Table_Data_Table_1[[#This Row],[Resid
Sq Ft]],2),"")</f>
        <v/>
      </c>
      <c r="S293" s="179" t="str">
        <f ca="1">IFERROR(IF(VLOOKUP(Table_Data_Table_1[[#This Row],[Item ID]],DataTable,11,FALSE)=0,"N/A",Table_Data_Table_1[[#This Row],[Adjusted
Sale Price]]/VLOOKUP(Table_Data_Table_1[[#This Row],[Item ID]],DataTable,11,FALSE)),"")</f>
        <v/>
      </c>
      <c r="T293" s="286" t="str">
        <f ca="1">IF(IFERROR(VLOOKUP(Table_Data_Table_1[[#This Row],[Item ID]],DataTable,17,FALSE),"")=0,"",IFERROR(VLOOKUP(Table_Data_Table_1[[#This Row],[Item ID]],DataTable,17,FALSE),""))</f>
        <v/>
      </c>
      <c r="U293" s="8"/>
    </row>
    <row r="294" spans="1:21" x14ac:dyDescent="0.25">
      <c r="A294" s="189" t="s">
        <v>133</v>
      </c>
      <c r="B294" s="78"/>
      <c r="C294" s="192" t="str">
        <f>IF(Table_Data_Table_1[[#This Row],[Item ID]]="","",IFERROR(VLOOKUP(Table_Data_Table_1[[#This Row],[Item ID]],DataTable,16,FALSE),""))</f>
        <v/>
      </c>
      <c r="D294" s="78"/>
      <c r="H29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ID]],DataTable,6,FALSE)*I294,"")))</f>
        <v/>
      </c>
      <c r="I29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4" s="178" t="str">
        <f>IFERROR(ROUND(Table_Data_Table_1[[#This Row],[Resid
Sq Ft]]/43560,3),"")</f>
        <v/>
      </c>
      <c r="K294" s="76" t="str">
        <f>IF(Table_Data_Table_1[[#This Row],[Item ID]]="","",IFERROR(VLOOKUP(Table_Data_Table_1[[#This Row],[Item ID]],DataTable,10,FALSE)-VLOOKUP(Table_Data_Table_1[[#This Row],[Item ID]],DataTable,12,FALSE),""))</f>
        <v/>
      </c>
      <c r="L294" s="176" t="str">
        <f>IFERROR(Table_Data_Table_1[[#This Row],[Land
Residual]]/Table_Data_Table_1[[#This Row],[Resid
Acre]],"")</f>
        <v/>
      </c>
      <c r="M294" s="179" t="str">
        <f>IFERROR(ROUND(Table_Data_Table_1[[#This Row],[Land
Residual]]/Table_Data_Table_1[[#This Row],[Resid
Sq Ft]],2),"")</f>
        <v/>
      </c>
      <c r="N294" s="78" t="str">
        <f>IF(Table_Data_Table_1[[#This Row],[Item ID]]="","",ROUND(DAYS360(Table_Data_Table_1[[#This Row],[Sale Date]],'Global Settings'!$H$5)/30,0))</f>
        <v/>
      </c>
      <c r="O294" s="180" t="str">
        <f ca="1">IFERROR(IF(AND(Table_Data_Table_1[[#This Row],[Months To
Mid-Point]]&lt;12.01,Table_Data_Table_1[[#This Row],[Months To
Mid-Point]]&gt;-13),0,(Table_Data_Table_1[[#This Row],[Months To
Mid-Point]]*'Global Settings'!$H$6)),"")</f>
        <v/>
      </c>
      <c r="P294" s="176" t="str">
        <f ca="1">IFERROR(Table_Data_Table_1[[#This Row],[Land
Residual]]*(Table_Data_Table_1[[#This Row],[Time
Adjust]]+1),"")</f>
        <v/>
      </c>
      <c r="Q294" s="176" t="str">
        <f ca="1">IFERROR(Table_Data_Table_1[[#This Row],[Adjusted
Sale Price]]/Table_Data_Table_1[[#This Row],[Resid
Acre]],"")</f>
        <v/>
      </c>
      <c r="R294" s="179" t="str">
        <f ca="1">IFERROR(ROUND(Table_Data_Table_1[[#This Row],[Adjusted
Sale Price]]/Table_Data_Table_1[[#This Row],[Resid
Sq Ft]],2),"")</f>
        <v/>
      </c>
      <c r="S294" s="179" t="str">
        <f ca="1">IFERROR(IF(VLOOKUP(Table_Data_Table_1[[#This Row],[Item ID]],DataTable,11,FALSE)=0,"N/A",Table_Data_Table_1[[#This Row],[Adjusted
Sale Price]]/VLOOKUP(Table_Data_Table_1[[#This Row],[Item ID]],DataTable,11,FALSE)),"")</f>
        <v/>
      </c>
      <c r="T294" s="286" t="str">
        <f ca="1">IF(IFERROR(VLOOKUP(Table_Data_Table_1[[#This Row],[Item ID]],DataTable,17,FALSE),"")=0,"",IFERROR(VLOOKUP(Table_Data_Table_1[[#This Row],[Item ID]],DataTable,17,FALSE),""))</f>
        <v/>
      </c>
      <c r="U294" s="8"/>
    </row>
    <row r="295" spans="1:21" x14ac:dyDescent="0.25">
      <c r="A295" s="189" t="s">
        <v>133</v>
      </c>
      <c r="B295" s="78"/>
      <c r="C295" s="192" t="str">
        <f>IF(Table_Data_Table_1[[#This Row],[Item ID]]="","",IFERROR(VLOOKUP(Table_Data_Table_1[[#This Row],[Item ID]],DataTable,16,FALSE),""))</f>
        <v/>
      </c>
      <c r="D295" s="78"/>
      <c r="H29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ID]],DataTable,6,FALSE)*I295,"")))</f>
        <v/>
      </c>
      <c r="I29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5" s="178" t="str">
        <f>IFERROR(ROUND(Table_Data_Table_1[[#This Row],[Resid
Sq Ft]]/43560,3),"")</f>
        <v/>
      </c>
      <c r="K295" s="76" t="str">
        <f>IF(Table_Data_Table_1[[#This Row],[Item ID]]="","",IFERROR(VLOOKUP(Table_Data_Table_1[[#This Row],[Item ID]],DataTable,10,FALSE)-VLOOKUP(Table_Data_Table_1[[#This Row],[Item ID]],DataTable,12,FALSE),""))</f>
        <v/>
      </c>
      <c r="L295" s="176" t="str">
        <f>IFERROR(Table_Data_Table_1[[#This Row],[Land
Residual]]/Table_Data_Table_1[[#This Row],[Resid
Acre]],"")</f>
        <v/>
      </c>
      <c r="M295" s="179" t="str">
        <f>IFERROR(ROUND(Table_Data_Table_1[[#This Row],[Land
Residual]]/Table_Data_Table_1[[#This Row],[Resid
Sq Ft]],2),"")</f>
        <v/>
      </c>
      <c r="N295" s="78" t="str">
        <f>IF(Table_Data_Table_1[[#This Row],[Item ID]]="","",ROUND(DAYS360(Table_Data_Table_1[[#This Row],[Sale Date]],'Global Settings'!$H$5)/30,0))</f>
        <v/>
      </c>
      <c r="O295" s="180" t="str">
        <f ca="1">IFERROR(IF(AND(Table_Data_Table_1[[#This Row],[Months To
Mid-Point]]&lt;12.01,Table_Data_Table_1[[#This Row],[Months To
Mid-Point]]&gt;-13),0,(Table_Data_Table_1[[#This Row],[Months To
Mid-Point]]*'Global Settings'!$H$6)),"")</f>
        <v/>
      </c>
      <c r="P295" s="176" t="str">
        <f ca="1">IFERROR(Table_Data_Table_1[[#This Row],[Land
Residual]]*(Table_Data_Table_1[[#This Row],[Time
Adjust]]+1),"")</f>
        <v/>
      </c>
      <c r="Q295" s="176" t="str">
        <f ca="1">IFERROR(Table_Data_Table_1[[#This Row],[Adjusted
Sale Price]]/Table_Data_Table_1[[#This Row],[Resid
Acre]],"")</f>
        <v/>
      </c>
      <c r="R295" s="179" t="str">
        <f ca="1">IFERROR(ROUND(Table_Data_Table_1[[#This Row],[Adjusted
Sale Price]]/Table_Data_Table_1[[#This Row],[Resid
Sq Ft]],2),"")</f>
        <v/>
      </c>
      <c r="S295" s="179" t="str">
        <f ca="1">IFERROR(IF(VLOOKUP(Table_Data_Table_1[[#This Row],[Item ID]],DataTable,11,FALSE)=0,"N/A",Table_Data_Table_1[[#This Row],[Adjusted
Sale Price]]/VLOOKUP(Table_Data_Table_1[[#This Row],[Item ID]],DataTable,11,FALSE)),"")</f>
        <v/>
      </c>
      <c r="T295" s="286" t="str">
        <f ca="1">IF(IFERROR(VLOOKUP(Table_Data_Table_1[[#This Row],[Item ID]],DataTable,17,FALSE),"")=0,"",IFERROR(VLOOKUP(Table_Data_Table_1[[#This Row],[Item ID]],DataTable,17,FALSE),""))</f>
        <v/>
      </c>
      <c r="U295" s="8"/>
    </row>
    <row r="296" spans="1:21" x14ac:dyDescent="0.25">
      <c r="A296" s="189" t="s">
        <v>133</v>
      </c>
      <c r="B296" s="78"/>
      <c r="C296" s="192" t="str">
        <f>IF(Table_Data_Table_1[[#This Row],[Item ID]]="","",IFERROR(VLOOKUP(Table_Data_Table_1[[#This Row],[Item ID]],DataTable,16,FALSE),""))</f>
        <v/>
      </c>
      <c r="D296" s="78"/>
      <c r="H29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ID]],DataTable,6,FALSE)*I296,"")))</f>
        <v/>
      </c>
      <c r="I29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6" s="178" t="str">
        <f>IFERROR(ROUND(Table_Data_Table_1[[#This Row],[Resid
Sq Ft]]/43560,3),"")</f>
        <v/>
      </c>
      <c r="K296" s="76" t="str">
        <f>IF(Table_Data_Table_1[[#This Row],[Item ID]]="","",IFERROR(VLOOKUP(Table_Data_Table_1[[#This Row],[Item ID]],DataTable,10,FALSE)-VLOOKUP(Table_Data_Table_1[[#This Row],[Item ID]],DataTable,12,FALSE),""))</f>
        <v/>
      </c>
      <c r="L296" s="176" t="str">
        <f>IFERROR(Table_Data_Table_1[[#This Row],[Land
Residual]]/Table_Data_Table_1[[#This Row],[Resid
Acre]],"")</f>
        <v/>
      </c>
      <c r="M296" s="179" t="str">
        <f>IFERROR(ROUND(Table_Data_Table_1[[#This Row],[Land
Residual]]/Table_Data_Table_1[[#This Row],[Resid
Sq Ft]],2),"")</f>
        <v/>
      </c>
      <c r="N296" s="78" t="str">
        <f>IF(Table_Data_Table_1[[#This Row],[Item ID]]="","",ROUND(DAYS360(Table_Data_Table_1[[#This Row],[Sale Date]],'Global Settings'!$H$5)/30,0))</f>
        <v/>
      </c>
      <c r="O296" s="180" t="str">
        <f ca="1">IFERROR(IF(AND(Table_Data_Table_1[[#This Row],[Months To
Mid-Point]]&lt;12.01,Table_Data_Table_1[[#This Row],[Months To
Mid-Point]]&gt;-13),0,(Table_Data_Table_1[[#This Row],[Months To
Mid-Point]]*'Global Settings'!$H$6)),"")</f>
        <v/>
      </c>
      <c r="P296" s="176" t="str">
        <f ca="1">IFERROR(Table_Data_Table_1[[#This Row],[Land
Residual]]*(Table_Data_Table_1[[#This Row],[Time
Adjust]]+1),"")</f>
        <v/>
      </c>
      <c r="Q296" s="176" t="str">
        <f ca="1">IFERROR(Table_Data_Table_1[[#This Row],[Adjusted
Sale Price]]/Table_Data_Table_1[[#This Row],[Resid
Acre]],"")</f>
        <v/>
      </c>
      <c r="R296" s="179" t="str">
        <f ca="1">IFERROR(ROUND(Table_Data_Table_1[[#This Row],[Adjusted
Sale Price]]/Table_Data_Table_1[[#This Row],[Resid
Sq Ft]],2),"")</f>
        <v/>
      </c>
      <c r="S296" s="179" t="str">
        <f ca="1">IFERROR(IF(VLOOKUP(Table_Data_Table_1[[#This Row],[Item ID]],DataTable,11,FALSE)=0,"N/A",Table_Data_Table_1[[#This Row],[Adjusted
Sale Price]]/VLOOKUP(Table_Data_Table_1[[#This Row],[Item ID]],DataTable,11,FALSE)),"")</f>
        <v/>
      </c>
      <c r="T296" s="286" t="str">
        <f ca="1">IF(IFERROR(VLOOKUP(Table_Data_Table_1[[#This Row],[Item ID]],DataTable,17,FALSE),"")=0,"",IFERROR(VLOOKUP(Table_Data_Table_1[[#This Row],[Item ID]],DataTable,17,FALSE),""))</f>
        <v/>
      </c>
      <c r="U296" s="8"/>
    </row>
    <row r="297" spans="1:21" x14ac:dyDescent="0.25">
      <c r="A297" s="189" t="s">
        <v>133</v>
      </c>
      <c r="B297" s="78"/>
      <c r="C297" s="192" t="str">
        <f>IF(Table_Data_Table_1[[#This Row],[Item ID]]="","",IFERROR(VLOOKUP(Table_Data_Table_1[[#This Row],[Item ID]],DataTable,16,FALSE),""))</f>
        <v/>
      </c>
      <c r="D297" s="78"/>
      <c r="H29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ID]],DataTable,6,FALSE)*I297,"")))</f>
        <v/>
      </c>
      <c r="I29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7" s="178" t="str">
        <f>IFERROR(ROUND(Table_Data_Table_1[[#This Row],[Resid
Sq Ft]]/43560,3),"")</f>
        <v/>
      </c>
      <c r="K297" s="76" t="str">
        <f>IF(Table_Data_Table_1[[#This Row],[Item ID]]="","",IFERROR(VLOOKUP(Table_Data_Table_1[[#This Row],[Item ID]],DataTable,10,FALSE)-VLOOKUP(Table_Data_Table_1[[#This Row],[Item ID]],DataTable,12,FALSE),""))</f>
        <v/>
      </c>
      <c r="L297" s="176" t="str">
        <f>IFERROR(Table_Data_Table_1[[#This Row],[Land
Residual]]/Table_Data_Table_1[[#This Row],[Resid
Acre]],"")</f>
        <v/>
      </c>
      <c r="M297" s="179" t="str">
        <f>IFERROR(ROUND(Table_Data_Table_1[[#This Row],[Land
Residual]]/Table_Data_Table_1[[#This Row],[Resid
Sq Ft]],2),"")</f>
        <v/>
      </c>
      <c r="N297" s="78" t="str">
        <f>IF(Table_Data_Table_1[[#This Row],[Item ID]]="","",ROUND(DAYS360(Table_Data_Table_1[[#This Row],[Sale Date]],'Global Settings'!$H$5)/30,0))</f>
        <v/>
      </c>
      <c r="O297" s="180" t="str">
        <f ca="1">IFERROR(IF(AND(Table_Data_Table_1[[#This Row],[Months To
Mid-Point]]&lt;12.01,Table_Data_Table_1[[#This Row],[Months To
Mid-Point]]&gt;-13),0,(Table_Data_Table_1[[#This Row],[Months To
Mid-Point]]*'Global Settings'!$H$6)),"")</f>
        <v/>
      </c>
      <c r="P297" s="176" t="str">
        <f ca="1">IFERROR(Table_Data_Table_1[[#This Row],[Land
Residual]]*(Table_Data_Table_1[[#This Row],[Time
Adjust]]+1),"")</f>
        <v/>
      </c>
      <c r="Q297" s="176" t="str">
        <f ca="1">IFERROR(Table_Data_Table_1[[#This Row],[Adjusted
Sale Price]]/Table_Data_Table_1[[#This Row],[Resid
Acre]],"")</f>
        <v/>
      </c>
      <c r="R297" s="179" t="str">
        <f ca="1">IFERROR(ROUND(Table_Data_Table_1[[#This Row],[Adjusted
Sale Price]]/Table_Data_Table_1[[#This Row],[Resid
Sq Ft]],2),"")</f>
        <v/>
      </c>
      <c r="S297" s="179" t="str">
        <f ca="1">IFERROR(IF(VLOOKUP(Table_Data_Table_1[[#This Row],[Item ID]],DataTable,11,FALSE)=0,"N/A",Table_Data_Table_1[[#This Row],[Adjusted
Sale Price]]/VLOOKUP(Table_Data_Table_1[[#This Row],[Item ID]],DataTable,11,FALSE)),"")</f>
        <v/>
      </c>
      <c r="T297" s="286" t="str">
        <f ca="1">IF(IFERROR(VLOOKUP(Table_Data_Table_1[[#This Row],[Item ID]],DataTable,17,FALSE),"")=0,"",IFERROR(VLOOKUP(Table_Data_Table_1[[#This Row],[Item ID]],DataTable,17,FALSE),""))</f>
        <v/>
      </c>
      <c r="U297" s="8"/>
    </row>
    <row r="298" spans="1:21" x14ac:dyDescent="0.25">
      <c r="A298" s="189" t="s">
        <v>133</v>
      </c>
      <c r="B298" s="78"/>
      <c r="C298" s="192" t="str">
        <f>IF(Table_Data_Table_1[[#This Row],[Item ID]]="","",IFERROR(VLOOKUP(Table_Data_Table_1[[#This Row],[Item ID]],DataTable,16,FALSE),""))</f>
        <v/>
      </c>
      <c r="D298" s="78"/>
      <c r="H29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ID]],DataTable,6,FALSE)*I298,"")))</f>
        <v/>
      </c>
      <c r="I29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8" s="178" t="str">
        <f>IFERROR(ROUND(Table_Data_Table_1[[#This Row],[Resid
Sq Ft]]/43560,3),"")</f>
        <v/>
      </c>
      <c r="K298" s="76" t="str">
        <f>IF(Table_Data_Table_1[[#This Row],[Item ID]]="","",IFERROR(VLOOKUP(Table_Data_Table_1[[#This Row],[Item ID]],DataTable,10,FALSE)-VLOOKUP(Table_Data_Table_1[[#This Row],[Item ID]],DataTable,12,FALSE),""))</f>
        <v/>
      </c>
      <c r="L298" s="176" t="str">
        <f>IFERROR(Table_Data_Table_1[[#This Row],[Land
Residual]]/Table_Data_Table_1[[#This Row],[Resid
Acre]],"")</f>
        <v/>
      </c>
      <c r="M298" s="179" t="str">
        <f>IFERROR(ROUND(Table_Data_Table_1[[#This Row],[Land
Residual]]/Table_Data_Table_1[[#This Row],[Resid
Sq Ft]],2),"")</f>
        <v/>
      </c>
      <c r="N298" s="78" t="str">
        <f>IF(Table_Data_Table_1[[#This Row],[Item ID]]="","",ROUND(DAYS360(Table_Data_Table_1[[#This Row],[Sale Date]],'Global Settings'!$H$5)/30,0))</f>
        <v/>
      </c>
      <c r="O298" s="180" t="str">
        <f ca="1">IFERROR(IF(AND(Table_Data_Table_1[[#This Row],[Months To
Mid-Point]]&lt;12.01,Table_Data_Table_1[[#This Row],[Months To
Mid-Point]]&gt;-13),0,(Table_Data_Table_1[[#This Row],[Months To
Mid-Point]]*'Global Settings'!$H$6)),"")</f>
        <v/>
      </c>
      <c r="P298" s="176" t="str">
        <f ca="1">IFERROR(Table_Data_Table_1[[#This Row],[Land
Residual]]*(Table_Data_Table_1[[#This Row],[Time
Adjust]]+1),"")</f>
        <v/>
      </c>
      <c r="Q298" s="176" t="str">
        <f ca="1">IFERROR(Table_Data_Table_1[[#This Row],[Adjusted
Sale Price]]/Table_Data_Table_1[[#This Row],[Resid
Acre]],"")</f>
        <v/>
      </c>
      <c r="R298" s="179" t="str">
        <f ca="1">IFERROR(ROUND(Table_Data_Table_1[[#This Row],[Adjusted
Sale Price]]/Table_Data_Table_1[[#This Row],[Resid
Sq Ft]],2),"")</f>
        <v/>
      </c>
      <c r="S298" s="179" t="str">
        <f ca="1">IFERROR(IF(VLOOKUP(Table_Data_Table_1[[#This Row],[Item ID]],DataTable,11,FALSE)=0,"N/A",Table_Data_Table_1[[#This Row],[Adjusted
Sale Price]]/VLOOKUP(Table_Data_Table_1[[#This Row],[Item ID]],DataTable,11,FALSE)),"")</f>
        <v/>
      </c>
      <c r="T298" s="286" t="str">
        <f ca="1">IF(IFERROR(VLOOKUP(Table_Data_Table_1[[#This Row],[Item ID]],DataTable,17,FALSE),"")=0,"",IFERROR(VLOOKUP(Table_Data_Table_1[[#This Row],[Item ID]],DataTable,17,FALSE),""))</f>
        <v/>
      </c>
      <c r="U298" s="8"/>
    </row>
    <row r="299" spans="1:21" x14ac:dyDescent="0.25">
      <c r="A299" s="189" t="s">
        <v>133</v>
      </c>
      <c r="B299" s="78"/>
      <c r="C299" s="192" t="str">
        <f>IF(Table_Data_Table_1[[#This Row],[Item ID]]="","",IFERROR(VLOOKUP(Table_Data_Table_1[[#This Row],[Item ID]],DataTable,16,FALSE),""))</f>
        <v/>
      </c>
      <c r="D299" s="78"/>
      <c r="H29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ID]],DataTable,6,FALSE)*I299,"")))</f>
        <v/>
      </c>
      <c r="I29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9" s="178" t="str">
        <f>IFERROR(ROUND(Table_Data_Table_1[[#This Row],[Resid
Sq Ft]]/43560,3),"")</f>
        <v/>
      </c>
      <c r="K299" s="76" t="str">
        <f>IF(Table_Data_Table_1[[#This Row],[Item ID]]="","",IFERROR(VLOOKUP(Table_Data_Table_1[[#This Row],[Item ID]],DataTable,10,FALSE)-VLOOKUP(Table_Data_Table_1[[#This Row],[Item ID]],DataTable,12,FALSE),""))</f>
        <v/>
      </c>
      <c r="L299" s="176" t="str">
        <f>IFERROR(Table_Data_Table_1[[#This Row],[Land
Residual]]/Table_Data_Table_1[[#This Row],[Resid
Acre]],"")</f>
        <v/>
      </c>
      <c r="M299" s="179" t="str">
        <f>IFERROR(ROUND(Table_Data_Table_1[[#This Row],[Land
Residual]]/Table_Data_Table_1[[#This Row],[Resid
Sq Ft]],2),"")</f>
        <v/>
      </c>
      <c r="N299" s="78" t="str">
        <f>IF(Table_Data_Table_1[[#This Row],[Item ID]]="","",ROUND(DAYS360(Table_Data_Table_1[[#This Row],[Sale Date]],'Global Settings'!$H$5)/30,0))</f>
        <v/>
      </c>
      <c r="O299" s="180" t="str">
        <f ca="1">IFERROR(IF(AND(Table_Data_Table_1[[#This Row],[Months To
Mid-Point]]&lt;12.01,Table_Data_Table_1[[#This Row],[Months To
Mid-Point]]&gt;-13),0,(Table_Data_Table_1[[#This Row],[Months To
Mid-Point]]*'Global Settings'!$H$6)),"")</f>
        <v/>
      </c>
      <c r="P299" s="176" t="str">
        <f ca="1">IFERROR(Table_Data_Table_1[[#This Row],[Land
Residual]]*(Table_Data_Table_1[[#This Row],[Time
Adjust]]+1),"")</f>
        <v/>
      </c>
      <c r="Q299" s="176" t="str">
        <f ca="1">IFERROR(Table_Data_Table_1[[#This Row],[Adjusted
Sale Price]]/Table_Data_Table_1[[#This Row],[Resid
Acre]],"")</f>
        <v/>
      </c>
      <c r="R299" s="179" t="str">
        <f ca="1">IFERROR(ROUND(Table_Data_Table_1[[#This Row],[Adjusted
Sale Price]]/Table_Data_Table_1[[#This Row],[Resid
Sq Ft]],2),"")</f>
        <v/>
      </c>
      <c r="S299" s="179" t="str">
        <f ca="1">IFERROR(IF(VLOOKUP(Table_Data_Table_1[[#This Row],[Item ID]],DataTable,11,FALSE)=0,"N/A",Table_Data_Table_1[[#This Row],[Adjusted
Sale Price]]/VLOOKUP(Table_Data_Table_1[[#This Row],[Item ID]],DataTable,11,FALSE)),"")</f>
        <v/>
      </c>
      <c r="T299" s="286" t="str">
        <f ca="1">IF(IFERROR(VLOOKUP(Table_Data_Table_1[[#This Row],[Item ID]],DataTable,17,FALSE),"")=0,"",IFERROR(VLOOKUP(Table_Data_Table_1[[#This Row],[Item ID]],DataTable,17,FALSE),""))</f>
        <v/>
      </c>
      <c r="U299" s="8"/>
    </row>
    <row r="300" spans="1:21" x14ac:dyDescent="0.25">
      <c r="A300" s="189" t="s">
        <v>133</v>
      </c>
      <c r="B300" s="78"/>
      <c r="C300" s="192" t="str">
        <f>IF(Table_Data_Table_1[[#This Row],[Item ID]]="","",IFERROR(VLOOKUP(Table_Data_Table_1[[#This Row],[Item ID]],DataTable,16,FALSE),""))</f>
        <v/>
      </c>
      <c r="D300" s="78"/>
      <c r="H30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ID]],DataTable,6,FALSE)*I300,"")))</f>
        <v/>
      </c>
      <c r="I30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0" s="178" t="str">
        <f>IFERROR(ROUND(Table_Data_Table_1[[#This Row],[Resid
Sq Ft]]/43560,3),"")</f>
        <v/>
      </c>
      <c r="K300" s="76" t="str">
        <f>IF(Table_Data_Table_1[[#This Row],[Item ID]]="","",IFERROR(VLOOKUP(Table_Data_Table_1[[#This Row],[Item ID]],DataTable,10,FALSE)-VLOOKUP(Table_Data_Table_1[[#This Row],[Item ID]],DataTable,12,FALSE),""))</f>
        <v/>
      </c>
      <c r="L300" s="176" t="str">
        <f>IFERROR(Table_Data_Table_1[[#This Row],[Land
Residual]]/Table_Data_Table_1[[#This Row],[Resid
Acre]],"")</f>
        <v/>
      </c>
      <c r="M300" s="179" t="str">
        <f>IFERROR(ROUND(Table_Data_Table_1[[#This Row],[Land
Residual]]/Table_Data_Table_1[[#This Row],[Resid
Sq Ft]],2),"")</f>
        <v/>
      </c>
      <c r="N300" s="78" t="str">
        <f>IF(Table_Data_Table_1[[#This Row],[Item ID]]="","",ROUND(DAYS360(Table_Data_Table_1[[#This Row],[Sale Date]],'Global Settings'!$H$5)/30,0))</f>
        <v/>
      </c>
      <c r="O300" s="180" t="str">
        <f ca="1">IFERROR(IF(AND(Table_Data_Table_1[[#This Row],[Months To
Mid-Point]]&lt;12.01,Table_Data_Table_1[[#This Row],[Months To
Mid-Point]]&gt;-13),0,(Table_Data_Table_1[[#This Row],[Months To
Mid-Point]]*'Global Settings'!$H$6)),"")</f>
        <v/>
      </c>
      <c r="P300" s="176" t="str">
        <f ca="1">IFERROR(Table_Data_Table_1[[#This Row],[Land
Residual]]*(Table_Data_Table_1[[#This Row],[Time
Adjust]]+1),"")</f>
        <v/>
      </c>
      <c r="Q300" s="176" t="str">
        <f ca="1">IFERROR(Table_Data_Table_1[[#This Row],[Adjusted
Sale Price]]/Table_Data_Table_1[[#This Row],[Resid
Acre]],"")</f>
        <v/>
      </c>
      <c r="R300" s="179" t="str">
        <f ca="1">IFERROR(ROUND(Table_Data_Table_1[[#This Row],[Adjusted
Sale Price]]/Table_Data_Table_1[[#This Row],[Resid
Sq Ft]],2),"")</f>
        <v/>
      </c>
      <c r="S300" s="179" t="str">
        <f ca="1">IFERROR(IF(VLOOKUP(Table_Data_Table_1[[#This Row],[Item ID]],DataTable,11,FALSE)=0,"N/A",Table_Data_Table_1[[#This Row],[Adjusted
Sale Price]]/VLOOKUP(Table_Data_Table_1[[#This Row],[Item ID]],DataTable,11,FALSE)),"")</f>
        <v/>
      </c>
      <c r="T300" s="286" t="str">
        <f ca="1">IF(IFERROR(VLOOKUP(Table_Data_Table_1[[#This Row],[Item ID]],DataTable,17,FALSE),"")=0,"",IFERROR(VLOOKUP(Table_Data_Table_1[[#This Row],[Item ID]],DataTable,17,FALSE),""))</f>
        <v/>
      </c>
      <c r="U300" s="8"/>
    </row>
    <row r="301" spans="1:21" x14ac:dyDescent="0.25">
      <c r="A301" s="189" t="s">
        <v>133</v>
      </c>
      <c r="B301" s="78"/>
      <c r="C301" s="192" t="str">
        <f>IF(Table_Data_Table_1[[#This Row],[Item ID]]="","",IFERROR(VLOOKUP(Table_Data_Table_1[[#This Row],[Item ID]],DataTable,16,FALSE),""))</f>
        <v/>
      </c>
      <c r="D301" s="78"/>
      <c r="H30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ID]],DataTable,6,FALSE)*I301,"")))</f>
        <v/>
      </c>
      <c r="I30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1" s="178" t="str">
        <f>IFERROR(ROUND(Table_Data_Table_1[[#This Row],[Resid
Sq Ft]]/43560,3),"")</f>
        <v/>
      </c>
      <c r="K301" s="76" t="str">
        <f>IF(Table_Data_Table_1[[#This Row],[Item ID]]="","",IFERROR(VLOOKUP(Table_Data_Table_1[[#This Row],[Item ID]],DataTable,10,FALSE)-VLOOKUP(Table_Data_Table_1[[#This Row],[Item ID]],DataTable,12,FALSE),""))</f>
        <v/>
      </c>
      <c r="L301" s="176" t="str">
        <f>IFERROR(Table_Data_Table_1[[#This Row],[Land
Residual]]/Table_Data_Table_1[[#This Row],[Resid
Acre]],"")</f>
        <v/>
      </c>
      <c r="M301" s="179" t="str">
        <f>IFERROR(ROUND(Table_Data_Table_1[[#This Row],[Land
Residual]]/Table_Data_Table_1[[#This Row],[Resid
Sq Ft]],2),"")</f>
        <v/>
      </c>
      <c r="N301" s="78" t="str">
        <f>IF(Table_Data_Table_1[[#This Row],[Item ID]]="","",ROUND(DAYS360(Table_Data_Table_1[[#This Row],[Sale Date]],'Global Settings'!$H$5)/30,0))</f>
        <v/>
      </c>
      <c r="O301" s="180" t="str">
        <f ca="1">IFERROR(IF(AND(Table_Data_Table_1[[#This Row],[Months To
Mid-Point]]&lt;12.01,Table_Data_Table_1[[#This Row],[Months To
Mid-Point]]&gt;-13),0,(Table_Data_Table_1[[#This Row],[Months To
Mid-Point]]*'Global Settings'!$H$6)),"")</f>
        <v/>
      </c>
      <c r="P301" s="176" t="str">
        <f ca="1">IFERROR(Table_Data_Table_1[[#This Row],[Land
Residual]]*(Table_Data_Table_1[[#This Row],[Time
Adjust]]+1),"")</f>
        <v/>
      </c>
      <c r="Q301" s="176" t="str">
        <f ca="1">IFERROR(Table_Data_Table_1[[#This Row],[Adjusted
Sale Price]]/Table_Data_Table_1[[#This Row],[Resid
Acre]],"")</f>
        <v/>
      </c>
      <c r="R301" s="179" t="str">
        <f ca="1">IFERROR(ROUND(Table_Data_Table_1[[#This Row],[Adjusted
Sale Price]]/Table_Data_Table_1[[#This Row],[Resid
Sq Ft]],2),"")</f>
        <v/>
      </c>
      <c r="S301" s="179" t="str">
        <f ca="1">IFERROR(IF(VLOOKUP(Table_Data_Table_1[[#This Row],[Item ID]],DataTable,11,FALSE)=0,"N/A",Table_Data_Table_1[[#This Row],[Adjusted
Sale Price]]/VLOOKUP(Table_Data_Table_1[[#This Row],[Item ID]],DataTable,11,FALSE)),"")</f>
        <v/>
      </c>
      <c r="T301" s="286" t="str">
        <f ca="1">IF(IFERROR(VLOOKUP(Table_Data_Table_1[[#This Row],[Item ID]],DataTable,17,FALSE),"")=0,"",IFERROR(VLOOKUP(Table_Data_Table_1[[#This Row],[Item ID]],DataTable,17,FALSE),""))</f>
        <v/>
      </c>
      <c r="U301" s="8"/>
    </row>
    <row r="302" spans="1:21" x14ac:dyDescent="0.25">
      <c r="A302" s="189" t="s">
        <v>133</v>
      </c>
      <c r="B302" s="78"/>
      <c r="C302" s="192" t="str">
        <f>IF(Table_Data_Table_1[[#This Row],[Item ID]]="","",IFERROR(VLOOKUP(Table_Data_Table_1[[#This Row],[Item ID]],DataTable,16,FALSE),""))</f>
        <v/>
      </c>
      <c r="D302" s="78"/>
      <c r="H30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ID]],DataTable,6,FALSE)*I302,"")))</f>
        <v/>
      </c>
      <c r="I30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2" s="178" t="str">
        <f>IFERROR(ROUND(Table_Data_Table_1[[#This Row],[Resid
Sq Ft]]/43560,3),"")</f>
        <v/>
      </c>
      <c r="K302" s="76" t="str">
        <f>IF(Table_Data_Table_1[[#This Row],[Item ID]]="","",IFERROR(VLOOKUP(Table_Data_Table_1[[#This Row],[Item ID]],DataTable,10,FALSE)-VLOOKUP(Table_Data_Table_1[[#This Row],[Item ID]],DataTable,12,FALSE),""))</f>
        <v/>
      </c>
      <c r="L302" s="176" t="str">
        <f>IFERROR(Table_Data_Table_1[[#This Row],[Land
Residual]]/Table_Data_Table_1[[#This Row],[Resid
Acre]],"")</f>
        <v/>
      </c>
      <c r="M302" s="179" t="str">
        <f>IFERROR(ROUND(Table_Data_Table_1[[#This Row],[Land
Residual]]/Table_Data_Table_1[[#This Row],[Resid
Sq Ft]],2),"")</f>
        <v/>
      </c>
      <c r="N302" s="78" t="str">
        <f>IF(Table_Data_Table_1[[#This Row],[Item ID]]="","",ROUND(DAYS360(Table_Data_Table_1[[#This Row],[Sale Date]],'Global Settings'!$H$5)/30,0))</f>
        <v/>
      </c>
      <c r="O302" s="180" t="str">
        <f ca="1">IFERROR(IF(AND(Table_Data_Table_1[[#This Row],[Months To
Mid-Point]]&lt;12.01,Table_Data_Table_1[[#This Row],[Months To
Mid-Point]]&gt;-13),0,(Table_Data_Table_1[[#This Row],[Months To
Mid-Point]]*'Global Settings'!$H$6)),"")</f>
        <v/>
      </c>
      <c r="P302" s="176" t="str">
        <f ca="1">IFERROR(Table_Data_Table_1[[#This Row],[Land
Residual]]*(Table_Data_Table_1[[#This Row],[Time
Adjust]]+1),"")</f>
        <v/>
      </c>
      <c r="Q302" s="176" t="str">
        <f ca="1">IFERROR(Table_Data_Table_1[[#This Row],[Adjusted
Sale Price]]/Table_Data_Table_1[[#This Row],[Resid
Acre]],"")</f>
        <v/>
      </c>
      <c r="R302" s="179" t="str">
        <f ca="1">IFERROR(ROUND(Table_Data_Table_1[[#This Row],[Adjusted
Sale Price]]/Table_Data_Table_1[[#This Row],[Resid
Sq Ft]],2),"")</f>
        <v/>
      </c>
      <c r="S302" s="179" t="str">
        <f ca="1">IFERROR(IF(VLOOKUP(Table_Data_Table_1[[#This Row],[Item ID]],DataTable,11,FALSE)=0,"N/A",Table_Data_Table_1[[#This Row],[Adjusted
Sale Price]]/VLOOKUP(Table_Data_Table_1[[#This Row],[Item ID]],DataTable,11,FALSE)),"")</f>
        <v/>
      </c>
      <c r="T302" s="286" t="str">
        <f ca="1">IF(IFERROR(VLOOKUP(Table_Data_Table_1[[#This Row],[Item ID]],DataTable,17,FALSE),"")=0,"",IFERROR(VLOOKUP(Table_Data_Table_1[[#This Row],[Item ID]],DataTable,17,FALSE),""))</f>
        <v/>
      </c>
      <c r="U302" s="8"/>
    </row>
    <row r="303" spans="1:21" x14ac:dyDescent="0.25">
      <c r="A303" s="189" t="s">
        <v>133</v>
      </c>
      <c r="B303" s="78"/>
      <c r="C303" s="192" t="str">
        <f>IF(Table_Data_Table_1[[#This Row],[Item ID]]="","",IFERROR(VLOOKUP(Table_Data_Table_1[[#This Row],[Item ID]],DataTable,16,FALSE),""))</f>
        <v/>
      </c>
      <c r="D303" s="78"/>
      <c r="H30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ID]],DataTable,6,FALSE)*I303,"")))</f>
        <v/>
      </c>
      <c r="I30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3" s="178" t="str">
        <f>IFERROR(ROUND(Table_Data_Table_1[[#This Row],[Resid
Sq Ft]]/43560,3),"")</f>
        <v/>
      </c>
      <c r="K303" s="76" t="str">
        <f>IF(Table_Data_Table_1[[#This Row],[Item ID]]="","",IFERROR(VLOOKUP(Table_Data_Table_1[[#This Row],[Item ID]],DataTable,10,FALSE)-VLOOKUP(Table_Data_Table_1[[#This Row],[Item ID]],DataTable,12,FALSE),""))</f>
        <v/>
      </c>
      <c r="L303" s="176" t="str">
        <f>IFERROR(Table_Data_Table_1[[#This Row],[Land
Residual]]/Table_Data_Table_1[[#This Row],[Resid
Acre]],"")</f>
        <v/>
      </c>
      <c r="M303" s="179" t="str">
        <f>IFERROR(ROUND(Table_Data_Table_1[[#This Row],[Land
Residual]]/Table_Data_Table_1[[#This Row],[Resid
Sq Ft]],2),"")</f>
        <v/>
      </c>
      <c r="N303" s="78" t="str">
        <f>IF(Table_Data_Table_1[[#This Row],[Item ID]]="","",ROUND(DAYS360(Table_Data_Table_1[[#This Row],[Sale Date]],'Global Settings'!$H$5)/30,0))</f>
        <v/>
      </c>
      <c r="O303" s="180" t="str">
        <f ca="1">IFERROR(IF(AND(Table_Data_Table_1[[#This Row],[Months To
Mid-Point]]&lt;12.01,Table_Data_Table_1[[#This Row],[Months To
Mid-Point]]&gt;-13),0,(Table_Data_Table_1[[#This Row],[Months To
Mid-Point]]*'Global Settings'!$H$6)),"")</f>
        <v/>
      </c>
      <c r="P303" s="176" t="str">
        <f ca="1">IFERROR(Table_Data_Table_1[[#This Row],[Land
Residual]]*(Table_Data_Table_1[[#This Row],[Time
Adjust]]+1),"")</f>
        <v/>
      </c>
      <c r="Q303" s="176" t="str">
        <f ca="1">IFERROR(Table_Data_Table_1[[#This Row],[Adjusted
Sale Price]]/Table_Data_Table_1[[#This Row],[Resid
Acre]],"")</f>
        <v/>
      </c>
      <c r="R303" s="179" t="str">
        <f ca="1">IFERROR(ROUND(Table_Data_Table_1[[#This Row],[Adjusted
Sale Price]]/Table_Data_Table_1[[#This Row],[Resid
Sq Ft]],2),"")</f>
        <v/>
      </c>
      <c r="S303" s="179" t="str">
        <f ca="1">IFERROR(IF(VLOOKUP(Table_Data_Table_1[[#This Row],[Item ID]],DataTable,11,FALSE)=0,"N/A",Table_Data_Table_1[[#This Row],[Adjusted
Sale Price]]/VLOOKUP(Table_Data_Table_1[[#This Row],[Item ID]],DataTable,11,FALSE)),"")</f>
        <v/>
      </c>
      <c r="T303" s="286" t="str">
        <f ca="1">IF(IFERROR(VLOOKUP(Table_Data_Table_1[[#This Row],[Item ID]],DataTable,17,FALSE),"")=0,"",IFERROR(VLOOKUP(Table_Data_Table_1[[#This Row],[Item ID]],DataTable,17,FALSE),""))</f>
        <v/>
      </c>
      <c r="U303" s="8"/>
    </row>
    <row r="304" spans="1:21" x14ac:dyDescent="0.25">
      <c r="A304" s="189" t="s">
        <v>133</v>
      </c>
      <c r="B304" s="78"/>
      <c r="C304" s="192" t="str">
        <f>IF(Table_Data_Table_1[[#This Row],[Item ID]]="","",IFERROR(VLOOKUP(Table_Data_Table_1[[#This Row],[Item ID]],DataTable,16,FALSE),""))</f>
        <v/>
      </c>
      <c r="D304" s="78"/>
      <c r="H30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ID]],DataTable,6,FALSE)*I304,"")))</f>
        <v/>
      </c>
      <c r="I30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4" s="178" t="str">
        <f>IFERROR(ROUND(Table_Data_Table_1[[#This Row],[Resid
Sq Ft]]/43560,3),"")</f>
        <v/>
      </c>
      <c r="K304" s="76" t="str">
        <f>IF(Table_Data_Table_1[[#This Row],[Item ID]]="","",IFERROR(VLOOKUP(Table_Data_Table_1[[#This Row],[Item ID]],DataTable,10,FALSE)-VLOOKUP(Table_Data_Table_1[[#This Row],[Item ID]],DataTable,12,FALSE),""))</f>
        <v/>
      </c>
      <c r="L304" s="176" t="str">
        <f>IFERROR(Table_Data_Table_1[[#This Row],[Land
Residual]]/Table_Data_Table_1[[#This Row],[Resid
Acre]],"")</f>
        <v/>
      </c>
      <c r="M304" s="179" t="str">
        <f>IFERROR(ROUND(Table_Data_Table_1[[#This Row],[Land
Residual]]/Table_Data_Table_1[[#This Row],[Resid
Sq Ft]],2),"")</f>
        <v/>
      </c>
      <c r="N304" s="78" t="str">
        <f>IF(Table_Data_Table_1[[#This Row],[Item ID]]="","",ROUND(DAYS360(Table_Data_Table_1[[#This Row],[Sale Date]],'Global Settings'!$H$5)/30,0))</f>
        <v/>
      </c>
      <c r="O304" s="180" t="str">
        <f ca="1">IFERROR(IF(AND(Table_Data_Table_1[[#This Row],[Months To
Mid-Point]]&lt;12.01,Table_Data_Table_1[[#This Row],[Months To
Mid-Point]]&gt;-13),0,(Table_Data_Table_1[[#This Row],[Months To
Mid-Point]]*'Global Settings'!$H$6)),"")</f>
        <v/>
      </c>
      <c r="P304" s="176" t="str">
        <f ca="1">IFERROR(Table_Data_Table_1[[#This Row],[Land
Residual]]*(Table_Data_Table_1[[#This Row],[Time
Adjust]]+1),"")</f>
        <v/>
      </c>
      <c r="Q304" s="176" t="str">
        <f ca="1">IFERROR(Table_Data_Table_1[[#This Row],[Adjusted
Sale Price]]/Table_Data_Table_1[[#This Row],[Resid
Acre]],"")</f>
        <v/>
      </c>
      <c r="R304" s="179" t="str">
        <f ca="1">IFERROR(ROUND(Table_Data_Table_1[[#This Row],[Adjusted
Sale Price]]/Table_Data_Table_1[[#This Row],[Resid
Sq Ft]],2),"")</f>
        <v/>
      </c>
      <c r="S304" s="179" t="str">
        <f ca="1">IFERROR(IF(VLOOKUP(Table_Data_Table_1[[#This Row],[Item ID]],DataTable,11,FALSE)=0,"N/A",Table_Data_Table_1[[#This Row],[Adjusted
Sale Price]]/VLOOKUP(Table_Data_Table_1[[#This Row],[Item ID]],DataTable,11,FALSE)),"")</f>
        <v/>
      </c>
      <c r="T304" s="286" t="str">
        <f ca="1">IF(IFERROR(VLOOKUP(Table_Data_Table_1[[#This Row],[Item ID]],DataTable,17,FALSE),"")=0,"",IFERROR(VLOOKUP(Table_Data_Table_1[[#This Row],[Item ID]],DataTable,17,FALSE),""))</f>
        <v/>
      </c>
      <c r="U304" s="8"/>
    </row>
    <row r="305" spans="1:21" x14ac:dyDescent="0.25">
      <c r="A305" s="189" t="s">
        <v>133</v>
      </c>
      <c r="B305" s="78"/>
      <c r="C305" s="192" t="str">
        <f>IF(Table_Data_Table_1[[#This Row],[Item ID]]="","",IFERROR(VLOOKUP(Table_Data_Table_1[[#This Row],[Item ID]],DataTable,16,FALSE),""))</f>
        <v/>
      </c>
      <c r="D305" s="78"/>
      <c r="H30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ID]],DataTable,6,FALSE)*I305,"")))</f>
        <v/>
      </c>
      <c r="I30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5" s="178" t="str">
        <f>IFERROR(ROUND(Table_Data_Table_1[[#This Row],[Resid
Sq Ft]]/43560,3),"")</f>
        <v/>
      </c>
      <c r="K305" s="76" t="str">
        <f>IF(Table_Data_Table_1[[#This Row],[Item ID]]="","",IFERROR(VLOOKUP(Table_Data_Table_1[[#This Row],[Item ID]],DataTable,10,FALSE)-VLOOKUP(Table_Data_Table_1[[#This Row],[Item ID]],DataTable,12,FALSE),""))</f>
        <v/>
      </c>
      <c r="L305" s="176" t="str">
        <f>IFERROR(Table_Data_Table_1[[#This Row],[Land
Residual]]/Table_Data_Table_1[[#This Row],[Resid
Acre]],"")</f>
        <v/>
      </c>
      <c r="M305" s="179" t="str">
        <f>IFERROR(ROUND(Table_Data_Table_1[[#This Row],[Land
Residual]]/Table_Data_Table_1[[#This Row],[Resid
Sq Ft]],2),"")</f>
        <v/>
      </c>
      <c r="N305" s="78" t="str">
        <f>IF(Table_Data_Table_1[[#This Row],[Item ID]]="","",ROUND(DAYS360(Table_Data_Table_1[[#This Row],[Sale Date]],'Global Settings'!$H$5)/30,0))</f>
        <v/>
      </c>
      <c r="O305" s="180" t="str">
        <f ca="1">IFERROR(IF(AND(Table_Data_Table_1[[#This Row],[Months To
Mid-Point]]&lt;12.01,Table_Data_Table_1[[#This Row],[Months To
Mid-Point]]&gt;-13),0,(Table_Data_Table_1[[#This Row],[Months To
Mid-Point]]*'Global Settings'!$H$6)),"")</f>
        <v/>
      </c>
      <c r="P305" s="176" t="str">
        <f ca="1">IFERROR(Table_Data_Table_1[[#This Row],[Land
Residual]]*(Table_Data_Table_1[[#This Row],[Time
Adjust]]+1),"")</f>
        <v/>
      </c>
      <c r="Q305" s="176" t="str">
        <f ca="1">IFERROR(Table_Data_Table_1[[#This Row],[Adjusted
Sale Price]]/Table_Data_Table_1[[#This Row],[Resid
Acre]],"")</f>
        <v/>
      </c>
      <c r="R305" s="179" t="str">
        <f ca="1">IFERROR(ROUND(Table_Data_Table_1[[#This Row],[Adjusted
Sale Price]]/Table_Data_Table_1[[#This Row],[Resid
Sq Ft]],2),"")</f>
        <v/>
      </c>
      <c r="S305" s="179" t="str">
        <f ca="1">IFERROR(IF(VLOOKUP(Table_Data_Table_1[[#This Row],[Item ID]],DataTable,11,FALSE)=0,"N/A",Table_Data_Table_1[[#This Row],[Adjusted
Sale Price]]/VLOOKUP(Table_Data_Table_1[[#This Row],[Item ID]],DataTable,11,FALSE)),"")</f>
        <v/>
      </c>
      <c r="T305" s="286" t="str">
        <f ca="1">IF(IFERROR(VLOOKUP(Table_Data_Table_1[[#This Row],[Item ID]],DataTable,17,FALSE),"")=0,"",IFERROR(VLOOKUP(Table_Data_Table_1[[#This Row],[Item ID]],DataTable,17,FALSE),""))</f>
        <v/>
      </c>
      <c r="U305" s="8"/>
    </row>
    <row r="306" spans="1:21" x14ac:dyDescent="0.25">
      <c r="A306" s="189" t="s">
        <v>133</v>
      </c>
      <c r="B306" s="78"/>
      <c r="C306" s="192" t="str">
        <f>IF(Table_Data_Table_1[[#This Row],[Item ID]]="","",IFERROR(VLOOKUP(Table_Data_Table_1[[#This Row],[Item ID]],DataTable,16,FALSE),""))</f>
        <v/>
      </c>
      <c r="D306" s="78"/>
      <c r="H30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ID]],DataTable,6,FALSE)*I306,"")))</f>
        <v/>
      </c>
      <c r="I30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6" s="178" t="str">
        <f>IFERROR(ROUND(Table_Data_Table_1[[#This Row],[Resid
Sq Ft]]/43560,3),"")</f>
        <v/>
      </c>
      <c r="K306" s="76" t="str">
        <f>IF(Table_Data_Table_1[[#This Row],[Item ID]]="","",IFERROR(VLOOKUP(Table_Data_Table_1[[#This Row],[Item ID]],DataTable,10,FALSE)-VLOOKUP(Table_Data_Table_1[[#This Row],[Item ID]],DataTable,12,FALSE),""))</f>
        <v/>
      </c>
      <c r="L306" s="176" t="str">
        <f>IFERROR(Table_Data_Table_1[[#This Row],[Land
Residual]]/Table_Data_Table_1[[#This Row],[Resid
Acre]],"")</f>
        <v/>
      </c>
      <c r="M306" s="179" t="str">
        <f>IFERROR(ROUND(Table_Data_Table_1[[#This Row],[Land
Residual]]/Table_Data_Table_1[[#This Row],[Resid
Sq Ft]],2),"")</f>
        <v/>
      </c>
      <c r="N306" s="78" t="str">
        <f>IF(Table_Data_Table_1[[#This Row],[Item ID]]="","",ROUND(DAYS360(Table_Data_Table_1[[#This Row],[Sale Date]],'Global Settings'!$H$5)/30,0))</f>
        <v/>
      </c>
      <c r="O306" s="180" t="str">
        <f ca="1">IFERROR(IF(AND(Table_Data_Table_1[[#This Row],[Months To
Mid-Point]]&lt;12.01,Table_Data_Table_1[[#This Row],[Months To
Mid-Point]]&gt;-13),0,(Table_Data_Table_1[[#This Row],[Months To
Mid-Point]]*'Global Settings'!$H$6)),"")</f>
        <v/>
      </c>
      <c r="P306" s="176" t="str">
        <f ca="1">IFERROR(Table_Data_Table_1[[#This Row],[Land
Residual]]*(Table_Data_Table_1[[#This Row],[Time
Adjust]]+1),"")</f>
        <v/>
      </c>
      <c r="Q306" s="176" t="str">
        <f ca="1">IFERROR(Table_Data_Table_1[[#This Row],[Adjusted
Sale Price]]/Table_Data_Table_1[[#This Row],[Resid
Acre]],"")</f>
        <v/>
      </c>
      <c r="R306" s="179" t="str">
        <f ca="1">IFERROR(ROUND(Table_Data_Table_1[[#This Row],[Adjusted
Sale Price]]/Table_Data_Table_1[[#This Row],[Resid
Sq Ft]],2),"")</f>
        <v/>
      </c>
      <c r="S306" s="179" t="str">
        <f ca="1">IFERROR(IF(VLOOKUP(Table_Data_Table_1[[#This Row],[Item ID]],DataTable,11,FALSE)=0,"N/A",Table_Data_Table_1[[#This Row],[Adjusted
Sale Price]]/VLOOKUP(Table_Data_Table_1[[#This Row],[Item ID]],DataTable,11,FALSE)),"")</f>
        <v/>
      </c>
      <c r="T306" s="286" t="str">
        <f ca="1">IF(IFERROR(VLOOKUP(Table_Data_Table_1[[#This Row],[Item ID]],DataTable,17,FALSE),"")=0,"",IFERROR(VLOOKUP(Table_Data_Table_1[[#This Row],[Item ID]],DataTable,17,FALSE),""))</f>
        <v/>
      </c>
      <c r="U306" s="8"/>
    </row>
    <row r="307" spans="1:21" x14ac:dyDescent="0.25">
      <c r="A307" s="189" t="s">
        <v>133</v>
      </c>
      <c r="B307" s="78"/>
      <c r="C307" s="192" t="str">
        <f>IF(Table_Data_Table_1[[#This Row],[Item ID]]="","",IFERROR(VLOOKUP(Table_Data_Table_1[[#This Row],[Item ID]],DataTable,16,FALSE),""))</f>
        <v/>
      </c>
      <c r="D307" s="78"/>
      <c r="H30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ID]],DataTable,6,FALSE)*I307,"")))</f>
        <v/>
      </c>
      <c r="I30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7" s="178" t="str">
        <f>IFERROR(ROUND(Table_Data_Table_1[[#This Row],[Resid
Sq Ft]]/43560,3),"")</f>
        <v/>
      </c>
      <c r="K307" s="76" t="str">
        <f>IF(Table_Data_Table_1[[#This Row],[Item ID]]="","",IFERROR(VLOOKUP(Table_Data_Table_1[[#This Row],[Item ID]],DataTable,10,FALSE)-VLOOKUP(Table_Data_Table_1[[#This Row],[Item ID]],DataTable,12,FALSE),""))</f>
        <v/>
      </c>
      <c r="L307" s="176" t="str">
        <f>IFERROR(Table_Data_Table_1[[#This Row],[Land
Residual]]/Table_Data_Table_1[[#This Row],[Resid
Acre]],"")</f>
        <v/>
      </c>
      <c r="M307" s="179" t="str">
        <f>IFERROR(ROUND(Table_Data_Table_1[[#This Row],[Land
Residual]]/Table_Data_Table_1[[#This Row],[Resid
Sq Ft]],2),"")</f>
        <v/>
      </c>
      <c r="N307" s="78" t="str">
        <f>IF(Table_Data_Table_1[[#This Row],[Item ID]]="","",ROUND(DAYS360(Table_Data_Table_1[[#This Row],[Sale Date]],'Global Settings'!$H$5)/30,0))</f>
        <v/>
      </c>
      <c r="O307" s="180" t="str">
        <f ca="1">IFERROR(IF(AND(Table_Data_Table_1[[#This Row],[Months To
Mid-Point]]&lt;12.01,Table_Data_Table_1[[#This Row],[Months To
Mid-Point]]&gt;-13),0,(Table_Data_Table_1[[#This Row],[Months To
Mid-Point]]*'Global Settings'!$H$6)),"")</f>
        <v/>
      </c>
      <c r="P307" s="176" t="str">
        <f ca="1">IFERROR(Table_Data_Table_1[[#This Row],[Land
Residual]]*(Table_Data_Table_1[[#This Row],[Time
Adjust]]+1),"")</f>
        <v/>
      </c>
      <c r="Q307" s="176" t="str">
        <f ca="1">IFERROR(Table_Data_Table_1[[#This Row],[Adjusted
Sale Price]]/Table_Data_Table_1[[#This Row],[Resid
Acre]],"")</f>
        <v/>
      </c>
      <c r="R307" s="179" t="str">
        <f ca="1">IFERROR(ROUND(Table_Data_Table_1[[#This Row],[Adjusted
Sale Price]]/Table_Data_Table_1[[#This Row],[Resid
Sq Ft]],2),"")</f>
        <v/>
      </c>
      <c r="S307" s="179" t="str">
        <f ca="1">IFERROR(IF(VLOOKUP(Table_Data_Table_1[[#This Row],[Item ID]],DataTable,11,FALSE)=0,"N/A",Table_Data_Table_1[[#This Row],[Adjusted
Sale Price]]/VLOOKUP(Table_Data_Table_1[[#This Row],[Item ID]],DataTable,11,FALSE)),"")</f>
        <v/>
      </c>
      <c r="T307" s="286" t="str">
        <f ca="1">IF(IFERROR(VLOOKUP(Table_Data_Table_1[[#This Row],[Item ID]],DataTable,17,FALSE),"")=0,"",IFERROR(VLOOKUP(Table_Data_Table_1[[#This Row],[Item ID]],DataTable,17,FALSE),""))</f>
        <v/>
      </c>
      <c r="U307" s="8"/>
    </row>
    <row r="308" spans="1:21" x14ac:dyDescent="0.25">
      <c r="A308" s="189" t="s">
        <v>133</v>
      </c>
      <c r="B308" s="78"/>
      <c r="C308" s="192" t="str">
        <f>IF(Table_Data_Table_1[[#This Row],[Item ID]]="","",IFERROR(VLOOKUP(Table_Data_Table_1[[#This Row],[Item ID]],DataTable,16,FALSE),""))</f>
        <v/>
      </c>
      <c r="D308" s="78"/>
      <c r="H30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ID]],DataTable,6,FALSE)*I308,"")))</f>
        <v/>
      </c>
      <c r="I30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8" s="178" t="str">
        <f>IFERROR(ROUND(Table_Data_Table_1[[#This Row],[Resid
Sq Ft]]/43560,3),"")</f>
        <v/>
      </c>
      <c r="K308" s="76" t="str">
        <f>IF(Table_Data_Table_1[[#This Row],[Item ID]]="","",IFERROR(VLOOKUP(Table_Data_Table_1[[#This Row],[Item ID]],DataTable,10,FALSE)-VLOOKUP(Table_Data_Table_1[[#This Row],[Item ID]],DataTable,12,FALSE),""))</f>
        <v/>
      </c>
      <c r="L308" s="176" t="str">
        <f>IFERROR(Table_Data_Table_1[[#This Row],[Land
Residual]]/Table_Data_Table_1[[#This Row],[Resid
Acre]],"")</f>
        <v/>
      </c>
      <c r="M308" s="179" t="str">
        <f>IFERROR(ROUND(Table_Data_Table_1[[#This Row],[Land
Residual]]/Table_Data_Table_1[[#This Row],[Resid
Sq Ft]],2),"")</f>
        <v/>
      </c>
      <c r="N308" s="78" t="str">
        <f>IF(Table_Data_Table_1[[#This Row],[Item ID]]="","",ROUND(DAYS360(Table_Data_Table_1[[#This Row],[Sale Date]],'Global Settings'!$H$5)/30,0))</f>
        <v/>
      </c>
      <c r="O308" s="180" t="str">
        <f ca="1">IFERROR(IF(AND(Table_Data_Table_1[[#This Row],[Months To
Mid-Point]]&lt;12.01,Table_Data_Table_1[[#This Row],[Months To
Mid-Point]]&gt;-13),0,(Table_Data_Table_1[[#This Row],[Months To
Mid-Point]]*'Global Settings'!$H$6)),"")</f>
        <v/>
      </c>
      <c r="P308" s="176" t="str">
        <f ca="1">IFERROR(Table_Data_Table_1[[#This Row],[Land
Residual]]*(Table_Data_Table_1[[#This Row],[Time
Adjust]]+1),"")</f>
        <v/>
      </c>
      <c r="Q308" s="176" t="str">
        <f ca="1">IFERROR(Table_Data_Table_1[[#This Row],[Adjusted
Sale Price]]/Table_Data_Table_1[[#This Row],[Resid
Acre]],"")</f>
        <v/>
      </c>
      <c r="R308" s="179" t="str">
        <f ca="1">IFERROR(ROUND(Table_Data_Table_1[[#This Row],[Adjusted
Sale Price]]/Table_Data_Table_1[[#This Row],[Resid
Sq Ft]],2),"")</f>
        <v/>
      </c>
      <c r="S308" s="179" t="str">
        <f ca="1">IFERROR(IF(VLOOKUP(Table_Data_Table_1[[#This Row],[Item ID]],DataTable,11,FALSE)=0,"N/A",Table_Data_Table_1[[#This Row],[Adjusted
Sale Price]]/VLOOKUP(Table_Data_Table_1[[#This Row],[Item ID]],DataTable,11,FALSE)),"")</f>
        <v/>
      </c>
      <c r="T308" s="286" t="str">
        <f ca="1">IF(IFERROR(VLOOKUP(Table_Data_Table_1[[#This Row],[Item ID]],DataTable,17,FALSE),"")=0,"",IFERROR(VLOOKUP(Table_Data_Table_1[[#This Row],[Item ID]],DataTable,17,FALSE),""))</f>
        <v/>
      </c>
      <c r="U308" s="8"/>
    </row>
    <row r="309" spans="1:21" x14ac:dyDescent="0.25">
      <c r="A309" s="189" t="s">
        <v>133</v>
      </c>
      <c r="B309" s="78"/>
      <c r="C309" s="192" t="str">
        <f>IF(Table_Data_Table_1[[#This Row],[Item ID]]="","",IFERROR(VLOOKUP(Table_Data_Table_1[[#This Row],[Item ID]],DataTable,16,FALSE),""))</f>
        <v/>
      </c>
      <c r="D309" s="78"/>
      <c r="H30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ID]],DataTable,6,FALSE)*I309,"")))</f>
        <v/>
      </c>
      <c r="I30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9" s="178" t="str">
        <f>IFERROR(ROUND(Table_Data_Table_1[[#This Row],[Resid
Sq Ft]]/43560,3),"")</f>
        <v/>
      </c>
      <c r="K309" s="76" t="str">
        <f>IF(Table_Data_Table_1[[#This Row],[Item ID]]="","",IFERROR(VLOOKUP(Table_Data_Table_1[[#This Row],[Item ID]],DataTable,10,FALSE)-VLOOKUP(Table_Data_Table_1[[#This Row],[Item ID]],DataTable,12,FALSE),""))</f>
        <v/>
      </c>
      <c r="L309" s="176" t="str">
        <f>IFERROR(Table_Data_Table_1[[#This Row],[Land
Residual]]/Table_Data_Table_1[[#This Row],[Resid
Acre]],"")</f>
        <v/>
      </c>
      <c r="M309" s="179" t="str">
        <f>IFERROR(ROUND(Table_Data_Table_1[[#This Row],[Land
Residual]]/Table_Data_Table_1[[#This Row],[Resid
Sq Ft]],2),"")</f>
        <v/>
      </c>
      <c r="N309" s="78" t="str">
        <f>IF(Table_Data_Table_1[[#This Row],[Item ID]]="","",ROUND(DAYS360(Table_Data_Table_1[[#This Row],[Sale Date]],'Global Settings'!$H$5)/30,0))</f>
        <v/>
      </c>
      <c r="O309" s="180" t="str">
        <f ca="1">IFERROR(IF(AND(Table_Data_Table_1[[#This Row],[Months To
Mid-Point]]&lt;12.01,Table_Data_Table_1[[#This Row],[Months To
Mid-Point]]&gt;-13),0,(Table_Data_Table_1[[#This Row],[Months To
Mid-Point]]*'Global Settings'!$H$6)),"")</f>
        <v/>
      </c>
      <c r="P309" s="176" t="str">
        <f ca="1">IFERROR(Table_Data_Table_1[[#This Row],[Land
Residual]]*(Table_Data_Table_1[[#This Row],[Time
Adjust]]+1),"")</f>
        <v/>
      </c>
      <c r="Q309" s="176" t="str">
        <f ca="1">IFERROR(Table_Data_Table_1[[#This Row],[Adjusted
Sale Price]]/Table_Data_Table_1[[#This Row],[Resid
Acre]],"")</f>
        <v/>
      </c>
      <c r="R309" s="179" t="str">
        <f ca="1">IFERROR(ROUND(Table_Data_Table_1[[#This Row],[Adjusted
Sale Price]]/Table_Data_Table_1[[#This Row],[Resid
Sq Ft]],2),"")</f>
        <v/>
      </c>
      <c r="S309" s="179" t="str">
        <f ca="1">IFERROR(IF(VLOOKUP(Table_Data_Table_1[[#This Row],[Item ID]],DataTable,11,FALSE)=0,"N/A",Table_Data_Table_1[[#This Row],[Adjusted
Sale Price]]/VLOOKUP(Table_Data_Table_1[[#This Row],[Item ID]],DataTable,11,FALSE)),"")</f>
        <v/>
      </c>
      <c r="T309" s="286" t="str">
        <f ca="1">IF(IFERROR(VLOOKUP(Table_Data_Table_1[[#This Row],[Item ID]],DataTable,17,FALSE),"")=0,"",IFERROR(VLOOKUP(Table_Data_Table_1[[#This Row],[Item ID]],DataTable,17,FALSE),""))</f>
        <v/>
      </c>
      <c r="U309" s="8"/>
    </row>
    <row r="310" spans="1:21" x14ac:dyDescent="0.25">
      <c r="A310" s="189" t="s">
        <v>133</v>
      </c>
      <c r="B310" s="78"/>
      <c r="C310" s="192" t="str">
        <f>IF(Table_Data_Table_1[[#This Row],[Item ID]]="","",IFERROR(VLOOKUP(Table_Data_Table_1[[#This Row],[Item ID]],DataTable,16,FALSE),""))</f>
        <v/>
      </c>
      <c r="D310" s="78"/>
      <c r="H31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ID]],DataTable,6,FALSE)*I310,"")))</f>
        <v/>
      </c>
      <c r="I31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0" s="178" t="str">
        <f>IFERROR(ROUND(Table_Data_Table_1[[#This Row],[Resid
Sq Ft]]/43560,3),"")</f>
        <v/>
      </c>
      <c r="K310" s="76" t="str">
        <f>IF(Table_Data_Table_1[[#This Row],[Item ID]]="","",IFERROR(VLOOKUP(Table_Data_Table_1[[#This Row],[Item ID]],DataTable,10,FALSE)-VLOOKUP(Table_Data_Table_1[[#This Row],[Item ID]],DataTable,12,FALSE),""))</f>
        <v/>
      </c>
      <c r="L310" s="176" t="str">
        <f>IFERROR(Table_Data_Table_1[[#This Row],[Land
Residual]]/Table_Data_Table_1[[#This Row],[Resid
Acre]],"")</f>
        <v/>
      </c>
      <c r="M310" s="179" t="str">
        <f>IFERROR(ROUND(Table_Data_Table_1[[#This Row],[Land
Residual]]/Table_Data_Table_1[[#This Row],[Resid
Sq Ft]],2),"")</f>
        <v/>
      </c>
      <c r="N310" s="78" t="str">
        <f>IF(Table_Data_Table_1[[#This Row],[Item ID]]="","",ROUND(DAYS360(Table_Data_Table_1[[#This Row],[Sale Date]],'Global Settings'!$H$5)/30,0))</f>
        <v/>
      </c>
      <c r="O310" s="180" t="str">
        <f ca="1">IFERROR(IF(AND(Table_Data_Table_1[[#This Row],[Months To
Mid-Point]]&lt;12.01,Table_Data_Table_1[[#This Row],[Months To
Mid-Point]]&gt;-13),0,(Table_Data_Table_1[[#This Row],[Months To
Mid-Point]]*'Global Settings'!$H$6)),"")</f>
        <v/>
      </c>
      <c r="P310" s="176" t="str">
        <f ca="1">IFERROR(Table_Data_Table_1[[#This Row],[Land
Residual]]*(Table_Data_Table_1[[#This Row],[Time
Adjust]]+1),"")</f>
        <v/>
      </c>
      <c r="Q310" s="176" t="str">
        <f ca="1">IFERROR(Table_Data_Table_1[[#This Row],[Adjusted
Sale Price]]/Table_Data_Table_1[[#This Row],[Resid
Acre]],"")</f>
        <v/>
      </c>
      <c r="R310" s="179" t="str">
        <f ca="1">IFERROR(ROUND(Table_Data_Table_1[[#This Row],[Adjusted
Sale Price]]/Table_Data_Table_1[[#This Row],[Resid
Sq Ft]],2),"")</f>
        <v/>
      </c>
      <c r="S310" s="179" t="str">
        <f ca="1">IFERROR(IF(VLOOKUP(Table_Data_Table_1[[#This Row],[Item ID]],DataTable,11,FALSE)=0,"N/A",Table_Data_Table_1[[#This Row],[Adjusted
Sale Price]]/VLOOKUP(Table_Data_Table_1[[#This Row],[Item ID]],DataTable,11,FALSE)),"")</f>
        <v/>
      </c>
      <c r="T310" s="286" t="str">
        <f ca="1">IF(IFERROR(VLOOKUP(Table_Data_Table_1[[#This Row],[Item ID]],DataTable,17,FALSE),"")=0,"",IFERROR(VLOOKUP(Table_Data_Table_1[[#This Row],[Item ID]],DataTable,17,FALSE),""))</f>
        <v/>
      </c>
      <c r="U310" s="8"/>
    </row>
    <row r="311" spans="1:21" x14ac:dyDescent="0.25">
      <c r="A311" s="189" t="s">
        <v>133</v>
      </c>
      <c r="B311" s="78"/>
      <c r="C311" s="192" t="str">
        <f>IF(Table_Data_Table_1[[#This Row],[Item ID]]="","",IFERROR(VLOOKUP(Table_Data_Table_1[[#This Row],[Item ID]],DataTable,16,FALSE),""))</f>
        <v/>
      </c>
      <c r="D311" s="78"/>
      <c r="H31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ID]],DataTable,6,FALSE)*I311,"")))</f>
        <v/>
      </c>
      <c r="I31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1" s="178" t="str">
        <f>IFERROR(ROUND(Table_Data_Table_1[[#This Row],[Resid
Sq Ft]]/43560,3),"")</f>
        <v/>
      </c>
      <c r="K311" s="76" t="str">
        <f>IF(Table_Data_Table_1[[#This Row],[Item ID]]="","",IFERROR(VLOOKUP(Table_Data_Table_1[[#This Row],[Item ID]],DataTable,10,FALSE)-VLOOKUP(Table_Data_Table_1[[#This Row],[Item ID]],DataTable,12,FALSE),""))</f>
        <v/>
      </c>
      <c r="L311" s="176" t="str">
        <f>IFERROR(Table_Data_Table_1[[#This Row],[Land
Residual]]/Table_Data_Table_1[[#This Row],[Resid
Acre]],"")</f>
        <v/>
      </c>
      <c r="M311" s="179" t="str">
        <f>IFERROR(ROUND(Table_Data_Table_1[[#This Row],[Land
Residual]]/Table_Data_Table_1[[#This Row],[Resid
Sq Ft]],2),"")</f>
        <v/>
      </c>
      <c r="N311" s="78" t="str">
        <f>IF(Table_Data_Table_1[[#This Row],[Item ID]]="","",ROUND(DAYS360(Table_Data_Table_1[[#This Row],[Sale Date]],'Global Settings'!$H$5)/30,0))</f>
        <v/>
      </c>
      <c r="O311" s="180" t="str">
        <f ca="1">IFERROR(IF(AND(Table_Data_Table_1[[#This Row],[Months To
Mid-Point]]&lt;12.01,Table_Data_Table_1[[#This Row],[Months To
Mid-Point]]&gt;-13),0,(Table_Data_Table_1[[#This Row],[Months To
Mid-Point]]*'Global Settings'!$H$6)),"")</f>
        <v/>
      </c>
      <c r="P311" s="176" t="str">
        <f ca="1">IFERROR(Table_Data_Table_1[[#This Row],[Land
Residual]]*(Table_Data_Table_1[[#This Row],[Time
Adjust]]+1),"")</f>
        <v/>
      </c>
      <c r="Q311" s="176" t="str">
        <f ca="1">IFERROR(Table_Data_Table_1[[#This Row],[Adjusted
Sale Price]]/Table_Data_Table_1[[#This Row],[Resid
Acre]],"")</f>
        <v/>
      </c>
      <c r="R311" s="179" t="str">
        <f ca="1">IFERROR(ROUND(Table_Data_Table_1[[#This Row],[Adjusted
Sale Price]]/Table_Data_Table_1[[#This Row],[Resid
Sq Ft]],2),"")</f>
        <v/>
      </c>
      <c r="S311" s="179" t="str">
        <f ca="1">IFERROR(IF(VLOOKUP(Table_Data_Table_1[[#This Row],[Item ID]],DataTable,11,FALSE)=0,"N/A",Table_Data_Table_1[[#This Row],[Adjusted
Sale Price]]/VLOOKUP(Table_Data_Table_1[[#This Row],[Item ID]],DataTable,11,FALSE)),"")</f>
        <v/>
      </c>
      <c r="T311" s="286" t="str">
        <f ca="1">IF(IFERROR(VLOOKUP(Table_Data_Table_1[[#This Row],[Item ID]],DataTable,17,FALSE),"")=0,"",IFERROR(VLOOKUP(Table_Data_Table_1[[#This Row],[Item ID]],DataTable,17,FALSE),""))</f>
        <v/>
      </c>
      <c r="U311" s="8"/>
    </row>
    <row r="312" spans="1:21" x14ac:dyDescent="0.25">
      <c r="A312" s="189" t="s">
        <v>133</v>
      </c>
      <c r="B312" s="78"/>
      <c r="C312" s="192" t="str">
        <f>IF(Table_Data_Table_1[[#This Row],[Item ID]]="","",IFERROR(VLOOKUP(Table_Data_Table_1[[#This Row],[Item ID]],DataTable,16,FALSE),""))</f>
        <v/>
      </c>
      <c r="D312" s="78"/>
      <c r="H31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ID]],DataTable,6,FALSE)*I312,"")))</f>
        <v/>
      </c>
      <c r="I31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2" s="178" t="str">
        <f>IFERROR(ROUND(Table_Data_Table_1[[#This Row],[Resid
Sq Ft]]/43560,3),"")</f>
        <v/>
      </c>
      <c r="K312" s="76" t="str">
        <f>IF(Table_Data_Table_1[[#This Row],[Item ID]]="","",IFERROR(VLOOKUP(Table_Data_Table_1[[#This Row],[Item ID]],DataTable,10,FALSE)-VLOOKUP(Table_Data_Table_1[[#This Row],[Item ID]],DataTable,12,FALSE),""))</f>
        <v/>
      </c>
      <c r="L312" s="176" t="str">
        <f>IFERROR(Table_Data_Table_1[[#This Row],[Land
Residual]]/Table_Data_Table_1[[#This Row],[Resid
Acre]],"")</f>
        <v/>
      </c>
      <c r="M312" s="179" t="str">
        <f>IFERROR(ROUND(Table_Data_Table_1[[#This Row],[Land
Residual]]/Table_Data_Table_1[[#This Row],[Resid
Sq Ft]],2),"")</f>
        <v/>
      </c>
      <c r="N312" s="78" t="str">
        <f>IF(Table_Data_Table_1[[#This Row],[Item ID]]="","",ROUND(DAYS360(Table_Data_Table_1[[#This Row],[Sale Date]],'Global Settings'!$H$5)/30,0))</f>
        <v/>
      </c>
      <c r="O312" s="180" t="str">
        <f ca="1">IFERROR(IF(AND(Table_Data_Table_1[[#This Row],[Months To
Mid-Point]]&lt;12.01,Table_Data_Table_1[[#This Row],[Months To
Mid-Point]]&gt;-13),0,(Table_Data_Table_1[[#This Row],[Months To
Mid-Point]]*'Global Settings'!$H$6)),"")</f>
        <v/>
      </c>
      <c r="P312" s="176" t="str">
        <f ca="1">IFERROR(Table_Data_Table_1[[#This Row],[Land
Residual]]*(Table_Data_Table_1[[#This Row],[Time
Adjust]]+1),"")</f>
        <v/>
      </c>
      <c r="Q312" s="176" t="str">
        <f ca="1">IFERROR(Table_Data_Table_1[[#This Row],[Adjusted
Sale Price]]/Table_Data_Table_1[[#This Row],[Resid
Acre]],"")</f>
        <v/>
      </c>
      <c r="R312" s="179" t="str">
        <f ca="1">IFERROR(ROUND(Table_Data_Table_1[[#This Row],[Adjusted
Sale Price]]/Table_Data_Table_1[[#This Row],[Resid
Sq Ft]],2),"")</f>
        <v/>
      </c>
      <c r="S312" s="179" t="str">
        <f ca="1">IFERROR(IF(VLOOKUP(Table_Data_Table_1[[#This Row],[Item ID]],DataTable,11,FALSE)=0,"N/A",Table_Data_Table_1[[#This Row],[Adjusted
Sale Price]]/VLOOKUP(Table_Data_Table_1[[#This Row],[Item ID]],DataTable,11,FALSE)),"")</f>
        <v/>
      </c>
      <c r="T312" s="286" t="str">
        <f ca="1">IF(IFERROR(VLOOKUP(Table_Data_Table_1[[#This Row],[Item ID]],DataTable,17,FALSE),"")=0,"",IFERROR(VLOOKUP(Table_Data_Table_1[[#This Row],[Item ID]],DataTable,17,FALSE),""))</f>
        <v/>
      </c>
      <c r="U312" s="8"/>
    </row>
    <row r="313" spans="1:21" x14ac:dyDescent="0.25">
      <c r="A313" s="189" t="s">
        <v>133</v>
      </c>
      <c r="B313" s="78"/>
      <c r="C313" s="192" t="str">
        <f>IF(Table_Data_Table_1[[#This Row],[Item ID]]="","",IFERROR(VLOOKUP(Table_Data_Table_1[[#This Row],[Item ID]],DataTable,16,FALSE),""))</f>
        <v/>
      </c>
      <c r="D313" s="78"/>
      <c r="H31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ID]],DataTable,6,FALSE)*I313,"")))</f>
        <v/>
      </c>
      <c r="I31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3" s="178" t="str">
        <f>IFERROR(ROUND(Table_Data_Table_1[[#This Row],[Resid
Sq Ft]]/43560,3),"")</f>
        <v/>
      </c>
      <c r="K313" s="76" t="str">
        <f>IF(Table_Data_Table_1[[#This Row],[Item ID]]="","",IFERROR(VLOOKUP(Table_Data_Table_1[[#This Row],[Item ID]],DataTable,10,FALSE)-VLOOKUP(Table_Data_Table_1[[#This Row],[Item ID]],DataTable,12,FALSE),""))</f>
        <v/>
      </c>
      <c r="L313" s="176" t="str">
        <f>IFERROR(Table_Data_Table_1[[#This Row],[Land
Residual]]/Table_Data_Table_1[[#This Row],[Resid
Acre]],"")</f>
        <v/>
      </c>
      <c r="M313" s="179" t="str">
        <f>IFERROR(ROUND(Table_Data_Table_1[[#This Row],[Land
Residual]]/Table_Data_Table_1[[#This Row],[Resid
Sq Ft]],2),"")</f>
        <v/>
      </c>
      <c r="N313" s="78" t="str">
        <f>IF(Table_Data_Table_1[[#This Row],[Item ID]]="","",ROUND(DAYS360(Table_Data_Table_1[[#This Row],[Sale Date]],'Global Settings'!$H$5)/30,0))</f>
        <v/>
      </c>
      <c r="O313" s="180" t="str">
        <f ca="1">IFERROR(IF(AND(Table_Data_Table_1[[#This Row],[Months To
Mid-Point]]&lt;12.01,Table_Data_Table_1[[#This Row],[Months To
Mid-Point]]&gt;-13),0,(Table_Data_Table_1[[#This Row],[Months To
Mid-Point]]*'Global Settings'!$H$6)),"")</f>
        <v/>
      </c>
      <c r="P313" s="176" t="str">
        <f ca="1">IFERROR(Table_Data_Table_1[[#This Row],[Land
Residual]]*(Table_Data_Table_1[[#This Row],[Time
Adjust]]+1),"")</f>
        <v/>
      </c>
      <c r="Q313" s="176" t="str">
        <f ca="1">IFERROR(Table_Data_Table_1[[#This Row],[Adjusted
Sale Price]]/Table_Data_Table_1[[#This Row],[Resid
Acre]],"")</f>
        <v/>
      </c>
      <c r="R313" s="179" t="str">
        <f ca="1">IFERROR(ROUND(Table_Data_Table_1[[#This Row],[Adjusted
Sale Price]]/Table_Data_Table_1[[#This Row],[Resid
Sq Ft]],2),"")</f>
        <v/>
      </c>
      <c r="S313" s="179" t="str">
        <f ca="1">IFERROR(IF(VLOOKUP(Table_Data_Table_1[[#This Row],[Item ID]],DataTable,11,FALSE)=0,"N/A",Table_Data_Table_1[[#This Row],[Adjusted
Sale Price]]/VLOOKUP(Table_Data_Table_1[[#This Row],[Item ID]],DataTable,11,FALSE)),"")</f>
        <v/>
      </c>
      <c r="T313" s="286" t="str">
        <f ca="1">IF(IFERROR(VLOOKUP(Table_Data_Table_1[[#This Row],[Item ID]],DataTable,17,FALSE),"")=0,"",IFERROR(VLOOKUP(Table_Data_Table_1[[#This Row],[Item ID]],DataTable,17,FALSE),""))</f>
        <v/>
      </c>
      <c r="U313" s="8"/>
    </row>
    <row r="314" spans="1:21" x14ac:dyDescent="0.25">
      <c r="A314" s="189" t="s">
        <v>133</v>
      </c>
      <c r="B314" s="78"/>
      <c r="C314" s="192" t="str">
        <f>IF(Table_Data_Table_1[[#This Row],[Item ID]]="","",IFERROR(VLOOKUP(Table_Data_Table_1[[#This Row],[Item ID]],DataTable,16,FALSE),""))</f>
        <v/>
      </c>
      <c r="D314" s="78"/>
      <c r="H31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ID]],DataTable,6,FALSE)*I314,"")))</f>
        <v/>
      </c>
      <c r="I31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4" s="178" t="str">
        <f>IFERROR(ROUND(Table_Data_Table_1[[#This Row],[Resid
Sq Ft]]/43560,3),"")</f>
        <v/>
      </c>
      <c r="K314" s="76" t="str">
        <f>IF(Table_Data_Table_1[[#This Row],[Item ID]]="","",IFERROR(VLOOKUP(Table_Data_Table_1[[#This Row],[Item ID]],DataTable,10,FALSE)-VLOOKUP(Table_Data_Table_1[[#This Row],[Item ID]],DataTable,12,FALSE),""))</f>
        <v/>
      </c>
      <c r="L314" s="176" t="str">
        <f>IFERROR(Table_Data_Table_1[[#This Row],[Land
Residual]]/Table_Data_Table_1[[#This Row],[Resid
Acre]],"")</f>
        <v/>
      </c>
      <c r="M314" s="179" t="str">
        <f>IFERROR(ROUND(Table_Data_Table_1[[#This Row],[Land
Residual]]/Table_Data_Table_1[[#This Row],[Resid
Sq Ft]],2),"")</f>
        <v/>
      </c>
      <c r="N314" s="78" t="str">
        <f>IF(Table_Data_Table_1[[#This Row],[Item ID]]="","",ROUND(DAYS360(Table_Data_Table_1[[#This Row],[Sale Date]],'Global Settings'!$H$5)/30,0))</f>
        <v/>
      </c>
      <c r="O314" s="180" t="str">
        <f ca="1">IFERROR(IF(AND(Table_Data_Table_1[[#This Row],[Months To
Mid-Point]]&lt;12.01,Table_Data_Table_1[[#This Row],[Months To
Mid-Point]]&gt;-13),0,(Table_Data_Table_1[[#This Row],[Months To
Mid-Point]]*'Global Settings'!$H$6)),"")</f>
        <v/>
      </c>
      <c r="P314" s="176" t="str">
        <f ca="1">IFERROR(Table_Data_Table_1[[#This Row],[Land
Residual]]*(Table_Data_Table_1[[#This Row],[Time
Adjust]]+1),"")</f>
        <v/>
      </c>
      <c r="Q314" s="176" t="str">
        <f ca="1">IFERROR(Table_Data_Table_1[[#This Row],[Adjusted
Sale Price]]/Table_Data_Table_1[[#This Row],[Resid
Acre]],"")</f>
        <v/>
      </c>
      <c r="R314" s="179" t="str">
        <f ca="1">IFERROR(ROUND(Table_Data_Table_1[[#This Row],[Adjusted
Sale Price]]/Table_Data_Table_1[[#This Row],[Resid
Sq Ft]],2),"")</f>
        <v/>
      </c>
      <c r="S314" s="179" t="str">
        <f ca="1">IFERROR(IF(VLOOKUP(Table_Data_Table_1[[#This Row],[Item ID]],DataTable,11,FALSE)=0,"N/A",Table_Data_Table_1[[#This Row],[Adjusted
Sale Price]]/VLOOKUP(Table_Data_Table_1[[#This Row],[Item ID]],DataTable,11,FALSE)),"")</f>
        <v/>
      </c>
      <c r="T314" s="286" t="str">
        <f ca="1">IF(IFERROR(VLOOKUP(Table_Data_Table_1[[#This Row],[Item ID]],DataTable,17,FALSE),"")=0,"",IFERROR(VLOOKUP(Table_Data_Table_1[[#This Row],[Item ID]],DataTable,17,FALSE),""))</f>
        <v/>
      </c>
      <c r="U314" s="8"/>
    </row>
    <row r="315" spans="1:21" x14ac:dyDescent="0.25">
      <c r="A315" s="189" t="s">
        <v>133</v>
      </c>
      <c r="B315" s="78"/>
      <c r="C315" s="192" t="str">
        <f>IF(Table_Data_Table_1[[#This Row],[Item ID]]="","",IFERROR(VLOOKUP(Table_Data_Table_1[[#This Row],[Item ID]],DataTable,16,FALSE),""))</f>
        <v/>
      </c>
      <c r="D315" s="78"/>
      <c r="H31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ID]],DataTable,6,FALSE)*I315,"")))</f>
        <v/>
      </c>
      <c r="I31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5" s="178" t="str">
        <f>IFERROR(ROUND(Table_Data_Table_1[[#This Row],[Resid
Sq Ft]]/43560,3),"")</f>
        <v/>
      </c>
      <c r="K315" s="76" t="str">
        <f>IF(Table_Data_Table_1[[#This Row],[Item ID]]="","",IFERROR(VLOOKUP(Table_Data_Table_1[[#This Row],[Item ID]],DataTable,10,FALSE)-VLOOKUP(Table_Data_Table_1[[#This Row],[Item ID]],DataTable,12,FALSE),""))</f>
        <v/>
      </c>
      <c r="L315" s="176" t="str">
        <f>IFERROR(Table_Data_Table_1[[#This Row],[Land
Residual]]/Table_Data_Table_1[[#This Row],[Resid
Acre]],"")</f>
        <v/>
      </c>
      <c r="M315" s="179" t="str">
        <f>IFERROR(ROUND(Table_Data_Table_1[[#This Row],[Land
Residual]]/Table_Data_Table_1[[#This Row],[Resid
Sq Ft]],2),"")</f>
        <v/>
      </c>
      <c r="N315" s="78" t="str">
        <f>IF(Table_Data_Table_1[[#This Row],[Item ID]]="","",ROUND(DAYS360(Table_Data_Table_1[[#This Row],[Sale Date]],'Global Settings'!$H$5)/30,0))</f>
        <v/>
      </c>
      <c r="O315" s="180" t="str">
        <f ca="1">IFERROR(IF(AND(Table_Data_Table_1[[#This Row],[Months To
Mid-Point]]&lt;12.01,Table_Data_Table_1[[#This Row],[Months To
Mid-Point]]&gt;-13),0,(Table_Data_Table_1[[#This Row],[Months To
Mid-Point]]*'Global Settings'!$H$6)),"")</f>
        <v/>
      </c>
      <c r="P315" s="176" t="str">
        <f ca="1">IFERROR(Table_Data_Table_1[[#This Row],[Land
Residual]]*(Table_Data_Table_1[[#This Row],[Time
Adjust]]+1),"")</f>
        <v/>
      </c>
      <c r="Q315" s="176" t="str">
        <f ca="1">IFERROR(Table_Data_Table_1[[#This Row],[Adjusted
Sale Price]]/Table_Data_Table_1[[#This Row],[Resid
Acre]],"")</f>
        <v/>
      </c>
      <c r="R315" s="179" t="str">
        <f ca="1">IFERROR(ROUND(Table_Data_Table_1[[#This Row],[Adjusted
Sale Price]]/Table_Data_Table_1[[#This Row],[Resid
Sq Ft]],2),"")</f>
        <v/>
      </c>
      <c r="S315" s="179" t="str">
        <f ca="1">IFERROR(IF(VLOOKUP(Table_Data_Table_1[[#This Row],[Item ID]],DataTable,11,FALSE)=0,"N/A",Table_Data_Table_1[[#This Row],[Adjusted
Sale Price]]/VLOOKUP(Table_Data_Table_1[[#This Row],[Item ID]],DataTable,11,FALSE)),"")</f>
        <v/>
      </c>
      <c r="T315" s="286" t="str">
        <f ca="1">IF(IFERROR(VLOOKUP(Table_Data_Table_1[[#This Row],[Item ID]],DataTable,17,FALSE),"")=0,"",IFERROR(VLOOKUP(Table_Data_Table_1[[#This Row],[Item ID]],DataTable,17,FALSE),""))</f>
        <v/>
      </c>
      <c r="U315" s="8"/>
    </row>
    <row r="316" spans="1:21" x14ac:dyDescent="0.25">
      <c r="A316" s="189" t="s">
        <v>133</v>
      </c>
      <c r="B316" s="78"/>
      <c r="C316" s="192" t="str">
        <f>IF(Table_Data_Table_1[[#This Row],[Item ID]]="","",IFERROR(VLOOKUP(Table_Data_Table_1[[#This Row],[Item ID]],DataTable,16,FALSE),""))</f>
        <v/>
      </c>
      <c r="D316" s="78"/>
      <c r="H31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ID]],DataTable,6,FALSE)*I316,"")))</f>
        <v/>
      </c>
      <c r="I31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6" s="178" t="str">
        <f>IFERROR(ROUND(Table_Data_Table_1[[#This Row],[Resid
Sq Ft]]/43560,3),"")</f>
        <v/>
      </c>
      <c r="K316" s="76" t="str">
        <f>IF(Table_Data_Table_1[[#This Row],[Item ID]]="","",IFERROR(VLOOKUP(Table_Data_Table_1[[#This Row],[Item ID]],DataTable,10,FALSE)-VLOOKUP(Table_Data_Table_1[[#This Row],[Item ID]],DataTable,12,FALSE),""))</f>
        <v/>
      </c>
      <c r="L316" s="176" t="str">
        <f>IFERROR(Table_Data_Table_1[[#This Row],[Land
Residual]]/Table_Data_Table_1[[#This Row],[Resid
Acre]],"")</f>
        <v/>
      </c>
      <c r="M316" s="179" t="str">
        <f>IFERROR(ROUND(Table_Data_Table_1[[#This Row],[Land
Residual]]/Table_Data_Table_1[[#This Row],[Resid
Sq Ft]],2),"")</f>
        <v/>
      </c>
      <c r="N316" s="78" t="str">
        <f>IF(Table_Data_Table_1[[#This Row],[Item ID]]="","",ROUND(DAYS360(Table_Data_Table_1[[#This Row],[Sale Date]],'Global Settings'!$H$5)/30,0))</f>
        <v/>
      </c>
      <c r="O316" s="180" t="str">
        <f ca="1">IFERROR(IF(AND(Table_Data_Table_1[[#This Row],[Months To
Mid-Point]]&lt;12.01,Table_Data_Table_1[[#This Row],[Months To
Mid-Point]]&gt;-13),0,(Table_Data_Table_1[[#This Row],[Months To
Mid-Point]]*'Global Settings'!$H$6)),"")</f>
        <v/>
      </c>
      <c r="P316" s="176" t="str">
        <f ca="1">IFERROR(Table_Data_Table_1[[#This Row],[Land
Residual]]*(Table_Data_Table_1[[#This Row],[Time
Adjust]]+1),"")</f>
        <v/>
      </c>
      <c r="Q316" s="176" t="str">
        <f ca="1">IFERROR(Table_Data_Table_1[[#This Row],[Adjusted
Sale Price]]/Table_Data_Table_1[[#This Row],[Resid
Acre]],"")</f>
        <v/>
      </c>
      <c r="R316" s="179" t="str">
        <f ca="1">IFERROR(ROUND(Table_Data_Table_1[[#This Row],[Adjusted
Sale Price]]/Table_Data_Table_1[[#This Row],[Resid
Sq Ft]],2),"")</f>
        <v/>
      </c>
      <c r="S316" s="179" t="str">
        <f ca="1">IFERROR(IF(VLOOKUP(Table_Data_Table_1[[#This Row],[Item ID]],DataTable,11,FALSE)=0,"N/A",Table_Data_Table_1[[#This Row],[Adjusted
Sale Price]]/VLOOKUP(Table_Data_Table_1[[#This Row],[Item ID]],DataTable,11,FALSE)),"")</f>
        <v/>
      </c>
      <c r="T316" s="286" t="str">
        <f ca="1">IF(IFERROR(VLOOKUP(Table_Data_Table_1[[#This Row],[Item ID]],DataTable,17,FALSE),"")=0,"",IFERROR(VLOOKUP(Table_Data_Table_1[[#This Row],[Item ID]],DataTable,17,FALSE),""))</f>
        <v/>
      </c>
      <c r="U316" s="8"/>
    </row>
    <row r="317" spans="1:21" x14ac:dyDescent="0.25">
      <c r="A317" s="189" t="s">
        <v>133</v>
      </c>
      <c r="B317" s="78"/>
      <c r="C317" s="192" t="str">
        <f>IF(Table_Data_Table_1[[#This Row],[Item ID]]="","",IFERROR(VLOOKUP(Table_Data_Table_1[[#This Row],[Item ID]],DataTable,16,FALSE),""))</f>
        <v/>
      </c>
      <c r="D317" s="78"/>
      <c r="H31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ID]],DataTable,6,FALSE)*I317,"")))</f>
        <v/>
      </c>
      <c r="I31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7" s="178" t="str">
        <f>IFERROR(ROUND(Table_Data_Table_1[[#This Row],[Resid
Sq Ft]]/43560,3),"")</f>
        <v/>
      </c>
      <c r="K317" s="76" t="str">
        <f>IF(Table_Data_Table_1[[#This Row],[Item ID]]="","",IFERROR(VLOOKUP(Table_Data_Table_1[[#This Row],[Item ID]],DataTable,10,FALSE)-VLOOKUP(Table_Data_Table_1[[#This Row],[Item ID]],DataTable,12,FALSE),""))</f>
        <v/>
      </c>
      <c r="L317" s="176" t="str">
        <f>IFERROR(Table_Data_Table_1[[#This Row],[Land
Residual]]/Table_Data_Table_1[[#This Row],[Resid
Acre]],"")</f>
        <v/>
      </c>
      <c r="M317" s="179" t="str">
        <f>IFERROR(ROUND(Table_Data_Table_1[[#This Row],[Land
Residual]]/Table_Data_Table_1[[#This Row],[Resid
Sq Ft]],2),"")</f>
        <v/>
      </c>
      <c r="N317" s="78" t="str">
        <f>IF(Table_Data_Table_1[[#This Row],[Item ID]]="","",ROUND(DAYS360(Table_Data_Table_1[[#This Row],[Sale Date]],'Global Settings'!$H$5)/30,0))</f>
        <v/>
      </c>
      <c r="O317" s="180" t="str">
        <f ca="1">IFERROR(IF(AND(Table_Data_Table_1[[#This Row],[Months To
Mid-Point]]&lt;12.01,Table_Data_Table_1[[#This Row],[Months To
Mid-Point]]&gt;-13),0,(Table_Data_Table_1[[#This Row],[Months To
Mid-Point]]*'Global Settings'!$H$6)),"")</f>
        <v/>
      </c>
      <c r="P317" s="176" t="str">
        <f ca="1">IFERROR(Table_Data_Table_1[[#This Row],[Land
Residual]]*(Table_Data_Table_1[[#This Row],[Time
Adjust]]+1),"")</f>
        <v/>
      </c>
      <c r="Q317" s="176" t="str">
        <f ca="1">IFERROR(Table_Data_Table_1[[#This Row],[Adjusted
Sale Price]]/Table_Data_Table_1[[#This Row],[Resid
Acre]],"")</f>
        <v/>
      </c>
      <c r="R317" s="179" t="str">
        <f ca="1">IFERROR(ROUND(Table_Data_Table_1[[#This Row],[Adjusted
Sale Price]]/Table_Data_Table_1[[#This Row],[Resid
Sq Ft]],2),"")</f>
        <v/>
      </c>
      <c r="S317" s="179" t="str">
        <f ca="1">IFERROR(IF(VLOOKUP(Table_Data_Table_1[[#This Row],[Item ID]],DataTable,11,FALSE)=0,"N/A",Table_Data_Table_1[[#This Row],[Adjusted
Sale Price]]/VLOOKUP(Table_Data_Table_1[[#This Row],[Item ID]],DataTable,11,FALSE)),"")</f>
        <v/>
      </c>
      <c r="T317" s="286" t="str">
        <f ca="1">IF(IFERROR(VLOOKUP(Table_Data_Table_1[[#This Row],[Item ID]],DataTable,17,FALSE),"")=0,"",IFERROR(VLOOKUP(Table_Data_Table_1[[#This Row],[Item ID]],DataTable,17,FALSE),""))</f>
        <v/>
      </c>
      <c r="U317" s="8"/>
    </row>
    <row r="318" spans="1:21" x14ac:dyDescent="0.25">
      <c r="A318" s="189" t="s">
        <v>133</v>
      </c>
      <c r="B318" s="78"/>
      <c r="C318" s="192" t="str">
        <f>IF(Table_Data_Table_1[[#This Row],[Item ID]]="","",IFERROR(VLOOKUP(Table_Data_Table_1[[#This Row],[Item ID]],DataTable,16,FALSE),""))</f>
        <v/>
      </c>
      <c r="D318" s="78"/>
      <c r="H31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ID]],DataTable,6,FALSE)*I318,"")))</f>
        <v/>
      </c>
      <c r="I31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8" s="178" t="str">
        <f>IFERROR(ROUND(Table_Data_Table_1[[#This Row],[Resid
Sq Ft]]/43560,3),"")</f>
        <v/>
      </c>
      <c r="K318" s="76" t="str">
        <f>IF(Table_Data_Table_1[[#This Row],[Item ID]]="","",IFERROR(VLOOKUP(Table_Data_Table_1[[#This Row],[Item ID]],DataTable,10,FALSE)-VLOOKUP(Table_Data_Table_1[[#This Row],[Item ID]],DataTable,12,FALSE),""))</f>
        <v/>
      </c>
      <c r="L318" s="176" t="str">
        <f>IFERROR(Table_Data_Table_1[[#This Row],[Land
Residual]]/Table_Data_Table_1[[#This Row],[Resid
Acre]],"")</f>
        <v/>
      </c>
      <c r="M318" s="179" t="str">
        <f>IFERROR(ROUND(Table_Data_Table_1[[#This Row],[Land
Residual]]/Table_Data_Table_1[[#This Row],[Resid
Sq Ft]],2),"")</f>
        <v/>
      </c>
      <c r="N318" s="78" t="str">
        <f>IF(Table_Data_Table_1[[#This Row],[Item ID]]="","",ROUND(DAYS360(Table_Data_Table_1[[#This Row],[Sale Date]],'Global Settings'!$H$5)/30,0))</f>
        <v/>
      </c>
      <c r="O318" s="180" t="str">
        <f ca="1">IFERROR(IF(AND(Table_Data_Table_1[[#This Row],[Months To
Mid-Point]]&lt;12.01,Table_Data_Table_1[[#This Row],[Months To
Mid-Point]]&gt;-13),0,(Table_Data_Table_1[[#This Row],[Months To
Mid-Point]]*'Global Settings'!$H$6)),"")</f>
        <v/>
      </c>
      <c r="P318" s="176" t="str">
        <f ca="1">IFERROR(Table_Data_Table_1[[#This Row],[Land
Residual]]*(Table_Data_Table_1[[#This Row],[Time
Adjust]]+1),"")</f>
        <v/>
      </c>
      <c r="Q318" s="176" t="str">
        <f ca="1">IFERROR(Table_Data_Table_1[[#This Row],[Adjusted
Sale Price]]/Table_Data_Table_1[[#This Row],[Resid
Acre]],"")</f>
        <v/>
      </c>
      <c r="R318" s="179" t="str">
        <f ca="1">IFERROR(ROUND(Table_Data_Table_1[[#This Row],[Adjusted
Sale Price]]/Table_Data_Table_1[[#This Row],[Resid
Sq Ft]],2),"")</f>
        <v/>
      </c>
      <c r="S318" s="179" t="str">
        <f ca="1">IFERROR(IF(VLOOKUP(Table_Data_Table_1[[#This Row],[Item ID]],DataTable,11,FALSE)=0,"N/A",Table_Data_Table_1[[#This Row],[Adjusted
Sale Price]]/VLOOKUP(Table_Data_Table_1[[#This Row],[Item ID]],DataTable,11,FALSE)),"")</f>
        <v/>
      </c>
      <c r="T318" s="286" t="str">
        <f ca="1">IF(IFERROR(VLOOKUP(Table_Data_Table_1[[#This Row],[Item ID]],DataTable,17,FALSE),"")=0,"",IFERROR(VLOOKUP(Table_Data_Table_1[[#This Row],[Item ID]],DataTable,17,FALSE),""))</f>
        <v/>
      </c>
      <c r="U318" s="8"/>
    </row>
    <row r="319" spans="1:21" x14ac:dyDescent="0.25">
      <c r="A319" s="189" t="s">
        <v>133</v>
      </c>
      <c r="B319" s="78"/>
      <c r="C319" s="192" t="str">
        <f>IF(Table_Data_Table_1[[#This Row],[Item ID]]="","",IFERROR(VLOOKUP(Table_Data_Table_1[[#This Row],[Item ID]],DataTable,16,FALSE),""))</f>
        <v/>
      </c>
      <c r="D319" s="78"/>
      <c r="H31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ID]],DataTable,6,FALSE)*I319,"")))</f>
        <v/>
      </c>
      <c r="I31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9" s="178" t="str">
        <f>IFERROR(ROUND(Table_Data_Table_1[[#This Row],[Resid
Sq Ft]]/43560,3),"")</f>
        <v/>
      </c>
      <c r="K319" s="76" t="str">
        <f>IF(Table_Data_Table_1[[#This Row],[Item ID]]="","",IFERROR(VLOOKUP(Table_Data_Table_1[[#This Row],[Item ID]],DataTable,10,FALSE)-VLOOKUP(Table_Data_Table_1[[#This Row],[Item ID]],DataTable,12,FALSE),""))</f>
        <v/>
      </c>
      <c r="L319" s="176" t="str">
        <f>IFERROR(Table_Data_Table_1[[#This Row],[Land
Residual]]/Table_Data_Table_1[[#This Row],[Resid
Acre]],"")</f>
        <v/>
      </c>
      <c r="M319" s="179" t="str">
        <f>IFERROR(ROUND(Table_Data_Table_1[[#This Row],[Land
Residual]]/Table_Data_Table_1[[#This Row],[Resid
Sq Ft]],2),"")</f>
        <v/>
      </c>
      <c r="N319" s="78" t="str">
        <f>IF(Table_Data_Table_1[[#This Row],[Item ID]]="","",ROUND(DAYS360(Table_Data_Table_1[[#This Row],[Sale Date]],'Global Settings'!$H$5)/30,0))</f>
        <v/>
      </c>
      <c r="O319" s="180" t="str">
        <f ca="1">IFERROR(IF(AND(Table_Data_Table_1[[#This Row],[Months To
Mid-Point]]&lt;12.01,Table_Data_Table_1[[#This Row],[Months To
Mid-Point]]&gt;-13),0,(Table_Data_Table_1[[#This Row],[Months To
Mid-Point]]*'Global Settings'!$H$6)),"")</f>
        <v/>
      </c>
      <c r="P319" s="176" t="str">
        <f ca="1">IFERROR(Table_Data_Table_1[[#This Row],[Land
Residual]]*(Table_Data_Table_1[[#This Row],[Time
Adjust]]+1),"")</f>
        <v/>
      </c>
      <c r="Q319" s="176" t="str">
        <f ca="1">IFERROR(Table_Data_Table_1[[#This Row],[Adjusted
Sale Price]]/Table_Data_Table_1[[#This Row],[Resid
Acre]],"")</f>
        <v/>
      </c>
      <c r="R319" s="179" t="str">
        <f ca="1">IFERROR(ROUND(Table_Data_Table_1[[#This Row],[Adjusted
Sale Price]]/Table_Data_Table_1[[#This Row],[Resid
Sq Ft]],2),"")</f>
        <v/>
      </c>
      <c r="S319" s="179" t="str">
        <f ca="1">IFERROR(IF(VLOOKUP(Table_Data_Table_1[[#This Row],[Item ID]],DataTable,11,FALSE)=0,"N/A",Table_Data_Table_1[[#This Row],[Adjusted
Sale Price]]/VLOOKUP(Table_Data_Table_1[[#This Row],[Item ID]],DataTable,11,FALSE)),"")</f>
        <v/>
      </c>
      <c r="T319" s="286" t="str">
        <f ca="1">IF(IFERROR(VLOOKUP(Table_Data_Table_1[[#This Row],[Item ID]],DataTable,17,FALSE),"")=0,"",IFERROR(VLOOKUP(Table_Data_Table_1[[#This Row],[Item ID]],DataTable,17,FALSE),""))</f>
        <v/>
      </c>
      <c r="U319" s="8"/>
    </row>
    <row r="320" spans="1:21" x14ac:dyDescent="0.25">
      <c r="A320" s="189" t="s">
        <v>133</v>
      </c>
      <c r="B320" s="78"/>
      <c r="C320" s="192" t="str">
        <f>IF(Table_Data_Table_1[[#This Row],[Item ID]]="","",IFERROR(VLOOKUP(Table_Data_Table_1[[#This Row],[Item ID]],DataTable,16,FALSE),""))</f>
        <v/>
      </c>
      <c r="D320" s="78"/>
      <c r="H32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ID]],DataTable,6,FALSE)*I320,"")))</f>
        <v/>
      </c>
      <c r="I32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0" s="178" t="str">
        <f>IFERROR(ROUND(Table_Data_Table_1[[#This Row],[Resid
Sq Ft]]/43560,3),"")</f>
        <v/>
      </c>
      <c r="K320" s="76" t="str">
        <f>IF(Table_Data_Table_1[[#This Row],[Item ID]]="","",IFERROR(VLOOKUP(Table_Data_Table_1[[#This Row],[Item ID]],DataTable,10,FALSE)-VLOOKUP(Table_Data_Table_1[[#This Row],[Item ID]],DataTable,12,FALSE),""))</f>
        <v/>
      </c>
      <c r="L320" s="176" t="str">
        <f>IFERROR(Table_Data_Table_1[[#This Row],[Land
Residual]]/Table_Data_Table_1[[#This Row],[Resid
Acre]],"")</f>
        <v/>
      </c>
      <c r="M320" s="179" t="str">
        <f>IFERROR(ROUND(Table_Data_Table_1[[#This Row],[Land
Residual]]/Table_Data_Table_1[[#This Row],[Resid
Sq Ft]],2),"")</f>
        <v/>
      </c>
      <c r="N320" s="78" t="str">
        <f>IF(Table_Data_Table_1[[#This Row],[Item ID]]="","",ROUND(DAYS360(Table_Data_Table_1[[#This Row],[Sale Date]],'Global Settings'!$H$5)/30,0))</f>
        <v/>
      </c>
      <c r="O320" s="180" t="str">
        <f ca="1">IFERROR(IF(AND(Table_Data_Table_1[[#This Row],[Months To
Mid-Point]]&lt;12.01,Table_Data_Table_1[[#This Row],[Months To
Mid-Point]]&gt;-13),0,(Table_Data_Table_1[[#This Row],[Months To
Mid-Point]]*'Global Settings'!$H$6)),"")</f>
        <v/>
      </c>
      <c r="P320" s="176" t="str">
        <f ca="1">IFERROR(Table_Data_Table_1[[#This Row],[Land
Residual]]*(Table_Data_Table_1[[#This Row],[Time
Adjust]]+1),"")</f>
        <v/>
      </c>
      <c r="Q320" s="176" t="str">
        <f ca="1">IFERROR(Table_Data_Table_1[[#This Row],[Adjusted
Sale Price]]/Table_Data_Table_1[[#This Row],[Resid
Acre]],"")</f>
        <v/>
      </c>
      <c r="R320" s="179" t="str">
        <f ca="1">IFERROR(ROUND(Table_Data_Table_1[[#This Row],[Adjusted
Sale Price]]/Table_Data_Table_1[[#This Row],[Resid
Sq Ft]],2),"")</f>
        <v/>
      </c>
      <c r="S320" s="179" t="str">
        <f ca="1">IFERROR(IF(VLOOKUP(Table_Data_Table_1[[#This Row],[Item ID]],DataTable,11,FALSE)=0,"N/A",Table_Data_Table_1[[#This Row],[Adjusted
Sale Price]]/VLOOKUP(Table_Data_Table_1[[#This Row],[Item ID]],DataTable,11,FALSE)),"")</f>
        <v/>
      </c>
      <c r="T320" s="286" t="str">
        <f ca="1">IF(IFERROR(VLOOKUP(Table_Data_Table_1[[#This Row],[Item ID]],DataTable,17,FALSE),"")=0,"",IFERROR(VLOOKUP(Table_Data_Table_1[[#This Row],[Item ID]],DataTable,17,FALSE),""))</f>
        <v/>
      </c>
      <c r="U320" s="8"/>
    </row>
    <row r="321" spans="1:21" x14ac:dyDescent="0.25">
      <c r="A321" s="189" t="s">
        <v>133</v>
      </c>
      <c r="B321" s="78"/>
      <c r="C321" s="192" t="str">
        <f>IF(Table_Data_Table_1[[#This Row],[Item ID]]="","",IFERROR(VLOOKUP(Table_Data_Table_1[[#This Row],[Item ID]],DataTable,16,FALSE),""))</f>
        <v/>
      </c>
      <c r="D321" s="78"/>
      <c r="H32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ID]],DataTable,6,FALSE)*I321,"")))</f>
        <v/>
      </c>
      <c r="I32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1" s="178" t="str">
        <f>IFERROR(ROUND(Table_Data_Table_1[[#This Row],[Resid
Sq Ft]]/43560,3),"")</f>
        <v/>
      </c>
      <c r="K321" s="76" t="str">
        <f>IF(Table_Data_Table_1[[#This Row],[Item ID]]="","",IFERROR(VLOOKUP(Table_Data_Table_1[[#This Row],[Item ID]],DataTable,10,FALSE)-VLOOKUP(Table_Data_Table_1[[#This Row],[Item ID]],DataTable,12,FALSE),""))</f>
        <v/>
      </c>
      <c r="L321" s="176" t="str">
        <f>IFERROR(Table_Data_Table_1[[#This Row],[Land
Residual]]/Table_Data_Table_1[[#This Row],[Resid
Acre]],"")</f>
        <v/>
      </c>
      <c r="M321" s="179" t="str">
        <f>IFERROR(ROUND(Table_Data_Table_1[[#This Row],[Land
Residual]]/Table_Data_Table_1[[#This Row],[Resid
Sq Ft]],2),"")</f>
        <v/>
      </c>
      <c r="N321" s="78" t="str">
        <f>IF(Table_Data_Table_1[[#This Row],[Item ID]]="","",ROUND(DAYS360(Table_Data_Table_1[[#This Row],[Sale Date]],'Global Settings'!$H$5)/30,0))</f>
        <v/>
      </c>
      <c r="O321" s="180" t="str">
        <f ca="1">IFERROR(IF(AND(Table_Data_Table_1[[#This Row],[Months To
Mid-Point]]&lt;12.01,Table_Data_Table_1[[#This Row],[Months To
Mid-Point]]&gt;-13),0,(Table_Data_Table_1[[#This Row],[Months To
Mid-Point]]*'Global Settings'!$H$6)),"")</f>
        <v/>
      </c>
      <c r="P321" s="176" t="str">
        <f ca="1">IFERROR(Table_Data_Table_1[[#This Row],[Land
Residual]]*(Table_Data_Table_1[[#This Row],[Time
Adjust]]+1),"")</f>
        <v/>
      </c>
      <c r="Q321" s="176" t="str">
        <f ca="1">IFERROR(Table_Data_Table_1[[#This Row],[Adjusted
Sale Price]]/Table_Data_Table_1[[#This Row],[Resid
Acre]],"")</f>
        <v/>
      </c>
      <c r="R321" s="179" t="str">
        <f ca="1">IFERROR(ROUND(Table_Data_Table_1[[#This Row],[Adjusted
Sale Price]]/Table_Data_Table_1[[#This Row],[Resid
Sq Ft]],2),"")</f>
        <v/>
      </c>
      <c r="S321" s="179" t="str">
        <f ca="1">IFERROR(IF(VLOOKUP(Table_Data_Table_1[[#This Row],[Item ID]],DataTable,11,FALSE)=0,"N/A",Table_Data_Table_1[[#This Row],[Adjusted
Sale Price]]/VLOOKUP(Table_Data_Table_1[[#This Row],[Item ID]],DataTable,11,FALSE)),"")</f>
        <v/>
      </c>
      <c r="T321" s="286" t="str">
        <f ca="1">IF(IFERROR(VLOOKUP(Table_Data_Table_1[[#This Row],[Item ID]],DataTable,17,FALSE),"")=0,"",IFERROR(VLOOKUP(Table_Data_Table_1[[#This Row],[Item ID]],DataTable,17,FALSE),""))</f>
        <v/>
      </c>
      <c r="U321" s="8"/>
    </row>
    <row r="322" spans="1:21" x14ac:dyDescent="0.25">
      <c r="A322" s="189" t="s">
        <v>133</v>
      </c>
      <c r="B322" s="78"/>
      <c r="C322" s="192" t="str">
        <f>IF(Table_Data_Table_1[[#This Row],[Item ID]]="","",IFERROR(VLOOKUP(Table_Data_Table_1[[#This Row],[Item ID]],DataTable,16,FALSE),""))</f>
        <v/>
      </c>
      <c r="D322" s="78"/>
      <c r="H32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ID]],DataTable,6,FALSE)*I322,"")))</f>
        <v/>
      </c>
      <c r="I32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2" s="178" t="str">
        <f>IFERROR(ROUND(Table_Data_Table_1[[#This Row],[Resid
Sq Ft]]/43560,3),"")</f>
        <v/>
      </c>
      <c r="K322" s="76" t="str">
        <f>IF(Table_Data_Table_1[[#This Row],[Item ID]]="","",IFERROR(VLOOKUP(Table_Data_Table_1[[#This Row],[Item ID]],DataTable,10,FALSE)-VLOOKUP(Table_Data_Table_1[[#This Row],[Item ID]],DataTable,12,FALSE),""))</f>
        <v/>
      </c>
      <c r="L322" s="176" t="str">
        <f>IFERROR(Table_Data_Table_1[[#This Row],[Land
Residual]]/Table_Data_Table_1[[#This Row],[Resid
Acre]],"")</f>
        <v/>
      </c>
      <c r="M322" s="179" t="str">
        <f>IFERROR(ROUND(Table_Data_Table_1[[#This Row],[Land
Residual]]/Table_Data_Table_1[[#This Row],[Resid
Sq Ft]],2),"")</f>
        <v/>
      </c>
      <c r="N322" s="78" t="str">
        <f>IF(Table_Data_Table_1[[#This Row],[Item ID]]="","",ROUND(DAYS360(Table_Data_Table_1[[#This Row],[Sale Date]],'Global Settings'!$H$5)/30,0))</f>
        <v/>
      </c>
      <c r="O322" s="180" t="str">
        <f ca="1">IFERROR(IF(AND(Table_Data_Table_1[[#This Row],[Months To
Mid-Point]]&lt;12.01,Table_Data_Table_1[[#This Row],[Months To
Mid-Point]]&gt;-13),0,(Table_Data_Table_1[[#This Row],[Months To
Mid-Point]]*'Global Settings'!$H$6)),"")</f>
        <v/>
      </c>
      <c r="P322" s="176" t="str">
        <f ca="1">IFERROR(Table_Data_Table_1[[#This Row],[Land
Residual]]*(Table_Data_Table_1[[#This Row],[Time
Adjust]]+1),"")</f>
        <v/>
      </c>
      <c r="Q322" s="176" t="str">
        <f ca="1">IFERROR(Table_Data_Table_1[[#This Row],[Adjusted
Sale Price]]/Table_Data_Table_1[[#This Row],[Resid
Acre]],"")</f>
        <v/>
      </c>
      <c r="R322" s="179" t="str">
        <f ca="1">IFERROR(ROUND(Table_Data_Table_1[[#This Row],[Adjusted
Sale Price]]/Table_Data_Table_1[[#This Row],[Resid
Sq Ft]],2),"")</f>
        <v/>
      </c>
      <c r="S322" s="179" t="str">
        <f ca="1">IFERROR(IF(VLOOKUP(Table_Data_Table_1[[#This Row],[Item ID]],DataTable,11,FALSE)=0,"N/A",Table_Data_Table_1[[#This Row],[Adjusted
Sale Price]]/VLOOKUP(Table_Data_Table_1[[#This Row],[Item ID]],DataTable,11,FALSE)),"")</f>
        <v/>
      </c>
      <c r="T322" s="286" t="str">
        <f ca="1">IF(IFERROR(VLOOKUP(Table_Data_Table_1[[#This Row],[Item ID]],DataTable,17,FALSE),"")=0,"",IFERROR(VLOOKUP(Table_Data_Table_1[[#This Row],[Item ID]],DataTable,17,FALSE),""))</f>
        <v/>
      </c>
      <c r="U322" s="8"/>
    </row>
    <row r="323" spans="1:21" x14ac:dyDescent="0.25">
      <c r="A323" s="189" t="s">
        <v>133</v>
      </c>
      <c r="B323" s="78"/>
      <c r="C323" s="192" t="str">
        <f>IF(Table_Data_Table_1[[#This Row],[Item ID]]="","",IFERROR(VLOOKUP(Table_Data_Table_1[[#This Row],[Item ID]],DataTable,16,FALSE),""))</f>
        <v/>
      </c>
      <c r="D323" s="78"/>
      <c r="H32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ID]],DataTable,6,FALSE)*I323,"")))</f>
        <v/>
      </c>
      <c r="I32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3" s="178" t="str">
        <f>IFERROR(ROUND(Table_Data_Table_1[[#This Row],[Resid
Sq Ft]]/43560,3),"")</f>
        <v/>
      </c>
      <c r="K323" s="76" t="str">
        <f>IF(Table_Data_Table_1[[#This Row],[Item ID]]="","",IFERROR(VLOOKUP(Table_Data_Table_1[[#This Row],[Item ID]],DataTable,10,FALSE)-VLOOKUP(Table_Data_Table_1[[#This Row],[Item ID]],DataTable,12,FALSE),""))</f>
        <v/>
      </c>
      <c r="L323" s="176" t="str">
        <f>IFERROR(Table_Data_Table_1[[#This Row],[Land
Residual]]/Table_Data_Table_1[[#This Row],[Resid
Acre]],"")</f>
        <v/>
      </c>
      <c r="M323" s="179" t="str">
        <f>IFERROR(ROUND(Table_Data_Table_1[[#This Row],[Land
Residual]]/Table_Data_Table_1[[#This Row],[Resid
Sq Ft]],2),"")</f>
        <v/>
      </c>
      <c r="N323" s="78" t="str">
        <f>IF(Table_Data_Table_1[[#This Row],[Item ID]]="","",ROUND(DAYS360(Table_Data_Table_1[[#This Row],[Sale Date]],'Global Settings'!$H$5)/30,0))</f>
        <v/>
      </c>
      <c r="O323" s="180" t="str">
        <f ca="1">IFERROR(IF(AND(Table_Data_Table_1[[#This Row],[Months To
Mid-Point]]&lt;12.01,Table_Data_Table_1[[#This Row],[Months To
Mid-Point]]&gt;-13),0,(Table_Data_Table_1[[#This Row],[Months To
Mid-Point]]*'Global Settings'!$H$6)),"")</f>
        <v/>
      </c>
      <c r="P323" s="176" t="str">
        <f ca="1">IFERROR(Table_Data_Table_1[[#This Row],[Land
Residual]]*(Table_Data_Table_1[[#This Row],[Time
Adjust]]+1),"")</f>
        <v/>
      </c>
      <c r="Q323" s="176" t="str">
        <f ca="1">IFERROR(Table_Data_Table_1[[#This Row],[Adjusted
Sale Price]]/Table_Data_Table_1[[#This Row],[Resid
Acre]],"")</f>
        <v/>
      </c>
      <c r="R323" s="179" t="str">
        <f ca="1">IFERROR(ROUND(Table_Data_Table_1[[#This Row],[Adjusted
Sale Price]]/Table_Data_Table_1[[#This Row],[Resid
Sq Ft]],2),"")</f>
        <v/>
      </c>
      <c r="S323" s="179" t="str">
        <f ca="1">IFERROR(IF(VLOOKUP(Table_Data_Table_1[[#This Row],[Item ID]],DataTable,11,FALSE)=0,"N/A",Table_Data_Table_1[[#This Row],[Adjusted
Sale Price]]/VLOOKUP(Table_Data_Table_1[[#This Row],[Item ID]],DataTable,11,FALSE)),"")</f>
        <v/>
      </c>
      <c r="T323" s="286" t="str">
        <f ca="1">IF(IFERROR(VLOOKUP(Table_Data_Table_1[[#This Row],[Item ID]],DataTable,17,FALSE),"")=0,"",IFERROR(VLOOKUP(Table_Data_Table_1[[#This Row],[Item ID]],DataTable,17,FALSE),""))</f>
        <v/>
      </c>
      <c r="U323" s="8"/>
    </row>
    <row r="324" spans="1:21" x14ac:dyDescent="0.25">
      <c r="A324" s="189" t="s">
        <v>133</v>
      </c>
      <c r="B324" s="78"/>
      <c r="C324" s="192" t="str">
        <f>IF(Table_Data_Table_1[[#This Row],[Item ID]]="","",IFERROR(VLOOKUP(Table_Data_Table_1[[#This Row],[Item ID]],DataTable,16,FALSE),""))</f>
        <v/>
      </c>
      <c r="D324" s="78"/>
      <c r="H32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ID]],DataTable,6,FALSE)*I324,"")))</f>
        <v/>
      </c>
      <c r="I32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4" s="178" t="str">
        <f>IFERROR(ROUND(Table_Data_Table_1[[#This Row],[Resid
Sq Ft]]/43560,3),"")</f>
        <v/>
      </c>
      <c r="K324" s="76" t="str">
        <f>IF(Table_Data_Table_1[[#This Row],[Item ID]]="","",IFERROR(VLOOKUP(Table_Data_Table_1[[#This Row],[Item ID]],DataTable,10,FALSE)-VLOOKUP(Table_Data_Table_1[[#This Row],[Item ID]],DataTable,12,FALSE),""))</f>
        <v/>
      </c>
      <c r="L324" s="176" t="str">
        <f>IFERROR(Table_Data_Table_1[[#This Row],[Land
Residual]]/Table_Data_Table_1[[#This Row],[Resid
Acre]],"")</f>
        <v/>
      </c>
      <c r="M324" s="179" t="str">
        <f>IFERROR(ROUND(Table_Data_Table_1[[#This Row],[Land
Residual]]/Table_Data_Table_1[[#This Row],[Resid
Sq Ft]],2),"")</f>
        <v/>
      </c>
      <c r="N324" s="78" t="str">
        <f>IF(Table_Data_Table_1[[#This Row],[Item ID]]="","",ROUND(DAYS360(Table_Data_Table_1[[#This Row],[Sale Date]],'Global Settings'!$H$5)/30,0))</f>
        <v/>
      </c>
      <c r="O324" s="180" t="str">
        <f ca="1">IFERROR(IF(AND(Table_Data_Table_1[[#This Row],[Months To
Mid-Point]]&lt;12.01,Table_Data_Table_1[[#This Row],[Months To
Mid-Point]]&gt;-13),0,(Table_Data_Table_1[[#This Row],[Months To
Mid-Point]]*'Global Settings'!$H$6)),"")</f>
        <v/>
      </c>
      <c r="P324" s="176" t="str">
        <f ca="1">IFERROR(Table_Data_Table_1[[#This Row],[Land
Residual]]*(Table_Data_Table_1[[#This Row],[Time
Adjust]]+1),"")</f>
        <v/>
      </c>
      <c r="Q324" s="176" t="str">
        <f ca="1">IFERROR(Table_Data_Table_1[[#This Row],[Adjusted
Sale Price]]/Table_Data_Table_1[[#This Row],[Resid
Acre]],"")</f>
        <v/>
      </c>
      <c r="R324" s="179" t="str">
        <f ca="1">IFERROR(ROUND(Table_Data_Table_1[[#This Row],[Adjusted
Sale Price]]/Table_Data_Table_1[[#This Row],[Resid
Sq Ft]],2),"")</f>
        <v/>
      </c>
      <c r="S324" s="179" t="str">
        <f ca="1">IFERROR(IF(VLOOKUP(Table_Data_Table_1[[#This Row],[Item ID]],DataTable,11,FALSE)=0,"N/A",Table_Data_Table_1[[#This Row],[Adjusted
Sale Price]]/VLOOKUP(Table_Data_Table_1[[#This Row],[Item ID]],DataTable,11,FALSE)),"")</f>
        <v/>
      </c>
      <c r="T324" s="286" t="str">
        <f ca="1">IF(IFERROR(VLOOKUP(Table_Data_Table_1[[#This Row],[Item ID]],DataTable,17,FALSE),"")=0,"",IFERROR(VLOOKUP(Table_Data_Table_1[[#This Row],[Item ID]],DataTable,17,FALSE),""))</f>
        <v/>
      </c>
      <c r="U324" s="8"/>
    </row>
    <row r="325" spans="1:21" x14ac:dyDescent="0.25">
      <c r="A325" s="189" t="s">
        <v>133</v>
      </c>
      <c r="B325" s="78"/>
      <c r="C325" s="192" t="str">
        <f>IF(Table_Data_Table_1[[#This Row],[Item ID]]="","",IFERROR(VLOOKUP(Table_Data_Table_1[[#This Row],[Item ID]],DataTable,16,FALSE),""))</f>
        <v/>
      </c>
      <c r="D325" s="78"/>
      <c r="H32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ID]],DataTable,6,FALSE)*I325,"")))</f>
        <v/>
      </c>
      <c r="I32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5" s="178" t="str">
        <f>IFERROR(ROUND(Table_Data_Table_1[[#This Row],[Resid
Sq Ft]]/43560,3),"")</f>
        <v/>
      </c>
      <c r="K325" s="76" t="str">
        <f>IF(Table_Data_Table_1[[#This Row],[Item ID]]="","",IFERROR(VLOOKUP(Table_Data_Table_1[[#This Row],[Item ID]],DataTable,10,FALSE)-VLOOKUP(Table_Data_Table_1[[#This Row],[Item ID]],DataTable,12,FALSE),""))</f>
        <v/>
      </c>
      <c r="L325" s="176" t="str">
        <f>IFERROR(Table_Data_Table_1[[#This Row],[Land
Residual]]/Table_Data_Table_1[[#This Row],[Resid
Acre]],"")</f>
        <v/>
      </c>
      <c r="M325" s="179" t="str">
        <f>IFERROR(ROUND(Table_Data_Table_1[[#This Row],[Land
Residual]]/Table_Data_Table_1[[#This Row],[Resid
Sq Ft]],2),"")</f>
        <v/>
      </c>
      <c r="N325" s="78" t="str">
        <f>IF(Table_Data_Table_1[[#This Row],[Item ID]]="","",ROUND(DAYS360(Table_Data_Table_1[[#This Row],[Sale Date]],'Global Settings'!$H$5)/30,0))</f>
        <v/>
      </c>
      <c r="O325" s="180" t="str">
        <f ca="1">IFERROR(IF(AND(Table_Data_Table_1[[#This Row],[Months To
Mid-Point]]&lt;12.01,Table_Data_Table_1[[#This Row],[Months To
Mid-Point]]&gt;-13),0,(Table_Data_Table_1[[#This Row],[Months To
Mid-Point]]*'Global Settings'!$H$6)),"")</f>
        <v/>
      </c>
      <c r="P325" s="176" t="str">
        <f ca="1">IFERROR(Table_Data_Table_1[[#This Row],[Land
Residual]]*(Table_Data_Table_1[[#This Row],[Time
Adjust]]+1),"")</f>
        <v/>
      </c>
      <c r="Q325" s="176" t="str">
        <f ca="1">IFERROR(Table_Data_Table_1[[#This Row],[Adjusted
Sale Price]]/Table_Data_Table_1[[#This Row],[Resid
Acre]],"")</f>
        <v/>
      </c>
      <c r="R325" s="179" t="str">
        <f ca="1">IFERROR(ROUND(Table_Data_Table_1[[#This Row],[Adjusted
Sale Price]]/Table_Data_Table_1[[#This Row],[Resid
Sq Ft]],2),"")</f>
        <v/>
      </c>
      <c r="S325" s="179" t="str">
        <f ca="1">IFERROR(IF(VLOOKUP(Table_Data_Table_1[[#This Row],[Item ID]],DataTable,11,FALSE)=0,"N/A",Table_Data_Table_1[[#This Row],[Adjusted
Sale Price]]/VLOOKUP(Table_Data_Table_1[[#This Row],[Item ID]],DataTable,11,FALSE)),"")</f>
        <v/>
      </c>
      <c r="T325" s="286" t="str">
        <f ca="1">IF(IFERROR(VLOOKUP(Table_Data_Table_1[[#This Row],[Item ID]],DataTable,17,FALSE),"")=0,"",IFERROR(VLOOKUP(Table_Data_Table_1[[#This Row],[Item ID]],DataTable,17,FALSE),""))</f>
        <v/>
      </c>
      <c r="U325" s="8"/>
    </row>
    <row r="326" spans="1:21" x14ac:dyDescent="0.25">
      <c r="A326" s="189" t="s">
        <v>133</v>
      </c>
      <c r="B326" s="78"/>
      <c r="C326" s="192" t="str">
        <f>IF(Table_Data_Table_1[[#This Row],[Item ID]]="","",IFERROR(VLOOKUP(Table_Data_Table_1[[#This Row],[Item ID]],DataTable,16,FALSE),""))</f>
        <v/>
      </c>
      <c r="D326" s="78"/>
      <c r="H32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ID]],DataTable,6,FALSE)*I326,"")))</f>
        <v/>
      </c>
      <c r="I32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6" s="178" t="str">
        <f>IFERROR(ROUND(Table_Data_Table_1[[#This Row],[Resid
Sq Ft]]/43560,3),"")</f>
        <v/>
      </c>
      <c r="K326" s="76" t="str">
        <f>IF(Table_Data_Table_1[[#This Row],[Item ID]]="","",IFERROR(VLOOKUP(Table_Data_Table_1[[#This Row],[Item ID]],DataTable,10,FALSE)-VLOOKUP(Table_Data_Table_1[[#This Row],[Item ID]],DataTable,12,FALSE),""))</f>
        <v/>
      </c>
      <c r="L326" s="176" t="str">
        <f>IFERROR(Table_Data_Table_1[[#This Row],[Land
Residual]]/Table_Data_Table_1[[#This Row],[Resid
Acre]],"")</f>
        <v/>
      </c>
      <c r="M326" s="179" t="str">
        <f>IFERROR(ROUND(Table_Data_Table_1[[#This Row],[Land
Residual]]/Table_Data_Table_1[[#This Row],[Resid
Sq Ft]],2),"")</f>
        <v/>
      </c>
      <c r="N326" s="78" t="str">
        <f>IF(Table_Data_Table_1[[#This Row],[Item ID]]="","",ROUND(DAYS360(Table_Data_Table_1[[#This Row],[Sale Date]],'Global Settings'!$H$5)/30,0))</f>
        <v/>
      </c>
      <c r="O326" s="180" t="str">
        <f ca="1">IFERROR(IF(AND(Table_Data_Table_1[[#This Row],[Months To
Mid-Point]]&lt;12.01,Table_Data_Table_1[[#This Row],[Months To
Mid-Point]]&gt;-13),0,(Table_Data_Table_1[[#This Row],[Months To
Mid-Point]]*'Global Settings'!$H$6)),"")</f>
        <v/>
      </c>
      <c r="P326" s="176" t="str">
        <f ca="1">IFERROR(Table_Data_Table_1[[#This Row],[Land
Residual]]*(Table_Data_Table_1[[#This Row],[Time
Adjust]]+1),"")</f>
        <v/>
      </c>
      <c r="Q326" s="176" t="str">
        <f ca="1">IFERROR(Table_Data_Table_1[[#This Row],[Adjusted
Sale Price]]/Table_Data_Table_1[[#This Row],[Resid
Acre]],"")</f>
        <v/>
      </c>
      <c r="R326" s="179" t="str">
        <f ca="1">IFERROR(ROUND(Table_Data_Table_1[[#This Row],[Adjusted
Sale Price]]/Table_Data_Table_1[[#This Row],[Resid
Sq Ft]],2),"")</f>
        <v/>
      </c>
      <c r="S326" s="179" t="str">
        <f ca="1">IFERROR(IF(VLOOKUP(Table_Data_Table_1[[#This Row],[Item ID]],DataTable,11,FALSE)=0,"N/A",Table_Data_Table_1[[#This Row],[Adjusted
Sale Price]]/VLOOKUP(Table_Data_Table_1[[#This Row],[Item ID]],DataTable,11,FALSE)),"")</f>
        <v/>
      </c>
      <c r="T326" s="286" t="str">
        <f ca="1">IF(IFERROR(VLOOKUP(Table_Data_Table_1[[#This Row],[Item ID]],DataTable,17,FALSE),"")=0,"",IFERROR(VLOOKUP(Table_Data_Table_1[[#This Row],[Item ID]],DataTable,17,FALSE),""))</f>
        <v/>
      </c>
      <c r="U326" s="8"/>
    </row>
    <row r="327" spans="1:21" x14ac:dyDescent="0.25">
      <c r="A327" s="189" t="s">
        <v>133</v>
      </c>
      <c r="B327" s="78"/>
      <c r="C327" s="192" t="str">
        <f>IF(Table_Data_Table_1[[#This Row],[Item ID]]="","",IFERROR(VLOOKUP(Table_Data_Table_1[[#This Row],[Item ID]],DataTable,16,FALSE),""))</f>
        <v/>
      </c>
      <c r="D327" s="78"/>
      <c r="H32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ID]],DataTable,6,FALSE)*I327,"")))</f>
        <v/>
      </c>
      <c r="I32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7" s="178" t="str">
        <f>IFERROR(ROUND(Table_Data_Table_1[[#This Row],[Resid
Sq Ft]]/43560,3),"")</f>
        <v/>
      </c>
      <c r="K327" s="76" t="str">
        <f>IF(Table_Data_Table_1[[#This Row],[Item ID]]="","",IFERROR(VLOOKUP(Table_Data_Table_1[[#This Row],[Item ID]],DataTable,10,FALSE)-VLOOKUP(Table_Data_Table_1[[#This Row],[Item ID]],DataTable,12,FALSE),""))</f>
        <v/>
      </c>
      <c r="L327" s="176" t="str">
        <f>IFERROR(Table_Data_Table_1[[#This Row],[Land
Residual]]/Table_Data_Table_1[[#This Row],[Resid
Acre]],"")</f>
        <v/>
      </c>
      <c r="M327" s="179" t="str">
        <f>IFERROR(ROUND(Table_Data_Table_1[[#This Row],[Land
Residual]]/Table_Data_Table_1[[#This Row],[Resid
Sq Ft]],2),"")</f>
        <v/>
      </c>
      <c r="N327" s="78" t="str">
        <f>IF(Table_Data_Table_1[[#This Row],[Item ID]]="","",ROUND(DAYS360(Table_Data_Table_1[[#This Row],[Sale Date]],'Global Settings'!$H$5)/30,0))</f>
        <v/>
      </c>
      <c r="O327" s="180" t="str">
        <f ca="1">IFERROR(IF(AND(Table_Data_Table_1[[#This Row],[Months To
Mid-Point]]&lt;12.01,Table_Data_Table_1[[#This Row],[Months To
Mid-Point]]&gt;-13),0,(Table_Data_Table_1[[#This Row],[Months To
Mid-Point]]*'Global Settings'!$H$6)),"")</f>
        <v/>
      </c>
      <c r="P327" s="176" t="str">
        <f ca="1">IFERROR(Table_Data_Table_1[[#This Row],[Land
Residual]]*(Table_Data_Table_1[[#This Row],[Time
Adjust]]+1),"")</f>
        <v/>
      </c>
      <c r="Q327" s="176" t="str">
        <f ca="1">IFERROR(Table_Data_Table_1[[#This Row],[Adjusted
Sale Price]]/Table_Data_Table_1[[#This Row],[Resid
Acre]],"")</f>
        <v/>
      </c>
      <c r="R327" s="179" t="str">
        <f ca="1">IFERROR(ROUND(Table_Data_Table_1[[#This Row],[Adjusted
Sale Price]]/Table_Data_Table_1[[#This Row],[Resid
Sq Ft]],2),"")</f>
        <v/>
      </c>
      <c r="S327" s="179" t="str">
        <f ca="1">IFERROR(IF(VLOOKUP(Table_Data_Table_1[[#This Row],[Item ID]],DataTable,11,FALSE)=0,"N/A",Table_Data_Table_1[[#This Row],[Adjusted
Sale Price]]/VLOOKUP(Table_Data_Table_1[[#This Row],[Item ID]],DataTable,11,FALSE)),"")</f>
        <v/>
      </c>
      <c r="T327" s="286" t="str">
        <f ca="1">IF(IFERROR(VLOOKUP(Table_Data_Table_1[[#This Row],[Item ID]],DataTable,17,FALSE),"")=0,"",IFERROR(VLOOKUP(Table_Data_Table_1[[#This Row],[Item ID]],DataTable,17,FALSE),""))</f>
        <v/>
      </c>
      <c r="U327" s="8"/>
    </row>
    <row r="328" spans="1:21" x14ac:dyDescent="0.25">
      <c r="A328" s="189" t="s">
        <v>133</v>
      </c>
      <c r="B328" s="78"/>
      <c r="C328" s="192" t="str">
        <f>IF(Table_Data_Table_1[[#This Row],[Item ID]]="","",IFERROR(VLOOKUP(Table_Data_Table_1[[#This Row],[Item ID]],DataTable,16,FALSE),""))</f>
        <v/>
      </c>
      <c r="D328" s="78"/>
      <c r="H32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ID]],DataTable,6,FALSE)*I328,"")))</f>
        <v/>
      </c>
      <c r="I32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8" s="178" t="str">
        <f>IFERROR(ROUND(Table_Data_Table_1[[#This Row],[Resid
Sq Ft]]/43560,3),"")</f>
        <v/>
      </c>
      <c r="K328" s="76" t="str">
        <f>IF(Table_Data_Table_1[[#This Row],[Item ID]]="","",IFERROR(VLOOKUP(Table_Data_Table_1[[#This Row],[Item ID]],DataTable,10,FALSE)-VLOOKUP(Table_Data_Table_1[[#This Row],[Item ID]],DataTable,12,FALSE),""))</f>
        <v/>
      </c>
      <c r="L328" s="176" t="str">
        <f>IFERROR(Table_Data_Table_1[[#This Row],[Land
Residual]]/Table_Data_Table_1[[#This Row],[Resid
Acre]],"")</f>
        <v/>
      </c>
      <c r="M328" s="179" t="str">
        <f>IFERROR(ROUND(Table_Data_Table_1[[#This Row],[Land
Residual]]/Table_Data_Table_1[[#This Row],[Resid
Sq Ft]],2),"")</f>
        <v/>
      </c>
      <c r="N328" s="78" t="str">
        <f>IF(Table_Data_Table_1[[#This Row],[Item ID]]="","",ROUND(DAYS360(Table_Data_Table_1[[#This Row],[Sale Date]],'Global Settings'!$H$5)/30,0))</f>
        <v/>
      </c>
      <c r="O328" s="180" t="str">
        <f ca="1">IFERROR(IF(AND(Table_Data_Table_1[[#This Row],[Months To
Mid-Point]]&lt;12.01,Table_Data_Table_1[[#This Row],[Months To
Mid-Point]]&gt;-13),0,(Table_Data_Table_1[[#This Row],[Months To
Mid-Point]]*'Global Settings'!$H$6)),"")</f>
        <v/>
      </c>
      <c r="P328" s="176" t="str">
        <f ca="1">IFERROR(Table_Data_Table_1[[#This Row],[Land
Residual]]*(Table_Data_Table_1[[#This Row],[Time
Adjust]]+1),"")</f>
        <v/>
      </c>
      <c r="Q328" s="176" t="str">
        <f ca="1">IFERROR(Table_Data_Table_1[[#This Row],[Adjusted
Sale Price]]/Table_Data_Table_1[[#This Row],[Resid
Acre]],"")</f>
        <v/>
      </c>
      <c r="R328" s="179" t="str">
        <f ca="1">IFERROR(ROUND(Table_Data_Table_1[[#This Row],[Adjusted
Sale Price]]/Table_Data_Table_1[[#This Row],[Resid
Sq Ft]],2),"")</f>
        <v/>
      </c>
      <c r="S328" s="179" t="str">
        <f ca="1">IFERROR(IF(VLOOKUP(Table_Data_Table_1[[#This Row],[Item ID]],DataTable,11,FALSE)=0,"N/A",Table_Data_Table_1[[#This Row],[Adjusted
Sale Price]]/VLOOKUP(Table_Data_Table_1[[#This Row],[Item ID]],DataTable,11,FALSE)),"")</f>
        <v/>
      </c>
      <c r="T328" s="286" t="str">
        <f ca="1">IF(IFERROR(VLOOKUP(Table_Data_Table_1[[#This Row],[Item ID]],DataTable,17,FALSE),"")=0,"",IFERROR(VLOOKUP(Table_Data_Table_1[[#This Row],[Item ID]],DataTable,17,FALSE),""))</f>
        <v/>
      </c>
      <c r="U328" s="8"/>
    </row>
    <row r="329" spans="1:21" x14ac:dyDescent="0.25">
      <c r="A329" s="189" t="s">
        <v>133</v>
      </c>
      <c r="B329" s="78"/>
      <c r="C329" s="192" t="str">
        <f>IF(Table_Data_Table_1[[#This Row],[Item ID]]="","",IFERROR(VLOOKUP(Table_Data_Table_1[[#This Row],[Item ID]],DataTable,16,FALSE),""))</f>
        <v/>
      </c>
      <c r="D329" s="78"/>
      <c r="H32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ID]],DataTable,6,FALSE)*I329,"")))</f>
        <v/>
      </c>
      <c r="I32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9" s="178" t="str">
        <f>IFERROR(ROUND(Table_Data_Table_1[[#This Row],[Resid
Sq Ft]]/43560,3),"")</f>
        <v/>
      </c>
      <c r="K329" s="76" t="str">
        <f>IF(Table_Data_Table_1[[#This Row],[Item ID]]="","",IFERROR(VLOOKUP(Table_Data_Table_1[[#This Row],[Item ID]],DataTable,10,FALSE)-VLOOKUP(Table_Data_Table_1[[#This Row],[Item ID]],DataTable,12,FALSE),""))</f>
        <v/>
      </c>
      <c r="L329" s="176" t="str">
        <f>IFERROR(Table_Data_Table_1[[#This Row],[Land
Residual]]/Table_Data_Table_1[[#This Row],[Resid
Acre]],"")</f>
        <v/>
      </c>
      <c r="M329" s="179" t="str">
        <f>IFERROR(ROUND(Table_Data_Table_1[[#This Row],[Land
Residual]]/Table_Data_Table_1[[#This Row],[Resid
Sq Ft]],2),"")</f>
        <v/>
      </c>
      <c r="N329" s="78" t="str">
        <f>IF(Table_Data_Table_1[[#This Row],[Item ID]]="","",ROUND(DAYS360(Table_Data_Table_1[[#This Row],[Sale Date]],'Global Settings'!$H$5)/30,0))</f>
        <v/>
      </c>
      <c r="O329" s="180" t="str">
        <f ca="1">IFERROR(IF(AND(Table_Data_Table_1[[#This Row],[Months To
Mid-Point]]&lt;12.01,Table_Data_Table_1[[#This Row],[Months To
Mid-Point]]&gt;-13),0,(Table_Data_Table_1[[#This Row],[Months To
Mid-Point]]*'Global Settings'!$H$6)),"")</f>
        <v/>
      </c>
      <c r="P329" s="176" t="str">
        <f ca="1">IFERROR(Table_Data_Table_1[[#This Row],[Land
Residual]]*(Table_Data_Table_1[[#This Row],[Time
Adjust]]+1),"")</f>
        <v/>
      </c>
      <c r="Q329" s="176" t="str">
        <f ca="1">IFERROR(Table_Data_Table_1[[#This Row],[Adjusted
Sale Price]]/Table_Data_Table_1[[#This Row],[Resid
Acre]],"")</f>
        <v/>
      </c>
      <c r="R329" s="179" t="str">
        <f ca="1">IFERROR(ROUND(Table_Data_Table_1[[#This Row],[Adjusted
Sale Price]]/Table_Data_Table_1[[#This Row],[Resid
Sq Ft]],2),"")</f>
        <v/>
      </c>
      <c r="S329" s="179" t="str">
        <f ca="1">IFERROR(IF(VLOOKUP(Table_Data_Table_1[[#This Row],[Item ID]],DataTable,11,FALSE)=0,"N/A",Table_Data_Table_1[[#This Row],[Adjusted
Sale Price]]/VLOOKUP(Table_Data_Table_1[[#This Row],[Item ID]],DataTable,11,FALSE)),"")</f>
        <v/>
      </c>
      <c r="T329" s="286" t="str">
        <f ca="1">IF(IFERROR(VLOOKUP(Table_Data_Table_1[[#This Row],[Item ID]],DataTable,17,FALSE),"")=0,"",IFERROR(VLOOKUP(Table_Data_Table_1[[#This Row],[Item ID]],DataTable,17,FALSE),""))</f>
        <v/>
      </c>
      <c r="U329" s="8"/>
    </row>
    <row r="330" spans="1:21" x14ac:dyDescent="0.25">
      <c r="A330" s="189" t="s">
        <v>133</v>
      </c>
      <c r="B330" s="78"/>
      <c r="C330" s="192" t="str">
        <f>IF(Table_Data_Table_1[[#This Row],[Item ID]]="","",IFERROR(VLOOKUP(Table_Data_Table_1[[#This Row],[Item ID]],DataTable,16,FALSE),""))</f>
        <v/>
      </c>
      <c r="D330" s="78"/>
      <c r="H33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ID]],DataTable,6,FALSE)*I330,"")))</f>
        <v/>
      </c>
      <c r="I33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0" s="178" t="str">
        <f>IFERROR(ROUND(Table_Data_Table_1[[#This Row],[Resid
Sq Ft]]/43560,3),"")</f>
        <v/>
      </c>
      <c r="K330" s="76" t="str">
        <f>IF(Table_Data_Table_1[[#This Row],[Item ID]]="","",IFERROR(VLOOKUP(Table_Data_Table_1[[#This Row],[Item ID]],DataTable,10,FALSE)-VLOOKUP(Table_Data_Table_1[[#This Row],[Item ID]],DataTable,12,FALSE),""))</f>
        <v/>
      </c>
      <c r="L330" s="176" t="str">
        <f>IFERROR(Table_Data_Table_1[[#This Row],[Land
Residual]]/Table_Data_Table_1[[#This Row],[Resid
Acre]],"")</f>
        <v/>
      </c>
      <c r="M330" s="179" t="str">
        <f>IFERROR(ROUND(Table_Data_Table_1[[#This Row],[Land
Residual]]/Table_Data_Table_1[[#This Row],[Resid
Sq Ft]],2),"")</f>
        <v/>
      </c>
      <c r="N330" s="78" t="str">
        <f>IF(Table_Data_Table_1[[#This Row],[Item ID]]="","",ROUND(DAYS360(Table_Data_Table_1[[#This Row],[Sale Date]],'Global Settings'!$H$5)/30,0))</f>
        <v/>
      </c>
      <c r="O330" s="180" t="str">
        <f ca="1">IFERROR(IF(AND(Table_Data_Table_1[[#This Row],[Months To
Mid-Point]]&lt;12.01,Table_Data_Table_1[[#This Row],[Months To
Mid-Point]]&gt;-13),0,(Table_Data_Table_1[[#This Row],[Months To
Mid-Point]]*'Global Settings'!$H$6)),"")</f>
        <v/>
      </c>
      <c r="P330" s="176" t="str">
        <f ca="1">IFERROR(Table_Data_Table_1[[#This Row],[Land
Residual]]*(Table_Data_Table_1[[#This Row],[Time
Adjust]]+1),"")</f>
        <v/>
      </c>
      <c r="Q330" s="176" t="str">
        <f ca="1">IFERROR(Table_Data_Table_1[[#This Row],[Adjusted
Sale Price]]/Table_Data_Table_1[[#This Row],[Resid
Acre]],"")</f>
        <v/>
      </c>
      <c r="R330" s="179" t="str">
        <f ca="1">IFERROR(ROUND(Table_Data_Table_1[[#This Row],[Adjusted
Sale Price]]/Table_Data_Table_1[[#This Row],[Resid
Sq Ft]],2),"")</f>
        <v/>
      </c>
      <c r="S330" s="179" t="str">
        <f ca="1">IFERROR(IF(VLOOKUP(Table_Data_Table_1[[#This Row],[Item ID]],DataTable,11,FALSE)=0,"N/A",Table_Data_Table_1[[#This Row],[Adjusted
Sale Price]]/VLOOKUP(Table_Data_Table_1[[#This Row],[Item ID]],DataTable,11,FALSE)),"")</f>
        <v/>
      </c>
      <c r="T330" s="286" t="str">
        <f ca="1">IF(IFERROR(VLOOKUP(Table_Data_Table_1[[#This Row],[Item ID]],DataTable,17,FALSE),"")=0,"",IFERROR(VLOOKUP(Table_Data_Table_1[[#This Row],[Item ID]],DataTable,17,FALSE),""))</f>
        <v/>
      </c>
      <c r="U330" s="8"/>
    </row>
    <row r="331" spans="1:21" x14ac:dyDescent="0.25">
      <c r="A331" s="189" t="s">
        <v>133</v>
      </c>
      <c r="B331" s="78"/>
      <c r="C331" s="192" t="str">
        <f>IF(Table_Data_Table_1[[#This Row],[Item ID]]="","",IFERROR(VLOOKUP(Table_Data_Table_1[[#This Row],[Item ID]],DataTable,16,FALSE),""))</f>
        <v/>
      </c>
      <c r="D331" s="78"/>
      <c r="H33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ID]],DataTable,6,FALSE)*I331,"")))</f>
        <v/>
      </c>
      <c r="I33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1" s="178" t="str">
        <f>IFERROR(ROUND(Table_Data_Table_1[[#This Row],[Resid
Sq Ft]]/43560,3),"")</f>
        <v/>
      </c>
      <c r="K331" s="76" t="str">
        <f>IF(Table_Data_Table_1[[#This Row],[Item ID]]="","",IFERROR(VLOOKUP(Table_Data_Table_1[[#This Row],[Item ID]],DataTable,10,FALSE)-VLOOKUP(Table_Data_Table_1[[#This Row],[Item ID]],DataTable,12,FALSE),""))</f>
        <v/>
      </c>
      <c r="L331" s="176" t="str">
        <f>IFERROR(Table_Data_Table_1[[#This Row],[Land
Residual]]/Table_Data_Table_1[[#This Row],[Resid
Acre]],"")</f>
        <v/>
      </c>
      <c r="M331" s="179" t="str">
        <f>IFERROR(ROUND(Table_Data_Table_1[[#This Row],[Land
Residual]]/Table_Data_Table_1[[#This Row],[Resid
Sq Ft]],2),"")</f>
        <v/>
      </c>
      <c r="N331" s="78" t="str">
        <f>IF(Table_Data_Table_1[[#This Row],[Item ID]]="","",ROUND(DAYS360(Table_Data_Table_1[[#This Row],[Sale Date]],'Global Settings'!$H$5)/30,0))</f>
        <v/>
      </c>
      <c r="O331" s="180" t="str">
        <f ca="1">IFERROR(IF(AND(Table_Data_Table_1[[#This Row],[Months To
Mid-Point]]&lt;12.01,Table_Data_Table_1[[#This Row],[Months To
Mid-Point]]&gt;-13),0,(Table_Data_Table_1[[#This Row],[Months To
Mid-Point]]*'Global Settings'!$H$6)),"")</f>
        <v/>
      </c>
      <c r="P331" s="176" t="str">
        <f ca="1">IFERROR(Table_Data_Table_1[[#This Row],[Land
Residual]]*(Table_Data_Table_1[[#This Row],[Time
Adjust]]+1),"")</f>
        <v/>
      </c>
      <c r="Q331" s="176" t="str">
        <f ca="1">IFERROR(Table_Data_Table_1[[#This Row],[Adjusted
Sale Price]]/Table_Data_Table_1[[#This Row],[Resid
Acre]],"")</f>
        <v/>
      </c>
      <c r="R331" s="179" t="str">
        <f ca="1">IFERROR(ROUND(Table_Data_Table_1[[#This Row],[Adjusted
Sale Price]]/Table_Data_Table_1[[#This Row],[Resid
Sq Ft]],2),"")</f>
        <v/>
      </c>
      <c r="S331" s="179" t="str">
        <f ca="1">IFERROR(IF(VLOOKUP(Table_Data_Table_1[[#This Row],[Item ID]],DataTable,11,FALSE)=0,"N/A",Table_Data_Table_1[[#This Row],[Adjusted
Sale Price]]/VLOOKUP(Table_Data_Table_1[[#This Row],[Item ID]],DataTable,11,FALSE)),"")</f>
        <v/>
      </c>
      <c r="T331" s="286" t="str">
        <f ca="1">IF(IFERROR(VLOOKUP(Table_Data_Table_1[[#This Row],[Item ID]],DataTable,17,FALSE),"")=0,"",IFERROR(VLOOKUP(Table_Data_Table_1[[#This Row],[Item ID]],DataTable,17,FALSE),""))</f>
        <v/>
      </c>
      <c r="U331" s="8"/>
    </row>
    <row r="332" spans="1:21" x14ac:dyDescent="0.25">
      <c r="A332" s="189" t="s">
        <v>133</v>
      </c>
      <c r="B332" s="78"/>
      <c r="C332" s="192" t="str">
        <f>IF(Table_Data_Table_1[[#This Row],[Item ID]]="","",IFERROR(VLOOKUP(Table_Data_Table_1[[#This Row],[Item ID]],DataTable,16,FALSE),""))</f>
        <v/>
      </c>
      <c r="D332" s="78"/>
      <c r="H33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ID]],DataTable,6,FALSE)*I332,"")))</f>
        <v/>
      </c>
      <c r="I33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2" s="178" t="str">
        <f>IFERROR(ROUND(Table_Data_Table_1[[#This Row],[Resid
Sq Ft]]/43560,3),"")</f>
        <v/>
      </c>
      <c r="K332" s="76" t="str">
        <f>IF(Table_Data_Table_1[[#This Row],[Item ID]]="","",IFERROR(VLOOKUP(Table_Data_Table_1[[#This Row],[Item ID]],DataTable,10,FALSE)-VLOOKUP(Table_Data_Table_1[[#This Row],[Item ID]],DataTable,12,FALSE),""))</f>
        <v/>
      </c>
      <c r="L332" s="176" t="str">
        <f>IFERROR(Table_Data_Table_1[[#This Row],[Land
Residual]]/Table_Data_Table_1[[#This Row],[Resid
Acre]],"")</f>
        <v/>
      </c>
      <c r="M332" s="179" t="str">
        <f>IFERROR(ROUND(Table_Data_Table_1[[#This Row],[Land
Residual]]/Table_Data_Table_1[[#This Row],[Resid
Sq Ft]],2),"")</f>
        <v/>
      </c>
      <c r="N332" s="78" t="str">
        <f>IF(Table_Data_Table_1[[#This Row],[Item ID]]="","",ROUND(DAYS360(Table_Data_Table_1[[#This Row],[Sale Date]],'Global Settings'!$H$5)/30,0))</f>
        <v/>
      </c>
      <c r="O332" s="180" t="str">
        <f ca="1">IFERROR(IF(AND(Table_Data_Table_1[[#This Row],[Months To
Mid-Point]]&lt;12.01,Table_Data_Table_1[[#This Row],[Months To
Mid-Point]]&gt;-13),0,(Table_Data_Table_1[[#This Row],[Months To
Mid-Point]]*'Global Settings'!$H$6)),"")</f>
        <v/>
      </c>
      <c r="P332" s="176" t="str">
        <f ca="1">IFERROR(Table_Data_Table_1[[#This Row],[Land
Residual]]*(Table_Data_Table_1[[#This Row],[Time
Adjust]]+1),"")</f>
        <v/>
      </c>
      <c r="Q332" s="176" t="str">
        <f ca="1">IFERROR(Table_Data_Table_1[[#This Row],[Adjusted
Sale Price]]/Table_Data_Table_1[[#This Row],[Resid
Acre]],"")</f>
        <v/>
      </c>
      <c r="R332" s="179" t="str">
        <f ca="1">IFERROR(ROUND(Table_Data_Table_1[[#This Row],[Adjusted
Sale Price]]/Table_Data_Table_1[[#This Row],[Resid
Sq Ft]],2),"")</f>
        <v/>
      </c>
      <c r="S332" s="179" t="str">
        <f ca="1">IFERROR(IF(VLOOKUP(Table_Data_Table_1[[#This Row],[Item ID]],DataTable,11,FALSE)=0,"N/A",Table_Data_Table_1[[#This Row],[Adjusted
Sale Price]]/VLOOKUP(Table_Data_Table_1[[#This Row],[Item ID]],DataTable,11,FALSE)),"")</f>
        <v/>
      </c>
      <c r="T332" s="286" t="str">
        <f ca="1">IF(IFERROR(VLOOKUP(Table_Data_Table_1[[#This Row],[Item ID]],DataTable,17,FALSE),"")=0,"",IFERROR(VLOOKUP(Table_Data_Table_1[[#This Row],[Item ID]],DataTable,17,FALSE),""))</f>
        <v/>
      </c>
      <c r="U332" s="8"/>
    </row>
    <row r="333" spans="1:21" x14ac:dyDescent="0.25">
      <c r="A333" s="189" t="s">
        <v>133</v>
      </c>
      <c r="B333" s="78"/>
      <c r="C333" s="192" t="str">
        <f>IF(Table_Data_Table_1[[#This Row],[Item ID]]="","",IFERROR(VLOOKUP(Table_Data_Table_1[[#This Row],[Item ID]],DataTable,16,FALSE),""))</f>
        <v/>
      </c>
      <c r="D333" s="78"/>
      <c r="H33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ID]],DataTable,6,FALSE)*I333,"")))</f>
        <v/>
      </c>
      <c r="I33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3" s="178" t="str">
        <f>IFERROR(ROUND(Table_Data_Table_1[[#This Row],[Resid
Sq Ft]]/43560,3),"")</f>
        <v/>
      </c>
      <c r="K333" s="76" t="str">
        <f>IF(Table_Data_Table_1[[#This Row],[Item ID]]="","",IFERROR(VLOOKUP(Table_Data_Table_1[[#This Row],[Item ID]],DataTable,10,FALSE)-VLOOKUP(Table_Data_Table_1[[#This Row],[Item ID]],DataTable,12,FALSE),""))</f>
        <v/>
      </c>
      <c r="L333" s="176" t="str">
        <f>IFERROR(Table_Data_Table_1[[#This Row],[Land
Residual]]/Table_Data_Table_1[[#This Row],[Resid
Acre]],"")</f>
        <v/>
      </c>
      <c r="M333" s="179" t="str">
        <f>IFERROR(ROUND(Table_Data_Table_1[[#This Row],[Land
Residual]]/Table_Data_Table_1[[#This Row],[Resid
Sq Ft]],2),"")</f>
        <v/>
      </c>
      <c r="N333" s="78" t="str">
        <f>IF(Table_Data_Table_1[[#This Row],[Item ID]]="","",ROUND(DAYS360(Table_Data_Table_1[[#This Row],[Sale Date]],'Global Settings'!$H$5)/30,0))</f>
        <v/>
      </c>
      <c r="O333" s="180" t="str">
        <f ca="1">IFERROR(IF(AND(Table_Data_Table_1[[#This Row],[Months To
Mid-Point]]&lt;12.01,Table_Data_Table_1[[#This Row],[Months To
Mid-Point]]&gt;-13),0,(Table_Data_Table_1[[#This Row],[Months To
Mid-Point]]*'Global Settings'!$H$6)),"")</f>
        <v/>
      </c>
      <c r="P333" s="176" t="str">
        <f ca="1">IFERROR(Table_Data_Table_1[[#This Row],[Land
Residual]]*(Table_Data_Table_1[[#This Row],[Time
Adjust]]+1),"")</f>
        <v/>
      </c>
      <c r="Q333" s="176" t="str">
        <f ca="1">IFERROR(Table_Data_Table_1[[#This Row],[Adjusted
Sale Price]]/Table_Data_Table_1[[#This Row],[Resid
Acre]],"")</f>
        <v/>
      </c>
      <c r="R333" s="179" t="str">
        <f ca="1">IFERROR(ROUND(Table_Data_Table_1[[#This Row],[Adjusted
Sale Price]]/Table_Data_Table_1[[#This Row],[Resid
Sq Ft]],2),"")</f>
        <v/>
      </c>
      <c r="S333" s="179" t="str">
        <f ca="1">IFERROR(IF(VLOOKUP(Table_Data_Table_1[[#This Row],[Item ID]],DataTable,11,FALSE)=0,"N/A",Table_Data_Table_1[[#This Row],[Adjusted
Sale Price]]/VLOOKUP(Table_Data_Table_1[[#This Row],[Item ID]],DataTable,11,FALSE)),"")</f>
        <v/>
      </c>
      <c r="T333" s="286" t="str">
        <f ca="1">IF(IFERROR(VLOOKUP(Table_Data_Table_1[[#This Row],[Item ID]],DataTable,17,FALSE),"")=0,"",IFERROR(VLOOKUP(Table_Data_Table_1[[#This Row],[Item ID]],DataTable,17,FALSE),""))</f>
        <v/>
      </c>
      <c r="U333" s="8"/>
    </row>
    <row r="334" spans="1:21" x14ac:dyDescent="0.25">
      <c r="A334" s="189" t="s">
        <v>133</v>
      </c>
      <c r="B334" s="78"/>
      <c r="C334" s="192" t="str">
        <f>IF(Table_Data_Table_1[[#This Row],[Item ID]]="","",IFERROR(VLOOKUP(Table_Data_Table_1[[#This Row],[Item ID]],DataTable,16,FALSE),""))</f>
        <v/>
      </c>
      <c r="D334" s="78"/>
      <c r="H33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ID]],DataTable,6,FALSE)*I334,"")))</f>
        <v/>
      </c>
      <c r="I33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4" s="178" t="str">
        <f>IFERROR(ROUND(Table_Data_Table_1[[#This Row],[Resid
Sq Ft]]/43560,3),"")</f>
        <v/>
      </c>
      <c r="K334" s="76" t="str">
        <f>IF(Table_Data_Table_1[[#This Row],[Item ID]]="","",IFERROR(VLOOKUP(Table_Data_Table_1[[#This Row],[Item ID]],DataTable,10,FALSE)-VLOOKUP(Table_Data_Table_1[[#This Row],[Item ID]],DataTable,12,FALSE),""))</f>
        <v/>
      </c>
      <c r="L334" s="176" t="str">
        <f>IFERROR(Table_Data_Table_1[[#This Row],[Land
Residual]]/Table_Data_Table_1[[#This Row],[Resid
Acre]],"")</f>
        <v/>
      </c>
      <c r="M334" s="179" t="str">
        <f>IFERROR(ROUND(Table_Data_Table_1[[#This Row],[Land
Residual]]/Table_Data_Table_1[[#This Row],[Resid
Sq Ft]],2),"")</f>
        <v/>
      </c>
      <c r="N334" s="78" t="str">
        <f>IF(Table_Data_Table_1[[#This Row],[Item ID]]="","",ROUND(DAYS360(Table_Data_Table_1[[#This Row],[Sale Date]],'Global Settings'!$H$5)/30,0))</f>
        <v/>
      </c>
      <c r="O334" s="180" t="str">
        <f ca="1">IFERROR(IF(AND(Table_Data_Table_1[[#This Row],[Months To
Mid-Point]]&lt;12.01,Table_Data_Table_1[[#This Row],[Months To
Mid-Point]]&gt;-13),0,(Table_Data_Table_1[[#This Row],[Months To
Mid-Point]]*'Global Settings'!$H$6)),"")</f>
        <v/>
      </c>
      <c r="P334" s="176" t="str">
        <f ca="1">IFERROR(Table_Data_Table_1[[#This Row],[Land
Residual]]*(Table_Data_Table_1[[#This Row],[Time
Adjust]]+1),"")</f>
        <v/>
      </c>
      <c r="Q334" s="176" t="str">
        <f ca="1">IFERROR(Table_Data_Table_1[[#This Row],[Adjusted
Sale Price]]/Table_Data_Table_1[[#This Row],[Resid
Acre]],"")</f>
        <v/>
      </c>
      <c r="R334" s="179" t="str">
        <f ca="1">IFERROR(ROUND(Table_Data_Table_1[[#This Row],[Adjusted
Sale Price]]/Table_Data_Table_1[[#This Row],[Resid
Sq Ft]],2),"")</f>
        <v/>
      </c>
      <c r="S334" s="179" t="str">
        <f ca="1">IFERROR(IF(VLOOKUP(Table_Data_Table_1[[#This Row],[Item ID]],DataTable,11,FALSE)=0,"N/A",Table_Data_Table_1[[#This Row],[Adjusted
Sale Price]]/VLOOKUP(Table_Data_Table_1[[#This Row],[Item ID]],DataTable,11,FALSE)),"")</f>
        <v/>
      </c>
      <c r="T334" s="286" t="str">
        <f ca="1">IF(IFERROR(VLOOKUP(Table_Data_Table_1[[#This Row],[Item ID]],DataTable,17,FALSE),"")=0,"",IFERROR(VLOOKUP(Table_Data_Table_1[[#This Row],[Item ID]],DataTable,17,FALSE),""))</f>
        <v/>
      </c>
      <c r="U334" s="8"/>
    </row>
    <row r="335" spans="1:21" x14ac:dyDescent="0.25">
      <c r="A335" s="189" t="s">
        <v>133</v>
      </c>
      <c r="B335" s="78"/>
      <c r="C335" s="192" t="str">
        <f>IF(Table_Data_Table_1[[#This Row],[Item ID]]="","",IFERROR(VLOOKUP(Table_Data_Table_1[[#This Row],[Item ID]],DataTable,16,FALSE),""))</f>
        <v/>
      </c>
      <c r="D335" s="78"/>
      <c r="H33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ID]],DataTable,6,FALSE)*I335,"")))</f>
        <v/>
      </c>
      <c r="I33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5" s="178" t="str">
        <f>IFERROR(ROUND(Table_Data_Table_1[[#This Row],[Resid
Sq Ft]]/43560,3),"")</f>
        <v/>
      </c>
      <c r="K335" s="76" t="str">
        <f>IF(Table_Data_Table_1[[#This Row],[Item ID]]="","",IFERROR(VLOOKUP(Table_Data_Table_1[[#This Row],[Item ID]],DataTable,10,FALSE)-VLOOKUP(Table_Data_Table_1[[#This Row],[Item ID]],DataTable,12,FALSE),""))</f>
        <v/>
      </c>
      <c r="L335" s="176" t="str">
        <f>IFERROR(Table_Data_Table_1[[#This Row],[Land
Residual]]/Table_Data_Table_1[[#This Row],[Resid
Acre]],"")</f>
        <v/>
      </c>
      <c r="M335" s="179" t="str">
        <f>IFERROR(ROUND(Table_Data_Table_1[[#This Row],[Land
Residual]]/Table_Data_Table_1[[#This Row],[Resid
Sq Ft]],2),"")</f>
        <v/>
      </c>
      <c r="N335" s="78" t="str">
        <f>IF(Table_Data_Table_1[[#This Row],[Item ID]]="","",ROUND(DAYS360(Table_Data_Table_1[[#This Row],[Sale Date]],'Global Settings'!$H$5)/30,0))</f>
        <v/>
      </c>
      <c r="O335" s="180" t="str">
        <f ca="1">IFERROR(IF(AND(Table_Data_Table_1[[#This Row],[Months To
Mid-Point]]&lt;12.01,Table_Data_Table_1[[#This Row],[Months To
Mid-Point]]&gt;-13),0,(Table_Data_Table_1[[#This Row],[Months To
Mid-Point]]*'Global Settings'!$H$6)),"")</f>
        <v/>
      </c>
      <c r="P335" s="176" t="str">
        <f ca="1">IFERROR(Table_Data_Table_1[[#This Row],[Land
Residual]]*(Table_Data_Table_1[[#This Row],[Time
Adjust]]+1),"")</f>
        <v/>
      </c>
      <c r="Q335" s="176" t="str">
        <f ca="1">IFERROR(Table_Data_Table_1[[#This Row],[Adjusted
Sale Price]]/Table_Data_Table_1[[#This Row],[Resid
Acre]],"")</f>
        <v/>
      </c>
      <c r="R335" s="179" t="str">
        <f ca="1">IFERROR(ROUND(Table_Data_Table_1[[#This Row],[Adjusted
Sale Price]]/Table_Data_Table_1[[#This Row],[Resid
Sq Ft]],2),"")</f>
        <v/>
      </c>
      <c r="S335" s="179" t="str">
        <f ca="1">IFERROR(IF(VLOOKUP(Table_Data_Table_1[[#This Row],[Item ID]],DataTable,11,FALSE)=0,"N/A",Table_Data_Table_1[[#This Row],[Adjusted
Sale Price]]/VLOOKUP(Table_Data_Table_1[[#This Row],[Item ID]],DataTable,11,FALSE)),"")</f>
        <v/>
      </c>
      <c r="T335" s="286" t="str">
        <f ca="1">IF(IFERROR(VLOOKUP(Table_Data_Table_1[[#This Row],[Item ID]],DataTable,17,FALSE),"")=0,"",IFERROR(VLOOKUP(Table_Data_Table_1[[#This Row],[Item ID]],DataTable,17,FALSE),""))</f>
        <v/>
      </c>
      <c r="U335" s="8"/>
    </row>
    <row r="336" spans="1:21" x14ac:dyDescent="0.25">
      <c r="A336" s="189" t="s">
        <v>133</v>
      </c>
      <c r="B336" s="78"/>
      <c r="C336" s="192" t="str">
        <f>IF(Table_Data_Table_1[[#This Row],[Item ID]]="","",IFERROR(VLOOKUP(Table_Data_Table_1[[#This Row],[Item ID]],DataTable,16,FALSE),""))</f>
        <v/>
      </c>
      <c r="D336" s="78"/>
      <c r="H33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ID]],DataTable,6,FALSE)*I336,"")))</f>
        <v/>
      </c>
      <c r="I33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6" s="178" t="str">
        <f>IFERROR(ROUND(Table_Data_Table_1[[#This Row],[Resid
Sq Ft]]/43560,3),"")</f>
        <v/>
      </c>
      <c r="K336" s="76" t="str">
        <f>IF(Table_Data_Table_1[[#This Row],[Item ID]]="","",IFERROR(VLOOKUP(Table_Data_Table_1[[#This Row],[Item ID]],DataTable,10,FALSE)-VLOOKUP(Table_Data_Table_1[[#This Row],[Item ID]],DataTable,12,FALSE),""))</f>
        <v/>
      </c>
      <c r="L336" s="176" t="str">
        <f>IFERROR(Table_Data_Table_1[[#This Row],[Land
Residual]]/Table_Data_Table_1[[#This Row],[Resid
Acre]],"")</f>
        <v/>
      </c>
      <c r="M336" s="179" t="str">
        <f>IFERROR(ROUND(Table_Data_Table_1[[#This Row],[Land
Residual]]/Table_Data_Table_1[[#This Row],[Resid
Sq Ft]],2),"")</f>
        <v/>
      </c>
      <c r="N336" s="78" t="str">
        <f>IF(Table_Data_Table_1[[#This Row],[Item ID]]="","",ROUND(DAYS360(Table_Data_Table_1[[#This Row],[Sale Date]],'Global Settings'!$H$5)/30,0))</f>
        <v/>
      </c>
      <c r="O336" s="180" t="str">
        <f ca="1">IFERROR(IF(AND(Table_Data_Table_1[[#This Row],[Months To
Mid-Point]]&lt;12.01,Table_Data_Table_1[[#This Row],[Months To
Mid-Point]]&gt;-13),0,(Table_Data_Table_1[[#This Row],[Months To
Mid-Point]]*'Global Settings'!$H$6)),"")</f>
        <v/>
      </c>
      <c r="P336" s="176" t="str">
        <f ca="1">IFERROR(Table_Data_Table_1[[#This Row],[Land
Residual]]*(Table_Data_Table_1[[#This Row],[Time
Adjust]]+1),"")</f>
        <v/>
      </c>
      <c r="Q336" s="176" t="str">
        <f ca="1">IFERROR(Table_Data_Table_1[[#This Row],[Adjusted
Sale Price]]/Table_Data_Table_1[[#This Row],[Resid
Acre]],"")</f>
        <v/>
      </c>
      <c r="R336" s="179" t="str">
        <f ca="1">IFERROR(ROUND(Table_Data_Table_1[[#This Row],[Adjusted
Sale Price]]/Table_Data_Table_1[[#This Row],[Resid
Sq Ft]],2),"")</f>
        <v/>
      </c>
      <c r="S336" s="179" t="str">
        <f ca="1">IFERROR(IF(VLOOKUP(Table_Data_Table_1[[#This Row],[Item ID]],DataTable,11,FALSE)=0,"N/A",Table_Data_Table_1[[#This Row],[Adjusted
Sale Price]]/VLOOKUP(Table_Data_Table_1[[#This Row],[Item ID]],DataTable,11,FALSE)),"")</f>
        <v/>
      </c>
      <c r="T336" s="286" t="str">
        <f ca="1">IF(IFERROR(VLOOKUP(Table_Data_Table_1[[#This Row],[Item ID]],DataTable,17,FALSE),"")=0,"",IFERROR(VLOOKUP(Table_Data_Table_1[[#This Row],[Item ID]],DataTable,17,FALSE),""))</f>
        <v/>
      </c>
      <c r="U336" s="8"/>
    </row>
    <row r="337" spans="1:21" x14ac:dyDescent="0.25">
      <c r="A337" s="189" t="s">
        <v>133</v>
      </c>
      <c r="B337" s="78"/>
      <c r="C337" s="192" t="str">
        <f>IF(Table_Data_Table_1[[#This Row],[Item ID]]="","",IFERROR(VLOOKUP(Table_Data_Table_1[[#This Row],[Item ID]],DataTable,16,FALSE),""))</f>
        <v/>
      </c>
      <c r="D337" s="78"/>
      <c r="H33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ID]],DataTable,6,FALSE)*I337,"")))</f>
        <v/>
      </c>
      <c r="I33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7" s="178" t="str">
        <f>IFERROR(ROUND(Table_Data_Table_1[[#This Row],[Resid
Sq Ft]]/43560,3),"")</f>
        <v/>
      </c>
      <c r="K337" s="76" t="str">
        <f>IF(Table_Data_Table_1[[#This Row],[Item ID]]="","",IFERROR(VLOOKUP(Table_Data_Table_1[[#This Row],[Item ID]],DataTable,10,FALSE)-VLOOKUP(Table_Data_Table_1[[#This Row],[Item ID]],DataTable,12,FALSE),""))</f>
        <v/>
      </c>
      <c r="L337" s="176" t="str">
        <f>IFERROR(Table_Data_Table_1[[#This Row],[Land
Residual]]/Table_Data_Table_1[[#This Row],[Resid
Acre]],"")</f>
        <v/>
      </c>
      <c r="M337" s="179" t="str">
        <f>IFERROR(ROUND(Table_Data_Table_1[[#This Row],[Land
Residual]]/Table_Data_Table_1[[#This Row],[Resid
Sq Ft]],2),"")</f>
        <v/>
      </c>
      <c r="N337" s="78" t="str">
        <f>IF(Table_Data_Table_1[[#This Row],[Item ID]]="","",ROUND(DAYS360(Table_Data_Table_1[[#This Row],[Sale Date]],'Global Settings'!$H$5)/30,0))</f>
        <v/>
      </c>
      <c r="O337" s="180" t="str">
        <f ca="1">IFERROR(IF(AND(Table_Data_Table_1[[#This Row],[Months To
Mid-Point]]&lt;12.01,Table_Data_Table_1[[#This Row],[Months To
Mid-Point]]&gt;-13),0,(Table_Data_Table_1[[#This Row],[Months To
Mid-Point]]*'Global Settings'!$H$6)),"")</f>
        <v/>
      </c>
      <c r="P337" s="176" t="str">
        <f ca="1">IFERROR(Table_Data_Table_1[[#This Row],[Land
Residual]]*(Table_Data_Table_1[[#This Row],[Time
Adjust]]+1),"")</f>
        <v/>
      </c>
      <c r="Q337" s="176" t="str">
        <f ca="1">IFERROR(Table_Data_Table_1[[#This Row],[Adjusted
Sale Price]]/Table_Data_Table_1[[#This Row],[Resid
Acre]],"")</f>
        <v/>
      </c>
      <c r="R337" s="179" t="str">
        <f ca="1">IFERROR(ROUND(Table_Data_Table_1[[#This Row],[Adjusted
Sale Price]]/Table_Data_Table_1[[#This Row],[Resid
Sq Ft]],2),"")</f>
        <v/>
      </c>
      <c r="S337" s="179" t="str">
        <f ca="1">IFERROR(IF(VLOOKUP(Table_Data_Table_1[[#This Row],[Item ID]],DataTable,11,FALSE)=0,"N/A",Table_Data_Table_1[[#This Row],[Adjusted
Sale Price]]/VLOOKUP(Table_Data_Table_1[[#This Row],[Item ID]],DataTable,11,FALSE)),"")</f>
        <v/>
      </c>
      <c r="T337" s="286" t="str">
        <f ca="1">IF(IFERROR(VLOOKUP(Table_Data_Table_1[[#This Row],[Item ID]],DataTable,17,FALSE),"")=0,"",IFERROR(VLOOKUP(Table_Data_Table_1[[#This Row],[Item ID]],DataTable,17,FALSE),""))</f>
        <v/>
      </c>
      <c r="U337" s="8"/>
    </row>
    <row r="338" spans="1:21" x14ac:dyDescent="0.25">
      <c r="A338" s="166" t="s">
        <v>133</v>
      </c>
      <c r="C338" s="192" t="str">
        <f>IF(Table_Data_Table_1[[#This Row],[Item ID]]="","",IFERROR(VLOOKUP(Table_Data_Table_1[[#This Row],[Item ID]],DataTable,16,FALSE),""))</f>
        <v/>
      </c>
      <c r="H33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ID]],DataTable,6,FALSE)*I338,"")))</f>
        <v/>
      </c>
      <c r="I33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8" s="178" t="str">
        <f>IFERROR(ROUND(Table_Data_Table_1[[#This Row],[Resid
Sq Ft]]/43560,3),"")</f>
        <v/>
      </c>
      <c r="K338" s="76" t="str">
        <f>IF(Table_Data_Table_1[[#This Row],[Item ID]]="","",IFERROR(VLOOKUP(Table_Data_Table_1[[#This Row],[Item ID]],DataTable,10,FALSE)-VLOOKUP(Table_Data_Table_1[[#This Row],[Item ID]],DataTable,12,FALSE),""))</f>
        <v/>
      </c>
      <c r="L338" s="176" t="str">
        <f>IFERROR(Table_Data_Table_1[[#This Row],[Land
Residual]]/Table_Data_Table_1[[#This Row],[Resid
Acre]],"")</f>
        <v/>
      </c>
      <c r="M338" s="179" t="str">
        <f>IFERROR(ROUND(Table_Data_Table_1[[#This Row],[Land
Residual]]/Table_Data_Table_1[[#This Row],[Resid
Sq Ft]],2),"")</f>
        <v/>
      </c>
      <c r="N338" s="78" t="str">
        <f>IF(Table_Data_Table_1[[#This Row],[Item ID]]="","",ROUND(DAYS360(Table_Data_Table_1[[#This Row],[Sale Date]],'Global Settings'!$H$5)/30,0))</f>
        <v/>
      </c>
      <c r="O338" s="180" t="str">
        <f ca="1">IFERROR(IF(AND(Table_Data_Table_1[[#This Row],[Months To
Mid-Point]]&lt;12.01,Table_Data_Table_1[[#This Row],[Months To
Mid-Point]]&gt;-13),0,(Table_Data_Table_1[[#This Row],[Months To
Mid-Point]]*'Global Settings'!$H$6)),"")</f>
        <v/>
      </c>
      <c r="P338" s="176" t="str">
        <f ca="1">IFERROR(Table_Data_Table_1[[#This Row],[Land
Residual]]*(Table_Data_Table_1[[#This Row],[Time
Adjust]]+1),"")</f>
        <v/>
      </c>
      <c r="Q338" s="176" t="str">
        <f ca="1">IFERROR(Table_Data_Table_1[[#This Row],[Adjusted
Sale Price]]/Table_Data_Table_1[[#This Row],[Resid
Acre]],"")</f>
        <v/>
      </c>
      <c r="R338" s="179" t="str">
        <f ca="1">IFERROR(ROUND(Table_Data_Table_1[[#This Row],[Adjusted
Sale Price]]/Table_Data_Table_1[[#This Row],[Resid
Sq Ft]],2),"")</f>
        <v/>
      </c>
      <c r="S338" s="179" t="str">
        <f ca="1">IFERROR(IF(VLOOKUP(Table_Data_Table_1[[#This Row],[Item ID]],DataTable,11,FALSE)=0,"N/A",Table_Data_Table_1[[#This Row],[Adjusted
Sale Price]]/VLOOKUP(Table_Data_Table_1[[#This Row],[Item ID]],DataTable,11,FALSE)),"")</f>
        <v/>
      </c>
      <c r="T338" s="285" t="str">
        <f ca="1">IF(IFERROR(VLOOKUP(Table_Data_Table_1[[#This Row],[Item ID]],DataTable,17,FALSE),"")=0,"",IFERROR(VLOOKUP(Table_Data_Table_1[[#This Row],[Item ID]],DataTable,17,FALSE),""))</f>
        <v/>
      </c>
      <c r="U338" s="8"/>
    </row>
    <row r="339" spans="1:21" x14ac:dyDescent="0.25">
      <c r="A339" s="166" t="s">
        <v>133</v>
      </c>
      <c r="C339" s="192" t="str">
        <f>IF(Table_Data_Table_1[[#This Row],[Item ID]]="","",IFERROR(VLOOKUP(Table_Data_Table_1[[#This Row],[Item ID]],DataTable,16,FALSE),""))</f>
        <v/>
      </c>
      <c r="H33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ID]],DataTable,6,FALSE)*I339,"")))</f>
        <v/>
      </c>
      <c r="I33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9" s="178" t="str">
        <f>IFERROR(ROUND(Table_Data_Table_1[[#This Row],[Resid
Sq Ft]]/43560,3),"")</f>
        <v/>
      </c>
      <c r="K339" s="76" t="str">
        <f>IF(Table_Data_Table_1[[#This Row],[Item ID]]="","",IFERROR(VLOOKUP(Table_Data_Table_1[[#This Row],[Item ID]],DataTable,10,FALSE)-VLOOKUP(Table_Data_Table_1[[#This Row],[Item ID]],DataTable,12,FALSE),""))</f>
        <v/>
      </c>
      <c r="L339" s="176" t="str">
        <f>IFERROR(Table_Data_Table_1[[#This Row],[Land
Residual]]/Table_Data_Table_1[[#This Row],[Resid
Acre]],"")</f>
        <v/>
      </c>
      <c r="M339" s="179" t="str">
        <f>IFERROR(ROUND(Table_Data_Table_1[[#This Row],[Land
Residual]]/Table_Data_Table_1[[#This Row],[Resid
Sq Ft]],2),"")</f>
        <v/>
      </c>
      <c r="N339" s="78" t="str">
        <f>IF(Table_Data_Table_1[[#This Row],[Item ID]]="","",ROUND(DAYS360(Table_Data_Table_1[[#This Row],[Sale Date]],'Global Settings'!$H$5)/30,0))</f>
        <v/>
      </c>
      <c r="O339" s="180" t="str">
        <f ca="1">IFERROR(IF(AND(Table_Data_Table_1[[#This Row],[Months To
Mid-Point]]&lt;12.01,Table_Data_Table_1[[#This Row],[Months To
Mid-Point]]&gt;-13),0,(Table_Data_Table_1[[#This Row],[Months To
Mid-Point]]*'Global Settings'!$H$6)),"")</f>
        <v/>
      </c>
      <c r="P339" s="176" t="str">
        <f ca="1">IFERROR(Table_Data_Table_1[[#This Row],[Land
Residual]]*(Table_Data_Table_1[[#This Row],[Time
Adjust]]+1),"")</f>
        <v/>
      </c>
      <c r="Q339" s="176" t="str">
        <f ca="1">IFERROR(Table_Data_Table_1[[#This Row],[Adjusted
Sale Price]]/Table_Data_Table_1[[#This Row],[Resid
Acre]],"")</f>
        <v/>
      </c>
      <c r="R339" s="179" t="str">
        <f ca="1">IFERROR(ROUND(Table_Data_Table_1[[#This Row],[Adjusted
Sale Price]]/Table_Data_Table_1[[#This Row],[Resid
Sq Ft]],2),"")</f>
        <v/>
      </c>
      <c r="S339" s="179" t="str">
        <f ca="1">IFERROR(IF(VLOOKUP(Table_Data_Table_1[[#This Row],[Item ID]],DataTable,11,FALSE)=0,"N/A",Table_Data_Table_1[[#This Row],[Adjusted
Sale Price]]/VLOOKUP(Table_Data_Table_1[[#This Row],[Item ID]],DataTable,11,FALSE)),"")</f>
        <v/>
      </c>
      <c r="T339" s="285" t="str">
        <f ca="1">IF(IFERROR(VLOOKUP(Table_Data_Table_1[[#This Row],[Item ID]],DataTable,17,FALSE),"")=0,"",IFERROR(VLOOKUP(Table_Data_Table_1[[#This Row],[Item ID]],DataTable,17,FALSE),""))</f>
        <v/>
      </c>
      <c r="U339" s="8"/>
    </row>
    <row r="340" spans="1:21" x14ac:dyDescent="0.25">
      <c r="A340" s="166" t="s">
        <v>133</v>
      </c>
      <c r="C340" s="192" t="str">
        <f>IF(Table_Data_Table_1[[#This Row],[Item ID]]="","",IFERROR(VLOOKUP(Table_Data_Table_1[[#This Row],[Item ID]],DataTable,16,FALSE),""))</f>
        <v/>
      </c>
      <c r="H34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ID]],DataTable,6,FALSE)*I340,"")))</f>
        <v/>
      </c>
      <c r="I34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0" s="178" t="str">
        <f>IFERROR(ROUND(Table_Data_Table_1[[#This Row],[Resid
Sq Ft]]/43560,3),"")</f>
        <v/>
      </c>
      <c r="K340" s="76" t="str">
        <f>IF(Table_Data_Table_1[[#This Row],[Item ID]]="","",IFERROR(VLOOKUP(Table_Data_Table_1[[#This Row],[Item ID]],DataTable,10,FALSE)-VLOOKUP(Table_Data_Table_1[[#This Row],[Item ID]],DataTable,12,FALSE),""))</f>
        <v/>
      </c>
      <c r="L340" s="176" t="str">
        <f>IFERROR(Table_Data_Table_1[[#This Row],[Land
Residual]]/Table_Data_Table_1[[#This Row],[Resid
Acre]],"")</f>
        <v/>
      </c>
      <c r="M340" s="179" t="str">
        <f>IFERROR(ROUND(Table_Data_Table_1[[#This Row],[Land
Residual]]/Table_Data_Table_1[[#This Row],[Resid
Sq Ft]],2),"")</f>
        <v/>
      </c>
      <c r="N340" s="78" t="str">
        <f>IF(Table_Data_Table_1[[#This Row],[Item ID]]="","",ROUND(DAYS360(Table_Data_Table_1[[#This Row],[Sale Date]],'Global Settings'!$H$5)/30,0))</f>
        <v/>
      </c>
      <c r="O340" s="180" t="str">
        <f ca="1">IFERROR(IF(AND(Table_Data_Table_1[[#This Row],[Months To
Mid-Point]]&lt;12.01,Table_Data_Table_1[[#This Row],[Months To
Mid-Point]]&gt;-13),0,(Table_Data_Table_1[[#This Row],[Months To
Mid-Point]]*'Global Settings'!$H$6)),"")</f>
        <v/>
      </c>
      <c r="P340" s="176" t="str">
        <f ca="1">IFERROR(Table_Data_Table_1[[#This Row],[Land
Residual]]*(Table_Data_Table_1[[#This Row],[Time
Adjust]]+1),"")</f>
        <v/>
      </c>
      <c r="Q340" s="176" t="str">
        <f ca="1">IFERROR(Table_Data_Table_1[[#This Row],[Adjusted
Sale Price]]/Table_Data_Table_1[[#This Row],[Resid
Acre]],"")</f>
        <v/>
      </c>
      <c r="R340" s="179" t="str">
        <f ca="1">IFERROR(ROUND(Table_Data_Table_1[[#This Row],[Adjusted
Sale Price]]/Table_Data_Table_1[[#This Row],[Resid
Sq Ft]],2),"")</f>
        <v/>
      </c>
      <c r="S340" s="179" t="str">
        <f ca="1">IFERROR(IF(VLOOKUP(Table_Data_Table_1[[#This Row],[Item ID]],DataTable,11,FALSE)=0,"N/A",Table_Data_Table_1[[#This Row],[Adjusted
Sale Price]]/VLOOKUP(Table_Data_Table_1[[#This Row],[Item ID]],DataTable,11,FALSE)),"")</f>
        <v/>
      </c>
      <c r="T340" s="285" t="str">
        <f ca="1">IF(IFERROR(VLOOKUP(Table_Data_Table_1[[#This Row],[Item ID]],DataTable,17,FALSE),"")=0,"",IFERROR(VLOOKUP(Table_Data_Table_1[[#This Row],[Item ID]],DataTable,17,FALSE),""))</f>
        <v/>
      </c>
      <c r="U340" s="8"/>
    </row>
    <row r="341" spans="1:21" x14ac:dyDescent="0.25">
      <c r="A341" s="166" t="s">
        <v>133</v>
      </c>
      <c r="C341" s="192" t="str">
        <f>IF(Table_Data_Table_1[[#This Row],[Item ID]]="","",IFERROR(VLOOKUP(Table_Data_Table_1[[#This Row],[Item ID]],DataTable,16,FALSE),""))</f>
        <v/>
      </c>
      <c r="H34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ID]],DataTable,6,FALSE)*I341,"")))</f>
        <v/>
      </c>
      <c r="I34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1" s="178" t="str">
        <f>IFERROR(ROUND(Table_Data_Table_1[[#This Row],[Resid
Sq Ft]]/43560,3),"")</f>
        <v/>
      </c>
      <c r="K341" s="76" t="str">
        <f>IF(Table_Data_Table_1[[#This Row],[Item ID]]="","",IFERROR(VLOOKUP(Table_Data_Table_1[[#This Row],[Item ID]],DataTable,10,FALSE)-VLOOKUP(Table_Data_Table_1[[#This Row],[Item ID]],DataTable,12,FALSE),""))</f>
        <v/>
      </c>
      <c r="L341" s="176" t="str">
        <f>IFERROR(Table_Data_Table_1[[#This Row],[Land
Residual]]/Table_Data_Table_1[[#This Row],[Resid
Acre]],"")</f>
        <v/>
      </c>
      <c r="M341" s="179" t="str">
        <f>IFERROR(ROUND(Table_Data_Table_1[[#This Row],[Land
Residual]]/Table_Data_Table_1[[#This Row],[Resid
Sq Ft]],2),"")</f>
        <v/>
      </c>
      <c r="N341" s="78" t="str">
        <f>IF(Table_Data_Table_1[[#This Row],[Item ID]]="","",ROUND(DAYS360(Table_Data_Table_1[[#This Row],[Sale Date]],'Global Settings'!$H$5)/30,0))</f>
        <v/>
      </c>
      <c r="O341" s="180" t="str">
        <f ca="1">IFERROR(IF(AND(Table_Data_Table_1[[#This Row],[Months To
Mid-Point]]&lt;12.01,Table_Data_Table_1[[#This Row],[Months To
Mid-Point]]&gt;-13),0,(Table_Data_Table_1[[#This Row],[Months To
Mid-Point]]*'Global Settings'!$H$6)),"")</f>
        <v/>
      </c>
      <c r="P341" s="176" t="str">
        <f ca="1">IFERROR(Table_Data_Table_1[[#This Row],[Land
Residual]]*(Table_Data_Table_1[[#This Row],[Time
Adjust]]+1),"")</f>
        <v/>
      </c>
      <c r="Q341" s="176" t="str">
        <f ca="1">IFERROR(Table_Data_Table_1[[#This Row],[Adjusted
Sale Price]]/Table_Data_Table_1[[#This Row],[Resid
Acre]],"")</f>
        <v/>
      </c>
      <c r="R341" s="179" t="str">
        <f ca="1">IFERROR(ROUND(Table_Data_Table_1[[#This Row],[Adjusted
Sale Price]]/Table_Data_Table_1[[#This Row],[Resid
Sq Ft]],2),"")</f>
        <v/>
      </c>
      <c r="S341" s="179" t="str">
        <f ca="1">IFERROR(IF(VLOOKUP(Table_Data_Table_1[[#This Row],[Item ID]],DataTable,11,FALSE)=0,"N/A",Table_Data_Table_1[[#This Row],[Adjusted
Sale Price]]/VLOOKUP(Table_Data_Table_1[[#This Row],[Item ID]],DataTable,11,FALSE)),"")</f>
        <v/>
      </c>
      <c r="T341" s="285" t="str">
        <f ca="1">IF(IFERROR(VLOOKUP(Table_Data_Table_1[[#This Row],[Item ID]],DataTable,17,FALSE),"")=0,"",IFERROR(VLOOKUP(Table_Data_Table_1[[#This Row],[Item ID]],DataTable,17,FALSE),""))</f>
        <v/>
      </c>
      <c r="U341" s="8"/>
    </row>
    <row r="342" spans="1:21" x14ac:dyDescent="0.25">
      <c r="A342" s="166" t="s">
        <v>133</v>
      </c>
      <c r="C342" s="192" t="str">
        <f>IF(Table_Data_Table_1[[#This Row],[Item ID]]="","",IFERROR(VLOOKUP(Table_Data_Table_1[[#This Row],[Item ID]],DataTable,16,FALSE),""))</f>
        <v/>
      </c>
      <c r="H34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ID]],DataTable,6,FALSE)*I342,"")))</f>
        <v/>
      </c>
      <c r="I34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2" s="178" t="str">
        <f>IFERROR(ROUND(Table_Data_Table_1[[#This Row],[Resid
Sq Ft]]/43560,3),"")</f>
        <v/>
      </c>
      <c r="K342" s="76" t="str">
        <f>IF(Table_Data_Table_1[[#This Row],[Item ID]]="","",IFERROR(VLOOKUP(Table_Data_Table_1[[#This Row],[Item ID]],DataTable,10,FALSE)-VLOOKUP(Table_Data_Table_1[[#This Row],[Item ID]],DataTable,12,FALSE),""))</f>
        <v/>
      </c>
      <c r="L342" s="176" t="str">
        <f>IFERROR(Table_Data_Table_1[[#This Row],[Land
Residual]]/Table_Data_Table_1[[#This Row],[Resid
Acre]],"")</f>
        <v/>
      </c>
      <c r="M342" s="179" t="str">
        <f>IFERROR(ROUND(Table_Data_Table_1[[#This Row],[Land
Residual]]/Table_Data_Table_1[[#This Row],[Resid
Sq Ft]],2),"")</f>
        <v/>
      </c>
      <c r="N342" s="78" t="str">
        <f>IF(Table_Data_Table_1[[#This Row],[Item ID]]="","",ROUND(DAYS360(Table_Data_Table_1[[#This Row],[Sale Date]],'Global Settings'!$H$5)/30,0))</f>
        <v/>
      </c>
      <c r="O342" s="180" t="str">
        <f ca="1">IFERROR(IF(AND(Table_Data_Table_1[[#This Row],[Months To
Mid-Point]]&lt;12.01,Table_Data_Table_1[[#This Row],[Months To
Mid-Point]]&gt;-13),0,(Table_Data_Table_1[[#This Row],[Months To
Mid-Point]]*'Global Settings'!$H$6)),"")</f>
        <v/>
      </c>
      <c r="P342" s="176" t="str">
        <f ca="1">IFERROR(Table_Data_Table_1[[#This Row],[Land
Residual]]*(Table_Data_Table_1[[#This Row],[Time
Adjust]]+1),"")</f>
        <v/>
      </c>
      <c r="Q342" s="176" t="str">
        <f ca="1">IFERROR(Table_Data_Table_1[[#This Row],[Adjusted
Sale Price]]/Table_Data_Table_1[[#This Row],[Resid
Acre]],"")</f>
        <v/>
      </c>
      <c r="R342" s="179" t="str">
        <f ca="1">IFERROR(ROUND(Table_Data_Table_1[[#This Row],[Adjusted
Sale Price]]/Table_Data_Table_1[[#This Row],[Resid
Sq Ft]],2),"")</f>
        <v/>
      </c>
      <c r="S342" s="179" t="str">
        <f ca="1">IFERROR(IF(VLOOKUP(Table_Data_Table_1[[#This Row],[Item ID]],DataTable,11,FALSE)=0,"N/A",Table_Data_Table_1[[#This Row],[Adjusted
Sale Price]]/VLOOKUP(Table_Data_Table_1[[#This Row],[Item ID]],DataTable,11,FALSE)),"")</f>
        <v/>
      </c>
      <c r="T342" s="285" t="str">
        <f ca="1">IF(IFERROR(VLOOKUP(Table_Data_Table_1[[#This Row],[Item ID]],DataTable,17,FALSE),"")=0,"",IFERROR(VLOOKUP(Table_Data_Table_1[[#This Row],[Item ID]],DataTable,17,FALSE),""))</f>
        <v/>
      </c>
      <c r="U342" s="8"/>
    </row>
    <row r="343" spans="1:21" x14ac:dyDescent="0.25">
      <c r="A343" s="166" t="s">
        <v>133</v>
      </c>
      <c r="C343" s="192" t="str">
        <f>IF(Table_Data_Table_1[[#This Row],[Item ID]]="","",IFERROR(VLOOKUP(Table_Data_Table_1[[#This Row],[Item ID]],DataTable,16,FALSE),""))</f>
        <v/>
      </c>
      <c r="H34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ID]],DataTable,6,FALSE)*I343,"")))</f>
        <v/>
      </c>
      <c r="I34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3" s="178" t="str">
        <f>IFERROR(ROUND(Table_Data_Table_1[[#This Row],[Resid
Sq Ft]]/43560,3),"")</f>
        <v/>
      </c>
      <c r="K343" s="76" t="str">
        <f>IF(Table_Data_Table_1[[#This Row],[Item ID]]="","",IFERROR(VLOOKUP(Table_Data_Table_1[[#This Row],[Item ID]],DataTable,10,FALSE)-VLOOKUP(Table_Data_Table_1[[#This Row],[Item ID]],DataTable,12,FALSE),""))</f>
        <v/>
      </c>
      <c r="L343" s="176" t="str">
        <f>IFERROR(Table_Data_Table_1[[#This Row],[Land
Residual]]/Table_Data_Table_1[[#This Row],[Resid
Acre]],"")</f>
        <v/>
      </c>
      <c r="M343" s="179" t="str">
        <f>IFERROR(ROUND(Table_Data_Table_1[[#This Row],[Land
Residual]]/Table_Data_Table_1[[#This Row],[Resid
Sq Ft]],2),"")</f>
        <v/>
      </c>
      <c r="N343" s="78" t="str">
        <f>IF(Table_Data_Table_1[[#This Row],[Item ID]]="","",ROUND(DAYS360(Table_Data_Table_1[[#This Row],[Sale Date]],'Global Settings'!$H$5)/30,0))</f>
        <v/>
      </c>
      <c r="O343" s="180" t="str">
        <f ca="1">IFERROR(IF(AND(Table_Data_Table_1[[#This Row],[Months To
Mid-Point]]&lt;12.01,Table_Data_Table_1[[#This Row],[Months To
Mid-Point]]&gt;-13),0,(Table_Data_Table_1[[#This Row],[Months To
Mid-Point]]*'Global Settings'!$H$6)),"")</f>
        <v/>
      </c>
      <c r="P343" s="176" t="str">
        <f ca="1">IFERROR(Table_Data_Table_1[[#This Row],[Land
Residual]]*(Table_Data_Table_1[[#This Row],[Time
Adjust]]+1),"")</f>
        <v/>
      </c>
      <c r="Q343" s="176" t="str">
        <f ca="1">IFERROR(Table_Data_Table_1[[#This Row],[Adjusted
Sale Price]]/Table_Data_Table_1[[#This Row],[Resid
Acre]],"")</f>
        <v/>
      </c>
      <c r="R343" s="179" t="str">
        <f ca="1">IFERROR(ROUND(Table_Data_Table_1[[#This Row],[Adjusted
Sale Price]]/Table_Data_Table_1[[#This Row],[Resid
Sq Ft]],2),"")</f>
        <v/>
      </c>
      <c r="S343" s="179" t="str">
        <f ca="1">IFERROR(IF(VLOOKUP(Table_Data_Table_1[[#This Row],[Item ID]],DataTable,11,FALSE)=0,"N/A",Table_Data_Table_1[[#This Row],[Adjusted
Sale Price]]/VLOOKUP(Table_Data_Table_1[[#This Row],[Item ID]],DataTable,11,FALSE)),"")</f>
        <v/>
      </c>
      <c r="T343" s="285" t="str">
        <f ca="1">IF(IFERROR(VLOOKUP(Table_Data_Table_1[[#This Row],[Item ID]],DataTable,17,FALSE),"")=0,"",IFERROR(VLOOKUP(Table_Data_Table_1[[#This Row],[Item ID]],DataTable,17,FALSE),""))</f>
        <v/>
      </c>
      <c r="U343" s="8"/>
    </row>
    <row r="344" spans="1:21" x14ac:dyDescent="0.25">
      <c r="A344" s="166" t="s">
        <v>133</v>
      </c>
      <c r="C344" s="192" t="str">
        <f>IF(Table_Data_Table_1[[#This Row],[Item ID]]="","",IFERROR(VLOOKUP(Table_Data_Table_1[[#This Row],[Item ID]],DataTable,16,FALSE),""))</f>
        <v/>
      </c>
      <c r="H34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ID]],DataTable,6,FALSE)*I344,"")))</f>
        <v/>
      </c>
      <c r="I34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4" s="178" t="str">
        <f>IFERROR(ROUND(Table_Data_Table_1[[#This Row],[Resid
Sq Ft]]/43560,3),"")</f>
        <v/>
      </c>
      <c r="K344" s="76" t="str">
        <f>IF(Table_Data_Table_1[[#This Row],[Item ID]]="","",IFERROR(VLOOKUP(Table_Data_Table_1[[#This Row],[Item ID]],DataTable,10,FALSE)-VLOOKUP(Table_Data_Table_1[[#This Row],[Item ID]],DataTable,12,FALSE),""))</f>
        <v/>
      </c>
      <c r="L344" s="176" t="str">
        <f>IFERROR(Table_Data_Table_1[[#This Row],[Land
Residual]]/Table_Data_Table_1[[#This Row],[Resid
Acre]],"")</f>
        <v/>
      </c>
      <c r="M344" s="179" t="str">
        <f>IFERROR(ROUND(Table_Data_Table_1[[#This Row],[Land
Residual]]/Table_Data_Table_1[[#This Row],[Resid
Sq Ft]],2),"")</f>
        <v/>
      </c>
      <c r="N344" s="78" t="str">
        <f>IF(Table_Data_Table_1[[#This Row],[Item ID]]="","",ROUND(DAYS360(Table_Data_Table_1[[#This Row],[Sale Date]],'Global Settings'!$H$5)/30,0))</f>
        <v/>
      </c>
      <c r="O344" s="180" t="str">
        <f ca="1">IFERROR(IF(AND(Table_Data_Table_1[[#This Row],[Months To
Mid-Point]]&lt;12.01,Table_Data_Table_1[[#This Row],[Months To
Mid-Point]]&gt;-13),0,(Table_Data_Table_1[[#This Row],[Months To
Mid-Point]]*'Global Settings'!$H$6)),"")</f>
        <v/>
      </c>
      <c r="P344" s="176" t="str">
        <f ca="1">IFERROR(Table_Data_Table_1[[#This Row],[Land
Residual]]*(Table_Data_Table_1[[#This Row],[Time
Adjust]]+1),"")</f>
        <v/>
      </c>
      <c r="Q344" s="176" t="str">
        <f ca="1">IFERROR(Table_Data_Table_1[[#This Row],[Adjusted
Sale Price]]/Table_Data_Table_1[[#This Row],[Resid
Acre]],"")</f>
        <v/>
      </c>
      <c r="R344" s="179" t="str">
        <f ca="1">IFERROR(ROUND(Table_Data_Table_1[[#This Row],[Adjusted
Sale Price]]/Table_Data_Table_1[[#This Row],[Resid
Sq Ft]],2),"")</f>
        <v/>
      </c>
      <c r="S344" s="179" t="str">
        <f ca="1">IFERROR(IF(VLOOKUP(Table_Data_Table_1[[#This Row],[Item ID]],DataTable,11,FALSE)=0,"N/A",Table_Data_Table_1[[#This Row],[Adjusted
Sale Price]]/VLOOKUP(Table_Data_Table_1[[#This Row],[Item ID]],DataTable,11,FALSE)),"")</f>
        <v/>
      </c>
      <c r="T344" s="285" t="str">
        <f ca="1">IF(IFERROR(VLOOKUP(Table_Data_Table_1[[#This Row],[Item ID]],DataTable,17,FALSE),"")=0,"",IFERROR(VLOOKUP(Table_Data_Table_1[[#This Row],[Item ID]],DataTable,17,FALSE),""))</f>
        <v/>
      </c>
      <c r="U344" s="8"/>
    </row>
    <row r="345" spans="1:21" x14ac:dyDescent="0.25">
      <c r="A345" s="166" t="s">
        <v>133</v>
      </c>
      <c r="C345" s="192" t="str">
        <f>IF(Table_Data_Table_1[[#This Row],[Item ID]]="","",IFERROR(VLOOKUP(Table_Data_Table_1[[#This Row],[Item ID]],DataTable,16,FALSE),""))</f>
        <v/>
      </c>
      <c r="H34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ID]],DataTable,6,FALSE)*I345,"")))</f>
        <v/>
      </c>
      <c r="I34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5" s="178" t="str">
        <f>IFERROR(ROUND(Table_Data_Table_1[[#This Row],[Resid
Sq Ft]]/43560,3),"")</f>
        <v/>
      </c>
      <c r="K345" s="76" t="str">
        <f>IF(Table_Data_Table_1[[#This Row],[Item ID]]="","",IFERROR(VLOOKUP(Table_Data_Table_1[[#This Row],[Item ID]],DataTable,10,FALSE)-VLOOKUP(Table_Data_Table_1[[#This Row],[Item ID]],DataTable,12,FALSE),""))</f>
        <v/>
      </c>
      <c r="L345" s="176" t="str">
        <f>IFERROR(Table_Data_Table_1[[#This Row],[Land
Residual]]/Table_Data_Table_1[[#This Row],[Resid
Acre]],"")</f>
        <v/>
      </c>
      <c r="M345" s="179" t="str">
        <f>IFERROR(ROUND(Table_Data_Table_1[[#This Row],[Land
Residual]]/Table_Data_Table_1[[#This Row],[Resid
Sq Ft]],2),"")</f>
        <v/>
      </c>
      <c r="N345" s="78" t="str">
        <f>IF(Table_Data_Table_1[[#This Row],[Item ID]]="","",ROUND(DAYS360(Table_Data_Table_1[[#This Row],[Sale Date]],'Global Settings'!$H$5)/30,0))</f>
        <v/>
      </c>
      <c r="O345" s="180" t="str">
        <f ca="1">IFERROR(IF(AND(Table_Data_Table_1[[#This Row],[Months To
Mid-Point]]&lt;12.01,Table_Data_Table_1[[#This Row],[Months To
Mid-Point]]&gt;-13),0,(Table_Data_Table_1[[#This Row],[Months To
Mid-Point]]*'Global Settings'!$H$6)),"")</f>
        <v/>
      </c>
      <c r="P345" s="176" t="str">
        <f ca="1">IFERROR(Table_Data_Table_1[[#This Row],[Land
Residual]]*(Table_Data_Table_1[[#This Row],[Time
Adjust]]+1),"")</f>
        <v/>
      </c>
      <c r="Q345" s="176" t="str">
        <f ca="1">IFERROR(Table_Data_Table_1[[#This Row],[Adjusted
Sale Price]]/Table_Data_Table_1[[#This Row],[Resid
Acre]],"")</f>
        <v/>
      </c>
      <c r="R345" s="179" t="str">
        <f ca="1">IFERROR(ROUND(Table_Data_Table_1[[#This Row],[Adjusted
Sale Price]]/Table_Data_Table_1[[#This Row],[Resid
Sq Ft]],2),"")</f>
        <v/>
      </c>
      <c r="S345" s="179" t="str">
        <f ca="1">IFERROR(IF(VLOOKUP(Table_Data_Table_1[[#This Row],[Item ID]],DataTable,11,FALSE)=0,"N/A",Table_Data_Table_1[[#This Row],[Adjusted
Sale Price]]/VLOOKUP(Table_Data_Table_1[[#This Row],[Item ID]],DataTable,11,FALSE)),"")</f>
        <v/>
      </c>
      <c r="T345" s="285" t="str">
        <f ca="1">IF(IFERROR(VLOOKUP(Table_Data_Table_1[[#This Row],[Item ID]],DataTable,17,FALSE),"")=0,"",IFERROR(VLOOKUP(Table_Data_Table_1[[#This Row],[Item ID]],DataTable,17,FALSE),""))</f>
        <v/>
      </c>
      <c r="U345" s="8"/>
    </row>
    <row r="346" spans="1:21" x14ac:dyDescent="0.25">
      <c r="A346" s="166" t="s">
        <v>133</v>
      </c>
      <c r="C346" s="192" t="str">
        <f>IF(Table_Data_Table_1[[#This Row],[Item ID]]="","",IFERROR(VLOOKUP(Table_Data_Table_1[[#This Row],[Item ID]],DataTable,16,FALSE),""))</f>
        <v/>
      </c>
      <c r="H34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ID]],DataTable,6,FALSE)*I346,"")))</f>
        <v/>
      </c>
      <c r="I34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6" s="178" t="str">
        <f>IFERROR(ROUND(Table_Data_Table_1[[#This Row],[Resid
Sq Ft]]/43560,3),"")</f>
        <v/>
      </c>
      <c r="K346" s="76" t="str">
        <f>IF(Table_Data_Table_1[[#This Row],[Item ID]]="","",IFERROR(VLOOKUP(Table_Data_Table_1[[#This Row],[Item ID]],DataTable,10,FALSE)-VLOOKUP(Table_Data_Table_1[[#This Row],[Item ID]],DataTable,12,FALSE),""))</f>
        <v/>
      </c>
      <c r="L346" s="176" t="str">
        <f>IFERROR(Table_Data_Table_1[[#This Row],[Land
Residual]]/Table_Data_Table_1[[#This Row],[Resid
Acre]],"")</f>
        <v/>
      </c>
      <c r="M346" s="179" t="str">
        <f>IFERROR(ROUND(Table_Data_Table_1[[#This Row],[Land
Residual]]/Table_Data_Table_1[[#This Row],[Resid
Sq Ft]],2),"")</f>
        <v/>
      </c>
      <c r="N346" s="78" t="str">
        <f>IF(Table_Data_Table_1[[#This Row],[Item ID]]="","",ROUND(DAYS360(Table_Data_Table_1[[#This Row],[Sale Date]],'Global Settings'!$H$5)/30,0))</f>
        <v/>
      </c>
      <c r="O346" s="180" t="str">
        <f ca="1">IFERROR(IF(AND(Table_Data_Table_1[[#This Row],[Months To
Mid-Point]]&lt;12.01,Table_Data_Table_1[[#This Row],[Months To
Mid-Point]]&gt;-13),0,(Table_Data_Table_1[[#This Row],[Months To
Mid-Point]]*'Global Settings'!$H$6)),"")</f>
        <v/>
      </c>
      <c r="P346" s="176" t="str">
        <f ca="1">IFERROR(Table_Data_Table_1[[#This Row],[Land
Residual]]*(Table_Data_Table_1[[#This Row],[Time
Adjust]]+1),"")</f>
        <v/>
      </c>
      <c r="Q346" s="176" t="str">
        <f ca="1">IFERROR(Table_Data_Table_1[[#This Row],[Adjusted
Sale Price]]/Table_Data_Table_1[[#This Row],[Resid
Acre]],"")</f>
        <v/>
      </c>
      <c r="R346" s="179" t="str">
        <f ca="1">IFERROR(ROUND(Table_Data_Table_1[[#This Row],[Adjusted
Sale Price]]/Table_Data_Table_1[[#This Row],[Resid
Sq Ft]],2),"")</f>
        <v/>
      </c>
      <c r="S346" s="179" t="str">
        <f ca="1">IFERROR(IF(VLOOKUP(Table_Data_Table_1[[#This Row],[Item ID]],DataTable,11,FALSE)=0,"N/A",Table_Data_Table_1[[#This Row],[Adjusted
Sale Price]]/VLOOKUP(Table_Data_Table_1[[#This Row],[Item ID]],DataTable,11,FALSE)),"")</f>
        <v/>
      </c>
      <c r="T346" s="285" t="str">
        <f ca="1">IF(IFERROR(VLOOKUP(Table_Data_Table_1[[#This Row],[Item ID]],DataTable,17,FALSE),"")=0,"",IFERROR(VLOOKUP(Table_Data_Table_1[[#This Row],[Item ID]],DataTable,17,FALSE),""))</f>
        <v/>
      </c>
      <c r="U346" s="8"/>
    </row>
    <row r="347" spans="1:21" x14ac:dyDescent="0.25">
      <c r="A347" s="166" t="s">
        <v>133</v>
      </c>
      <c r="C347" s="192" t="str">
        <f>IF(Table_Data_Table_1[[#This Row],[Item ID]]="","",IFERROR(VLOOKUP(Table_Data_Table_1[[#This Row],[Item ID]],DataTable,16,FALSE),""))</f>
        <v/>
      </c>
      <c r="H34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ID]],DataTable,6,FALSE)*I347,"")))</f>
        <v/>
      </c>
      <c r="I34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7" s="178" t="str">
        <f>IFERROR(ROUND(Table_Data_Table_1[[#This Row],[Resid
Sq Ft]]/43560,3),"")</f>
        <v/>
      </c>
      <c r="K347" s="76" t="str">
        <f>IF(Table_Data_Table_1[[#This Row],[Item ID]]="","",IFERROR(VLOOKUP(Table_Data_Table_1[[#This Row],[Item ID]],DataTable,10,FALSE)-VLOOKUP(Table_Data_Table_1[[#This Row],[Item ID]],DataTable,12,FALSE),""))</f>
        <v/>
      </c>
      <c r="L347" s="176" t="str">
        <f>IFERROR(Table_Data_Table_1[[#This Row],[Land
Residual]]/Table_Data_Table_1[[#This Row],[Resid
Acre]],"")</f>
        <v/>
      </c>
      <c r="M347" s="179" t="str">
        <f>IFERROR(ROUND(Table_Data_Table_1[[#This Row],[Land
Residual]]/Table_Data_Table_1[[#This Row],[Resid
Sq Ft]],2),"")</f>
        <v/>
      </c>
      <c r="N347" s="78" t="str">
        <f>IF(Table_Data_Table_1[[#This Row],[Item ID]]="","",ROUND(DAYS360(Table_Data_Table_1[[#This Row],[Sale Date]],'Global Settings'!$H$5)/30,0))</f>
        <v/>
      </c>
      <c r="O347" s="180" t="str">
        <f ca="1">IFERROR(IF(AND(Table_Data_Table_1[[#This Row],[Months To
Mid-Point]]&lt;12.01,Table_Data_Table_1[[#This Row],[Months To
Mid-Point]]&gt;-13),0,(Table_Data_Table_1[[#This Row],[Months To
Mid-Point]]*'Global Settings'!$H$6)),"")</f>
        <v/>
      </c>
      <c r="P347" s="176" t="str">
        <f ca="1">IFERROR(Table_Data_Table_1[[#This Row],[Land
Residual]]*(Table_Data_Table_1[[#This Row],[Time
Adjust]]+1),"")</f>
        <v/>
      </c>
      <c r="Q347" s="176" t="str">
        <f ca="1">IFERROR(Table_Data_Table_1[[#This Row],[Adjusted
Sale Price]]/Table_Data_Table_1[[#This Row],[Resid
Acre]],"")</f>
        <v/>
      </c>
      <c r="R347" s="179" t="str">
        <f ca="1">IFERROR(ROUND(Table_Data_Table_1[[#This Row],[Adjusted
Sale Price]]/Table_Data_Table_1[[#This Row],[Resid
Sq Ft]],2),"")</f>
        <v/>
      </c>
      <c r="S347" s="179" t="str">
        <f ca="1">IFERROR(IF(VLOOKUP(Table_Data_Table_1[[#This Row],[Item ID]],DataTable,11,FALSE)=0,"N/A",Table_Data_Table_1[[#This Row],[Adjusted
Sale Price]]/VLOOKUP(Table_Data_Table_1[[#This Row],[Item ID]],DataTable,11,FALSE)),"")</f>
        <v/>
      </c>
      <c r="T347" s="285" t="str">
        <f ca="1">IF(IFERROR(VLOOKUP(Table_Data_Table_1[[#This Row],[Item ID]],DataTable,17,FALSE),"")=0,"",IFERROR(VLOOKUP(Table_Data_Table_1[[#This Row],[Item ID]],DataTable,17,FALSE),""))</f>
        <v/>
      </c>
      <c r="U347" s="8"/>
    </row>
    <row r="348" spans="1:21" x14ac:dyDescent="0.25">
      <c r="A348" s="166" t="s">
        <v>133</v>
      </c>
      <c r="C348" s="192" t="str">
        <f>IF(Table_Data_Table_1[[#This Row],[Item ID]]="","",IFERROR(VLOOKUP(Table_Data_Table_1[[#This Row],[Item ID]],DataTable,16,FALSE),""))</f>
        <v/>
      </c>
      <c r="H34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ID]],DataTable,6,FALSE)*I348,"")))</f>
        <v/>
      </c>
      <c r="I34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8" s="178" t="str">
        <f>IFERROR(ROUND(Table_Data_Table_1[[#This Row],[Resid
Sq Ft]]/43560,3),"")</f>
        <v/>
      </c>
      <c r="K348" s="76" t="str">
        <f>IF(Table_Data_Table_1[[#This Row],[Item ID]]="","",IFERROR(VLOOKUP(Table_Data_Table_1[[#This Row],[Item ID]],DataTable,10,FALSE)-VLOOKUP(Table_Data_Table_1[[#This Row],[Item ID]],DataTable,12,FALSE),""))</f>
        <v/>
      </c>
      <c r="L348" s="176" t="str">
        <f>IFERROR(Table_Data_Table_1[[#This Row],[Land
Residual]]/Table_Data_Table_1[[#This Row],[Resid
Acre]],"")</f>
        <v/>
      </c>
      <c r="M348" s="179" t="str">
        <f>IFERROR(ROUND(Table_Data_Table_1[[#This Row],[Land
Residual]]/Table_Data_Table_1[[#This Row],[Resid
Sq Ft]],2),"")</f>
        <v/>
      </c>
      <c r="N348" s="78" t="str">
        <f>IF(Table_Data_Table_1[[#This Row],[Item ID]]="","",ROUND(DAYS360(Table_Data_Table_1[[#This Row],[Sale Date]],'Global Settings'!$H$5)/30,0))</f>
        <v/>
      </c>
      <c r="O348" s="180" t="str">
        <f ca="1">IFERROR(IF(AND(Table_Data_Table_1[[#This Row],[Months To
Mid-Point]]&lt;12.01,Table_Data_Table_1[[#This Row],[Months To
Mid-Point]]&gt;-13),0,(Table_Data_Table_1[[#This Row],[Months To
Mid-Point]]*'Global Settings'!$H$6)),"")</f>
        <v/>
      </c>
      <c r="P348" s="176" t="str">
        <f ca="1">IFERROR(Table_Data_Table_1[[#This Row],[Land
Residual]]*(Table_Data_Table_1[[#This Row],[Time
Adjust]]+1),"")</f>
        <v/>
      </c>
      <c r="Q348" s="176" t="str">
        <f ca="1">IFERROR(Table_Data_Table_1[[#This Row],[Adjusted
Sale Price]]/Table_Data_Table_1[[#This Row],[Resid
Acre]],"")</f>
        <v/>
      </c>
      <c r="R348" s="179" t="str">
        <f ca="1">IFERROR(ROUND(Table_Data_Table_1[[#This Row],[Adjusted
Sale Price]]/Table_Data_Table_1[[#This Row],[Resid
Sq Ft]],2),"")</f>
        <v/>
      </c>
      <c r="S348" s="179" t="str">
        <f ca="1">IFERROR(IF(VLOOKUP(Table_Data_Table_1[[#This Row],[Item ID]],DataTable,11,FALSE)=0,"N/A",Table_Data_Table_1[[#This Row],[Adjusted
Sale Price]]/VLOOKUP(Table_Data_Table_1[[#This Row],[Item ID]],DataTable,11,FALSE)),"")</f>
        <v/>
      </c>
      <c r="T348" s="285" t="str">
        <f ca="1">IF(IFERROR(VLOOKUP(Table_Data_Table_1[[#This Row],[Item ID]],DataTable,17,FALSE),"")=0,"",IFERROR(VLOOKUP(Table_Data_Table_1[[#This Row],[Item ID]],DataTable,17,FALSE),""))</f>
        <v/>
      </c>
      <c r="U348" s="8"/>
    </row>
    <row r="349" spans="1:21" x14ac:dyDescent="0.25">
      <c r="A349" s="166" t="s">
        <v>133</v>
      </c>
      <c r="C349" s="192" t="str">
        <f>IF(Table_Data_Table_1[[#This Row],[Item ID]]="","",IFERROR(VLOOKUP(Table_Data_Table_1[[#This Row],[Item ID]],DataTable,16,FALSE),""))</f>
        <v/>
      </c>
      <c r="H34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ID]],DataTable,6,FALSE)*I349,"")))</f>
        <v/>
      </c>
      <c r="I34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9" s="178" t="str">
        <f>IFERROR(ROUND(Table_Data_Table_1[[#This Row],[Resid
Sq Ft]]/43560,3),"")</f>
        <v/>
      </c>
      <c r="K349" s="76" t="str">
        <f>IF(Table_Data_Table_1[[#This Row],[Item ID]]="","",IFERROR(VLOOKUP(Table_Data_Table_1[[#This Row],[Item ID]],DataTable,10,FALSE)-VLOOKUP(Table_Data_Table_1[[#This Row],[Item ID]],DataTable,12,FALSE),""))</f>
        <v/>
      </c>
      <c r="L349" s="176" t="str">
        <f>IFERROR(Table_Data_Table_1[[#This Row],[Land
Residual]]/Table_Data_Table_1[[#This Row],[Resid
Acre]],"")</f>
        <v/>
      </c>
      <c r="M349" s="179" t="str">
        <f>IFERROR(ROUND(Table_Data_Table_1[[#This Row],[Land
Residual]]/Table_Data_Table_1[[#This Row],[Resid
Sq Ft]],2),"")</f>
        <v/>
      </c>
      <c r="N349" s="78" t="str">
        <f>IF(Table_Data_Table_1[[#This Row],[Item ID]]="","",ROUND(DAYS360(Table_Data_Table_1[[#This Row],[Sale Date]],'Global Settings'!$H$5)/30,0))</f>
        <v/>
      </c>
      <c r="O349" s="180" t="str">
        <f ca="1">IFERROR(IF(AND(Table_Data_Table_1[[#This Row],[Months To
Mid-Point]]&lt;12.01,Table_Data_Table_1[[#This Row],[Months To
Mid-Point]]&gt;-13),0,(Table_Data_Table_1[[#This Row],[Months To
Mid-Point]]*'Global Settings'!$H$6)),"")</f>
        <v/>
      </c>
      <c r="P349" s="176" t="str">
        <f ca="1">IFERROR(Table_Data_Table_1[[#This Row],[Land
Residual]]*(Table_Data_Table_1[[#This Row],[Time
Adjust]]+1),"")</f>
        <v/>
      </c>
      <c r="Q349" s="176" t="str">
        <f ca="1">IFERROR(Table_Data_Table_1[[#This Row],[Adjusted
Sale Price]]/Table_Data_Table_1[[#This Row],[Resid
Acre]],"")</f>
        <v/>
      </c>
      <c r="R349" s="179" t="str">
        <f ca="1">IFERROR(ROUND(Table_Data_Table_1[[#This Row],[Adjusted
Sale Price]]/Table_Data_Table_1[[#This Row],[Resid
Sq Ft]],2),"")</f>
        <v/>
      </c>
      <c r="S349" s="179" t="str">
        <f ca="1">IFERROR(IF(VLOOKUP(Table_Data_Table_1[[#This Row],[Item ID]],DataTable,11,FALSE)=0,"N/A",Table_Data_Table_1[[#This Row],[Adjusted
Sale Price]]/VLOOKUP(Table_Data_Table_1[[#This Row],[Item ID]],DataTable,11,FALSE)),"")</f>
        <v/>
      </c>
      <c r="T349" s="285" t="str">
        <f ca="1">IF(IFERROR(VLOOKUP(Table_Data_Table_1[[#This Row],[Item ID]],DataTable,17,FALSE),"")=0,"",IFERROR(VLOOKUP(Table_Data_Table_1[[#This Row],[Item ID]],DataTable,17,FALSE),""))</f>
        <v/>
      </c>
      <c r="U349" s="8"/>
    </row>
    <row r="350" spans="1:21" x14ac:dyDescent="0.25">
      <c r="A350" s="166" t="s">
        <v>133</v>
      </c>
      <c r="C350" s="192" t="str">
        <f>IF(Table_Data_Table_1[[#This Row],[Item ID]]="","",IFERROR(VLOOKUP(Table_Data_Table_1[[#This Row],[Item ID]],DataTable,16,FALSE),""))</f>
        <v/>
      </c>
      <c r="H35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ID]],DataTable,6,FALSE)*I350,"")))</f>
        <v/>
      </c>
      <c r="I35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0" s="178" t="str">
        <f>IFERROR(ROUND(Table_Data_Table_1[[#This Row],[Resid
Sq Ft]]/43560,3),"")</f>
        <v/>
      </c>
      <c r="K350" s="76" t="str">
        <f>IF(Table_Data_Table_1[[#This Row],[Item ID]]="","",IFERROR(VLOOKUP(Table_Data_Table_1[[#This Row],[Item ID]],DataTable,10,FALSE)-VLOOKUP(Table_Data_Table_1[[#This Row],[Item ID]],DataTable,12,FALSE),""))</f>
        <v/>
      </c>
      <c r="L350" s="176" t="str">
        <f>IFERROR(Table_Data_Table_1[[#This Row],[Land
Residual]]/Table_Data_Table_1[[#This Row],[Resid
Acre]],"")</f>
        <v/>
      </c>
      <c r="M350" s="179" t="str">
        <f>IFERROR(ROUND(Table_Data_Table_1[[#This Row],[Land
Residual]]/Table_Data_Table_1[[#This Row],[Resid
Sq Ft]],2),"")</f>
        <v/>
      </c>
      <c r="N350" s="78" t="str">
        <f>IF(Table_Data_Table_1[[#This Row],[Item ID]]="","",ROUND(DAYS360(Table_Data_Table_1[[#This Row],[Sale Date]],'Global Settings'!$H$5)/30,0))</f>
        <v/>
      </c>
      <c r="O350" s="180" t="str">
        <f ca="1">IFERROR(IF(AND(Table_Data_Table_1[[#This Row],[Months To
Mid-Point]]&lt;12.01,Table_Data_Table_1[[#This Row],[Months To
Mid-Point]]&gt;-13),0,(Table_Data_Table_1[[#This Row],[Months To
Mid-Point]]*'Global Settings'!$H$6)),"")</f>
        <v/>
      </c>
      <c r="P350" s="176" t="str">
        <f ca="1">IFERROR(Table_Data_Table_1[[#This Row],[Land
Residual]]*(Table_Data_Table_1[[#This Row],[Time
Adjust]]+1),"")</f>
        <v/>
      </c>
      <c r="Q350" s="176" t="str">
        <f ca="1">IFERROR(Table_Data_Table_1[[#This Row],[Adjusted
Sale Price]]/Table_Data_Table_1[[#This Row],[Resid
Acre]],"")</f>
        <v/>
      </c>
      <c r="R350" s="179" t="str">
        <f ca="1">IFERROR(ROUND(Table_Data_Table_1[[#This Row],[Adjusted
Sale Price]]/Table_Data_Table_1[[#This Row],[Resid
Sq Ft]],2),"")</f>
        <v/>
      </c>
      <c r="S350" s="179" t="str">
        <f ca="1">IFERROR(IF(VLOOKUP(Table_Data_Table_1[[#This Row],[Item ID]],DataTable,11,FALSE)=0,"N/A",Table_Data_Table_1[[#This Row],[Adjusted
Sale Price]]/VLOOKUP(Table_Data_Table_1[[#This Row],[Item ID]],DataTable,11,FALSE)),"")</f>
        <v/>
      </c>
      <c r="T350" s="285" t="str">
        <f ca="1">IF(IFERROR(VLOOKUP(Table_Data_Table_1[[#This Row],[Item ID]],DataTable,17,FALSE),"")=0,"",IFERROR(VLOOKUP(Table_Data_Table_1[[#This Row],[Item ID]],DataTable,17,FALSE),""))</f>
        <v/>
      </c>
      <c r="U350" s="8"/>
    </row>
    <row r="351" spans="1:21" x14ac:dyDescent="0.25">
      <c r="A351" s="166" t="s">
        <v>133</v>
      </c>
      <c r="C351" s="192" t="str">
        <f>IF(Table_Data_Table_1[[#This Row],[Item ID]]="","",IFERROR(VLOOKUP(Table_Data_Table_1[[#This Row],[Item ID]],DataTable,16,FALSE),""))</f>
        <v/>
      </c>
      <c r="H35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ID]],DataTable,6,FALSE)*I351,"")))</f>
        <v/>
      </c>
      <c r="I35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1" s="178" t="str">
        <f>IFERROR(ROUND(Table_Data_Table_1[[#This Row],[Resid
Sq Ft]]/43560,3),"")</f>
        <v/>
      </c>
      <c r="K351" s="76" t="str">
        <f>IF(Table_Data_Table_1[[#This Row],[Item ID]]="","",IFERROR(VLOOKUP(Table_Data_Table_1[[#This Row],[Item ID]],DataTable,10,FALSE)-VLOOKUP(Table_Data_Table_1[[#This Row],[Item ID]],DataTable,12,FALSE),""))</f>
        <v/>
      </c>
      <c r="L351" s="176" t="str">
        <f>IFERROR(Table_Data_Table_1[[#This Row],[Land
Residual]]/Table_Data_Table_1[[#This Row],[Resid
Acre]],"")</f>
        <v/>
      </c>
      <c r="M351" s="179" t="str">
        <f>IFERROR(ROUND(Table_Data_Table_1[[#This Row],[Land
Residual]]/Table_Data_Table_1[[#This Row],[Resid
Sq Ft]],2),"")</f>
        <v/>
      </c>
      <c r="N351" s="78" t="str">
        <f>IF(Table_Data_Table_1[[#This Row],[Item ID]]="","",ROUND(DAYS360(Table_Data_Table_1[[#This Row],[Sale Date]],'Global Settings'!$H$5)/30,0))</f>
        <v/>
      </c>
      <c r="O351" s="180" t="str">
        <f ca="1">IFERROR(IF(AND(Table_Data_Table_1[[#This Row],[Months To
Mid-Point]]&lt;12.01,Table_Data_Table_1[[#This Row],[Months To
Mid-Point]]&gt;-13),0,(Table_Data_Table_1[[#This Row],[Months To
Mid-Point]]*'Global Settings'!$H$6)),"")</f>
        <v/>
      </c>
      <c r="P351" s="176" t="str">
        <f ca="1">IFERROR(Table_Data_Table_1[[#This Row],[Land
Residual]]*(Table_Data_Table_1[[#This Row],[Time
Adjust]]+1),"")</f>
        <v/>
      </c>
      <c r="Q351" s="176" t="str">
        <f ca="1">IFERROR(Table_Data_Table_1[[#This Row],[Adjusted
Sale Price]]/Table_Data_Table_1[[#This Row],[Resid
Acre]],"")</f>
        <v/>
      </c>
      <c r="R351" s="179" t="str">
        <f ca="1">IFERROR(ROUND(Table_Data_Table_1[[#This Row],[Adjusted
Sale Price]]/Table_Data_Table_1[[#This Row],[Resid
Sq Ft]],2),"")</f>
        <v/>
      </c>
      <c r="S351" s="179" t="str">
        <f ca="1">IFERROR(IF(VLOOKUP(Table_Data_Table_1[[#This Row],[Item ID]],DataTable,11,FALSE)=0,"N/A",Table_Data_Table_1[[#This Row],[Adjusted
Sale Price]]/VLOOKUP(Table_Data_Table_1[[#This Row],[Item ID]],DataTable,11,FALSE)),"")</f>
        <v/>
      </c>
      <c r="T351" s="285" t="str">
        <f ca="1">IF(IFERROR(VLOOKUP(Table_Data_Table_1[[#This Row],[Item ID]],DataTable,17,FALSE),"")=0,"",IFERROR(VLOOKUP(Table_Data_Table_1[[#This Row],[Item ID]],DataTable,17,FALSE),""))</f>
        <v/>
      </c>
      <c r="U351" s="8"/>
    </row>
    <row r="352" spans="1:21" x14ac:dyDescent="0.25">
      <c r="A352" s="166" t="s">
        <v>133</v>
      </c>
      <c r="C352" s="192" t="str">
        <f>IF(Table_Data_Table_1[[#This Row],[Item ID]]="","",IFERROR(VLOOKUP(Table_Data_Table_1[[#This Row],[Item ID]],DataTable,16,FALSE),""))</f>
        <v/>
      </c>
      <c r="H35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ID]],DataTable,6,FALSE)*I352,"")))</f>
        <v/>
      </c>
      <c r="I35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2" s="178" t="str">
        <f>IFERROR(ROUND(Table_Data_Table_1[[#This Row],[Resid
Sq Ft]]/43560,3),"")</f>
        <v/>
      </c>
      <c r="K352" s="76" t="str">
        <f>IF(Table_Data_Table_1[[#This Row],[Item ID]]="","",IFERROR(VLOOKUP(Table_Data_Table_1[[#This Row],[Item ID]],DataTable,10,FALSE)-VLOOKUP(Table_Data_Table_1[[#This Row],[Item ID]],DataTable,12,FALSE),""))</f>
        <v/>
      </c>
      <c r="L352" s="176" t="str">
        <f>IFERROR(Table_Data_Table_1[[#This Row],[Land
Residual]]/Table_Data_Table_1[[#This Row],[Resid
Acre]],"")</f>
        <v/>
      </c>
      <c r="M352" s="179" t="str">
        <f>IFERROR(ROUND(Table_Data_Table_1[[#This Row],[Land
Residual]]/Table_Data_Table_1[[#This Row],[Resid
Sq Ft]],2),"")</f>
        <v/>
      </c>
      <c r="N352" s="78" t="str">
        <f>IF(Table_Data_Table_1[[#This Row],[Item ID]]="","",ROUND(DAYS360(Table_Data_Table_1[[#This Row],[Sale Date]],'Global Settings'!$H$5)/30,0))</f>
        <v/>
      </c>
      <c r="O352" s="180" t="str">
        <f ca="1">IFERROR(IF(AND(Table_Data_Table_1[[#This Row],[Months To
Mid-Point]]&lt;12.01,Table_Data_Table_1[[#This Row],[Months To
Mid-Point]]&gt;-13),0,(Table_Data_Table_1[[#This Row],[Months To
Mid-Point]]*'Global Settings'!$H$6)),"")</f>
        <v/>
      </c>
      <c r="P352" s="176" t="str">
        <f ca="1">IFERROR(Table_Data_Table_1[[#This Row],[Land
Residual]]*(Table_Data_Table_1[[#This Row],[Time
Adjust]]+1),"")</f>
        <v/>
      </c>
      <c r="Q352" s="176" t="str">
        <f ca="1">IFERROR(Table_Data_Table_1[[#This Row],[Adjusted
Sale Price]]/Table_Data_Table_1[[#This Row],[Resid
Acre]],"")</f>
        <v/>
      </c>
      <c r="R352" s="179" t="str">
        <f ca="1">IFERROR(ROUND(Table_Data_Table_1[[#This Row],[Adjusted
Sale Price]]/Table_Data_Table_1[[#This Row],[Resid
Sq Ft]],2),"")</f>
        <v/>
      </c>
      <c r="S352" s="179" t="str">
        <f ca="1">IFERROR(IF(VLOOKUP(Table_Data_Table_1[[#This Row],[Item ID]],DataTable,11,FALSE)=0,"N/A",Table_Data_Table_1[[#This Row],[Adjusted
Sale Price]]/VLOOKUP(Table_Data_Table_1[[#This Row],[Item ID]],DataTable,11,FALSE)),"")</f>
        <v/>
      </c>
      <c r="T352" s="285" t="str">
        <f ca="1">IF(IFERROR(VLOOKUP(Table_Data_Table_1[[#This Row],[Item ID]],DataTable,17,FALSE),"")=0,"",IFERROR(VLOOKUP(Table_Data_Table_1[[#This Row],[Item ID]],DataTable,17,FALSE),""))</f>
        <v/>
      </c>
      <c r="U352" s="8"/>
    </row>
    <row r="353" spans="1:21" x14ac:dyDescent="0.25">
      <c r="A353" s="166" t="s">
        <v>133</v>
      </c>
      <c r="C353" s="192" t="str">
        <f>IF(Table_Data_Table_1[[#This Row],[Item ID]]="","",IFERROR(VLOOKUP(Table_Data_Table_1[[#This Row],[Item ID]],DataTable,16,FALSE),""))</f>
        <v/>
      </c>
      <c r="H35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ID]],DataTable,6,FALSE)*I353,"")))</f>
        <v/>
      </c>
      <c r="I35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3" s="178" t="str">
        <f>IFERROR(ROUND(Table_Data_Table_1[[#This Row],[Resid
Sq Ft]]/43560,3),"")</f>
        <v/>
      </c>
      <c r="K353" s="76" t="str">
        <f>IF(Table_Data_Table_1[[#This Row],[Item ID]]="","",IFERROR(VLOOKUP(Table_Data_Table_1[[#This Row],[Item ID]],DataTable,10,FALSE)-VLOOKUP(Table_Data_Table_1[[#This Row],[Item ID]],DataTable,12,FALSE),""))</f>
        <v/>
      </c>
      <c r="L353" s="176" t="str">
        <f>IFERROR(Table_Data_Table_1[[#This Row],[Land
Residual]]/Table_Data_Table_1[[#This Row],[Resid
Acre]],"")</f>
        <v/>
      </c>
      <c r="M353" s="179" t="str">
        <f>IFERROR(ROUND(Table_Data_Table_1[[#This Row],[Land
Residual]]/Table_Data_Table_1[[#This Row],[Resid
Sq Ft]],2),"")</f>
        <v/>
      </c>
      <c r="N353" s="78" t="str">
        <f>IF(Table_Data_Table_1[[#This Row],[Item ID]]="","",ROUND(DAYS360(Table_Data_Table_1[[#This Row],[Sale Date]],'Global Settings'!$H$5)/30,0))</f>
        <v/>
      </c>
      <c r="O353" s="180" t="str">
        <f ca="1">IFERROR(IF(AND(Table_Data_Table_1[[#This Row],[Months To
Mid-Point]]&lt;12.01,Table_Data_Table_1[[#This Row],[Months To
Mid-Point]]&gt;-13),0,(Table_Data_Table_1[[#This Row],[Months To
Mid-Point]]*'Global Settings'!$H$6)),"")</f>
        <v/>
      </c>
      <c r="P353" s="176" t="str">
        <f ca="1">IFERROR(Table_Data_Table_1[[#This Row],[Land
Residual]]*(Table_Data_Table_1[[#This Row],[Time
Adjust]]+1),"")</f>
        <v/>
      </c>
      <c r="Q353" s="176" t="str">
        <f ca="1">IFERROR(Table_Data_Table_1[[#This Row],[Adjusted
Sale Price]]/Table_Data_Table_1[[#This Row],[Resid
Acre]],"")</f>
        <v/>
      </c>
      <c r="R353" s="179" t="str">
        <f ca="1">IFERROR(ROUND(Table_Data_Table_1[[#This Row],[Adjusted
Sale Price]]/Table_Data_Table_1[[#This Row],[Resid
Sq Ft]],2),"")</f>
        <v/>
      </c>
      <c r="S353" s="179" t="str">
        <f ca="1">IFERROR(IF(VLOOKUP(Table_Data_Table_1[[#This Row],[Item ID]],DataTable,11,FALSE)=0,"N/A",Table_Data_Table_1[[#This Row],[Adjusted
Sale Price]]/VLOOKUP(Table_Data_Table_1[[#This Row],[Item ID]],DataTable,11,FALSE)),"")</f>
        <v/>
      </c>
      <c r="T353" s="285" t="str">
        <f ca="1">IF(IFERROR(VLOOKUP(Table_Data_Table_1[[#This Row],[Item ID]],DataTable,17,FALSE),"")=0,"",IFERROR(VLOOKUP(Table_Data_Table_1[[#This Row],[Item ID]],DataTable,17,FALSE),""))</f>
        <v/>
      </c>
      <c r="U353" s="8"/>
    </row>
    <row r="354" spans="1:21" x14ac:dyDescent="0.25">
      <c r="A354" s="166" t="s">
        <v>133</v>
      </c>
      <c r="C354" s="192" t="str">
        <f>IF(Table_Data_Table_1[[#This Row],[Item ID]]="","",IFERROR(VLOOKUP(Table_Data_Table_1[[#This Row],[Item ID]],DataTable,16,FALSE),""))</f>
        <v/>
      </c>
      <c r="H35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ID]],DataTable,6,FALSE)*I354,"")))</f>
        <v/>
      </c>
      <c r="I35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4" s="178" t="str">
        <f>IFERROR(ROUND(Table_Data_Table_1[[#This Row],[Resid
Sq Ft]]/43560,3),"")</f>
        <v/>
      </c>
      <c r="K354" s="76" t="str">
        <f>IF(Table_Data_Table_1[[#This Row],[Item ID]]="","",IFERROR(VLOOKUP(Table_Data_Table_1[[#This Row],[Item ID]],DataTable,10,FALSE)-VLOOKUP(Table_Data_Table_1[[#This Row],[Item ID]],DataTable,12,FALSE),""))</f>
        <v/>
      </c>
      <c r="L354" s="176" t="str">
        <f>IFERROR(Table_Data_Table_1[[#This Row],[Land
Residual]]/Table_Data_Table_1[[#This Row],[Resid
Acre]],"")</f>
        <v/>
      </c>
      <c r="M354" s="179" t="str">
        <f>IFERROR(ROUND(Table_Data_Table_1[[#This Row],[Land
Residual]]/Table_Data_Table_1[[#This Row],[Resid
Sq Ft]],2),"")</f>
        <v/>
      </c>
      <c r="N354" s="78" t="str">
        <f>IF(Table_Data_Table_1[[#This Row],[Item ID]]="","",ROUND(DAYS360(Table_Data_Table_1[[#This Row],[Sale Date]],'Global Settings'!$H$5)/30,0))</f>
        <v/>
      </c>
      <c r="O354" s="180" t="str">
        <f ca="1">IFERROR(IF(AND(Table_Data_Table_1[[#This Row],[Months To
Mid-Point]]&lt;12.01,Table_Data_Table_1[[#This Row],[Months To
Mid-Point]]&gt;-13),0,(Table_Data_Table_1[[#This Row],[Months To
Mid-Point]]*'Global Settings'!$H$6)),"")</f>
        <v/>
      </c>
      <c r="P354" s="176" t="str">
        <f ca="1">IFERROR(Table_Data_Table_1[[#This Row],[Land
Residual]]*(Table_Data_Table_1[[#This Row],[Time
Adjust]]+1),"")</f>
        <v/>
      </c>
      <c r="Q354" s="176" t="str">
        <f ca="1">IFERROR(Table_Data_Table_1[[#This Row],[Adjusted
Sale Price]]/Table_Data_Table_1[[#This Row],[Resid
Acre]],"")</f>
        <v/>
      </c>
      <c r="R354" s="179" t="str">
        <f ca="1">IFERROR(ROUND(Table_Data_Table_1[[#This Row],[Adjusted
Sale Price]]/Table_Data_Table_1[[#This Row],[Resid
Sq Ft]],2),"")</f>
        <v/>
      </c>
      <c r="S354" s="179" t="str">
        <f ca="1">IFERROR(IF(VLOOKUP(Table_Data_Table_1[[#This Row],[Item ID]],DataTable,11,FALSE)=0,"N/A",Table_Data_Table_1[[#This Row],[Adjusted
Sale Price]]/VLOOKUP(Table_Data_Table_1[[#This Row],[Item ID]],DataTable,11,FALSE)),"")</f>
        <v/>
      </c>
      <c r="T354" s="285" t="str">
        <f ca="1">IF(IFERROR(VLOOKUP(Table_Data_Table_1[[#This Row],[Item ID]],DataTable,17,FALSE),"")=0,"",IFERROR(VLOOKUP(Table_Data_Table_1[[#This Row],[Item ID]],DataTable,17,FALSE),""))</f>
        <v/>
      </c>
      <c r="U354" s="8"/>
    </row>
    <row r="355" spans="1:21" x14ac:dyDescent="0.25">
      <c r="A355" s="166" t="s">
        <v>133</v>
      </c>
      <c r="C355" s="192" t="str">
        <f>IF(Table_Data_Table_1[[#This Row],[Item ID]]="","",IFERROR(VLOOKUP(Table_Data_Table_1[[#This Row],[Item ID]],DataTable,16,FALSE),""))</f>
        <v/>
      </c>
      <c r="H35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ID]],DataTable,6,FALSE)*I355,"")))</f>
        <v/>
      </c>
      <c r="I35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5" s="178" t="str">
        <f>IFERROR(ROUND(Table_Data_Table_1[[#This Row],[Resid
Sq Ft]]/43560,3),"")</f>
        <v/>
      </c>
      <c r="K355" s="76" t="str">
        <f>IF(Table_Data_Table_1[[#This Row],[Item ID]]="","",IFERROR(VLOOKUP(Table_Data_Table_1[[#This Row],[Item ID]],DataTable,10,FALSE)-VLOOKUP(Table_Data_Table_1[[#This Row],[Item ID]],DataTable,12,FALSE),""))</f>
        <v/>
      </c>
      <c r="L355" s="176" t="str">
        <f>IFERROR(Table_Data_Table_1[[#This Row],[Land
Residual]]/Table_Data_Table_1[[#This Row],[Resid
Acre]],"")</f>
        <v/>
      </c>
      <c r="M355" s="179" t="str">
        <f>IFERROR(ROUND(Table_Data_Table_1[[#This Row],[Land
Residual]]/Table_Data_Table_1[[#This Row],[Resid
Sq Ft]],2),"")</f>
        <v/>
      </c>
      <c r="N355" s="78" t="str">
        <f>IF(Table_Data_Table_1[[#This Row],[Item ID]]="","",ROUND(DAYS360(Table_Data_Table_1[[#This Row],[Sale Date]],'Global Settings'!$H$5)/30,0))</f>
        <v/>
      </c>
      <c r="O355" s="180" t="str">
        <f ca="1">IFERROR(IF(AND(Table_Data_Table_1[[#This Row],[Months To
Mid-Point]]&lt;12.01,Table_Data_Table_1[[#This Row],[Months To
Mid-Point]]&gt;-13),0,(Table_Data_Table_1[[#This Row],[Months To
Mid-Point]]*'Global Settings'!$H$6)),"")</f>
        <v/>
      </c>
      <c r="P355" s="176" t="str">
        <f ca="1">IFERROR(Table_Data_Table_1[[#This Row],[Land
Residual]]*(Table_Data_Table_1[[#This Row],[Time
Adjust]]+1),"")</f>
        <v/>
      </c>
      <c r="Q355" s="176" t="str">
        <f ca="1">IFERROR(Table_Data_Table_1[[#This Row],[Adjusted
Sale Price]]/Table_Data_Table_1[[#This Row],[Resid
Acre]],"")</f>
        <v/>
      </c>
      <c r="R355" s="179" t="str">
        <f ca="1">IFERROR(ROUND(Table_Data_Table_1[[#This Row],[Adjusted
Sale Price]]/Table_Data_Table_1[[#This Row],[Resid
Sq Ft]],2),"")</f>
        <v/>
      </c>
      <c r="S355" s="179" t="str">
        <f ca="1">IFERROR(IF(VLOOKUP(Table_Data_Table_1[[#This Row],[Item ID]],DataTable,11,FALSE)=0,"N/A",Table_Data_Table_1[[#This Row],[Adjusted
Sale Price]]/VLOOKUP(Table_Data_Table_1[[#This Row],[Item ID]],DataTable,11,FALSE)),"")</f>
        <v/>
      </c>
      <c r="T355" s="285" t="str">
        <f ca="1">IF(IFERROR(VLOOKUP(Table_Data_Table_1[[#This Row],[Item ID]],DataTable,17,FALSE),"")=0,"",IFERROR(VLOOKUP(Table_Data_Table_1[[#This Row],[Item ID]],DataTable,17,FALSE),""))</f>
        <v/>
      </c>
      <c r="U355" s="8"/>
    </row>
    <row r="356" spans="1:21" x14ac:dyDescent="0.25">
      <c r="A356" s="166" t="s">
        <v>133</v>
      </c>
      <c r="C356" s="192" t="str">
        <f>IF(Table_Data_Table_1[[#This Row],[Item ID]]="","",IFERROR(VLOOKUP(Table_Data_Table_1[[#This Row],[Item ID]],DataTable,16,FALSE),""))</f>
        <v/>
      </c>
      <c r="H35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ID]],DataTable,6,FALSE)*I356,"")))</f>
        <v/>
      </c>
      <c r="I35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6" s="178" t="str">
        <f>IFERROR(ROUND(Table_Data_Table_1[[#This Row],[Resid
Sq Ft]]/43560,3),"")</f>
        <v/>
      </c>
      <c r="K356" s="76" t="str">
        <f>IF(Table_Data_Table_1[[#This Row],[Item ID]]="","",IFERROR(VLOOKUP(Table_Data_Table_1[[#This Row],[Item ID]],DataTable,10,FALSE)-VLOOKUP(Table_Data_Table_1[[#This Row],[Item ID]],DataTable,12,FALSE),""))</f>
        <v/>
      </c>
      <c r="L356" s="176" t="str">
        <f>IFERROR(Table_Data_Table_1[[#This Row],[Land
Residual]]/Table_Data_Table_1[[#This Row],[Resid
Acre]],"")</f>
        <v/>
      </c>
      <c r="M356" s="179" t="str">
        <f>IFERROR(ROUND(Table_Data_Table_1[[#This Row],[Land
Residual]]/Table_Data_Table_1[[#This Row],[Resid
Sq Ft]],2),"")</f>
        <v/>
      </c>
      <c r="N356" s="78" t="str">
        <f>IF(Table_Data_Table_1[[#This Row],[Item ID]]="","",ROUND(DAYS360(Table_Data_Table_1[[#This Row],[Sale Date]],'Global Settings'!$H$5)/30,0))</f>
        <v/>
      </c>
      <c r="O356" s="180" t="str">
        <f ca="1">IFERROR(IF(AND(Table_Data_Table_1[[#This Row],[Months To
Mid-Point]]&lt;12.01,Table_Data_Table_1[[#This Row],[Months To
Mid-Point]]&gt;-13),0,(Table_Data_Table_1[[#This Row],[Months To
Mid-Point]]*'Global Settings'!$H$6)),"")</f>
        <v/>
      </c>
      <c r="P356" s="176" t="str">
        <f ca="1">IFERROR(Table_Data_Table_1[[#This Row],[Land
Residual]]*(Table_Data_Table_1[[#This Row],[Time
Adjust]]+1),"")</f>
        <v/>
      </c>
      <c r="Q356" s="176" t="str">
        <f ca="1">IFERROR(Table_Data_Table_1[[#This Row],[Adjusted
Sale Price]]/Table_Data_Table_1[[#This Row],[Resid
Acre]],"")</f>
        <v/>
      </c>
      <c r="R356" s="179" t="str">
        <f ca="1">IFERROR(ROUND(Table_Data_Table_1[[#This Row],[Adjusted
Sale Price]]/Table_Data_Table_1[[#This Row],[Resid
Sq Ft]],2),"")</f>
        <v/>
      </c>
      <c r="S356" s="179" t="str">
        <f ca="1">IFERROR(IF(VLOOKUP(Table_Data_Table_1[[#This Row],[Item ID]],DataTable,11,FALSE)=0,"N/A",Table_Data_Table_1[[#This Row],[Adjusted
Sale Price]]/VLOOKUP(Table_Data_Table_1[[#This Row],[Item ID]],DataTable,11,FALSE)),"")</f>
        <v/>
      </c>
      <c r="T356" s="285" t="str">
        <f ca="1">IF(IFERROR(VLOOKUP(Table_Data_Table_1[[#This Row],[Item ID]],DataTable,17,FALSE),"")=0,"",IFERROR(VLOOKUP(Table_Data_Table_1[[#This Row],[Item ID]],DataTable,17,FALSE),""))</f>
        <v/>
      </c>
      <c r="U356" s="8"/>
    </row>
    <row r="357" spans="1:21" x14ac:dyDescent="0.25">
      <c r="A357" s="166" t="s">
        <v>133</v>
      </c>
      <c r="C357" s="192" t="str">
        <f>IF(Table_Data_Table_1[[#This Row],[Item ID]]="","",IFERROR(VLOOKUP(Table_Data_Table_1[[#This Row],[Item ID]],DataTable,16,FALSE),""))</f>
        <v/>
      </c>
      <c r="H35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ID]],DataTable,6,FALSE)*I357,"")))</f>
        <v/>
      </c>
      <c r="I35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7" s="178" t="str">
        <f>IFERROR(ROUND(Table_Data_Table_1[[#This Row],[Resid
Sq Ft]]/43560,3),"")</f>
        <v/>
      </c>
      <c r="K357" s="76" t="str">
        <f>IF(Table_Data_Table_1[[#This Row],[Item ID]]="","",IFERROR(VLOOKUP(Table_Data_Table_1[[#This Row],[Item ID]],DataTable,10,FALSE)-VLOOKUP(Table_Data_Table_1[[#This Row],[Item ID]],DataTable,12,FALSE),""))</f>
        <v/>
      </c>
      <c r="L357" s="176" t="str">
        <f>IFERROR(Table_Data_Table_1[[#This Row],[Land
Residual]]/Table_Data_Table_1[[#This Row],[Resid
Acre]],"")</f>
        <v/>
      </c>
      <c r="M357" s="179" t="str">
        <f>IFERROR(ROUND(Table_Data_Table_1[[#This Row],[Land
Residual]]/Table_Data_Table_1[[#This Row],[Resid
Sq Ft]],2),"")</f>
        <v/>
      </c>
      <c r="N357" s="78" t="str">
        <f>IF(Table_Data_Table_1[[#This Row],[Item ID]]="","",ROUND(DAYS360(Table_Data_Table_1[[#This Row],[Sale Date]],'Global Settings'!$H$5)/30,0))</f>
        <v/>
      </c>
      <c r="O357" s="180" t="str">
        <f ca="1">IFERROR(IF(AND(Table_Data_Table_1[[#This Row],[Months To
Mid-Point]]&lt;12.01,Table_Data_Table_1[[#This Row],[Months To
Mid-Point]]&gt;-13),0,(Table_Data_Table_1[[#This Row],[Months To
Mid-Point]]*'Global Settings'!$H$6)),"")</f>
        <v/>
      </c>
      <c r="P357" s="176" t="str">
        <f ca="1">IFERROR(Table_Data_Table_1[[#This Row],[Land
Residual]]*(Table_Data_Table_1[[#This Row],[Time
Adjust]]+1),"")</f>
        <v/>
      </c>
      <c r="Q357" s="176" t="str">
        <f ca="1">IFERROR(Table_Data_Table_1[[#This Row],[Adjusted
Sale Price]]/Table_Data_Table_1[[#This Row],[Resid
Acre]],"")</f>
        <v/>
      </c>
      <c r="R357" s="179" t="str">
        <f ca="1">IFERROR(ROUND(Table_Data_Table_1[[#This Row],[Adjusted
Sale Price]]/Table_Data_Table_1[[#This Row],[Resid
Sq Ft]],2),"")</f>
        <v/>
      </c>
      <c r="S357" s="179" t="str">
        <f ca="1">IFERROR(IF(VLOOKUP(Table_Data_Table_1[[#This Row],[Item ID]],DataTable,11,FALSE)=0,"N/A",Table_Data_Table_1[[#This Row],[Adjusted
Sale Price]]/VLOOKUP(Table_Data_Table_1[[#This Row],[Item ID]],DataTable,11,FALSE)),"")</f>
        <v/>
      </c>
      <c r="T357" s="285" t="str">
        <f ca="1">IF(IFERROR(VLOOKUP(Table_Data_Table_1[[#This Row],[Item ID]],DataTable,17,FALSE),"")=0,"",IFERROR(VLOOKUP(Table_Data_Table_1[[#This Row],[Item ID]],DataTable,17,FALSE),""))</f>
        <v/>
      </c>
      <c r="U357" s="8"/>
    </row>
    <row r="358" spans="1:21" x14ac:dyDescent="0.25">
      <c r="A358" s="166" t="s">
        <v>133</v>
      </c>
      <c r="C358" s="192" t="str">
        <f>IF(Table_Data_Table_1[[#This Row],[Item ID]]="","",IFERROR(VLOOKUP(Table_Data_Table_1[[#This Row],[Item ID]],DataTable,16,FALSE),""))</f>
        <v/>
      </c>
      <c r="H35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ID]],DataTable,6,FALSE)*I358,"")))</f>
        <v/>
      </c>
      <c r="I35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8" s="178" t="str">
        <f>IFERROR(ROUND(Table_Data_Table_1[[#This Row],[Resid
Sq Ft]]/43560,3),"")</f>
        <v/>
      </c>
      <c r="K358" s="76" t="str">
        <f>IF(Table_Data_Table_1[[#This Row],[Item ID]]="","",IFERROR(VLOOKUP(Table_Data_Table_1[[#This Row],[Item ID]],DataTable,10,FALSE)-VLOOKUP(Table_Data_Table_1[[#This Row],[Item ID]],DataTable,12,FALSE),""))</f>
        <v/>
      </c>
      <c r="L358" s="176" t="str">
        <f>IFERROR(Table_Data_Table_1[[#This Row],[Land
Residual]]/Table_Data_Table_1[[#This Row],[Resid
Acre]],"")</f>
        <v/>
      </c>
      <c r="M358" s="179" t="str">
        <f>IFERROR(ROUND(Table_Data_Table_1[[#This Row],[Land
Residual]]/Table_Data_Table_1[[#This Row],[Resid
Sq Ft]],2),"")</f>
        <v/>
      </c>
      <c r="N358" s="78" t="str">
        <f>IF(Table_Data_Table_1[[#This Row],[Item ID]]="","",ROUND(DAYS360(Table_Data_Table_1[[#This Row],[Sale Date]],'Global Settings'!$H$5)/30,0))</f>
        <v/>
      </c>
      <c r="O358" s="180" t="str">
        <f ca="1">IFERROR(IF(AND(Table_Data_Table_1[[#This Row],[Months To
Mid-Point]]&lt;12.01,Table_Data_Table_1[[#This Row],[Months To
Mid-Point]]&gt;-13),0,(Table_Data_Table_1[[#This Row],[Months To
Mid-Point]]*'Global Settings'!$H$6)),"")</f>
        <v/>
      </c>
      <c r="P358" s="176" t="str">
        <f ca="1">IFERROR(Table_Data_Table_1[[#This Row],[Land
Residual]]*(Table_Data_Table_1[[#This Row],[Time
Adjust]]+1),"")</f>
        <v/>
      </c>
      <c r="Q358" s="176" t="str">
        <f ca="1">IFERROR(Table_Data_Table_1[[#This Row],[Adjusted
Sale Price]]/Table_Data_Table_1[[#This Row],[Resid
Acre]],"")</f>
        <v/>
      </c>
      <c r="R358" s="179" t="str">
        <f ca="1">IFERROR(ROUND(Table_Data_Table_1[[#This Row],[Adjusted
Sale Price]]/Table_Data_Table_1[[#This Row],[Resid
Sq Ft]],2),"")</f>
        <v/>
      </c>
      <c r="S358" s="179" t="str">
        <f ca="1">IFERROR(IF(VLOOKUP(Table_Data_Table_1[[#This Row],[Item ID]],DataTable,11,FALSE)=0,"N/A",Table_Data_Table_1[[#This Row],[Adjusted
Sale Price]]/VLOOKUP(Table_Data_Table_1[[#This Row],[Item ID]],DataTable,11,FALSE)),"")</f>
        <v/>
      </c>
      <c r="T358" s="285" t="str">
        <f ca="1">IF(IFERROR(VLOOKUP(Table_Data_Table_1[[#This Row],[Item ID]],DataTable,17,FALSE),"")=0,"",IFERROR(VLOOKUP(Table_Data_Table_1[[#This Row],[Item ID]],DataTable,17,FALSE),""))</f>
        <v/>
      </c>
      <c r="U358" s="8"/>
    </row>
    <row r="359" spans="1:21" x14ac:dyDescent="0.25">
      <c r="A359" s="166" t="s">
        <v>133</v>
      </c>
      <c r="C359" s="192" t="str">
        <f>IF(Table_Data_Table_1[[#This Row],[Item ID]]="","",IFERROR(VLOOKUP(Table_Data_Table_1[[#This Row],[Item ID]],DataTable,16,FALSE),""))</f>
        <v/>
      </c>
      <c r="H35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ID]],DataTable,6,FALSE)*I359,"")))</f>
        <v/>
      </c>
      <c r="I35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9" s="178" t="str">
        <f>IFERROR(ROUND(Table_Data_Table_1[[#This Row],[Resid
Sq Ft]]/43560,3),"")</f>
        <v/>
      </c>
      <c r="K359" s="76" t="str">
        <f>IF(Table_Data_Table_1[[#This Row],[Item ID]]="","",IFERROR(VLOOKUP(Table_Data_Table_1[[#This Row],[Item ID]],DataTable,10,FALSE)-VLOOKUP(Table_Data_Table_1[[#This Row],[Item ID]],DataTable,12,FALSE),""))</f>
        <v/>
      </c>
      <c r="L359" s="176" t="str">
        <f>IFERROR(Table_Data_Table_1[[#This Row],[Land
Residual]]/Table_Data_Table_1[[#This Row],[Resid
Acre]],"")</f>
        <v/>
      </c>
      <c r="M359" s="179" t="str">
        <f>IFERROR(ROUND(Table_Data_Table_1[[#This Row],[Land
Residual]]/Table_Data_Table_1[[#This Row],[Resid
Sq Ft]],2),"")</f>
        <v/>
      </c>
      <c r="N359" s="78" t="str">
        <f>IF(Table_Data_Table_1[[#This Row],[Item ID]]="","",ROUND(DAYS360(Table_Data_Table_1[[#This Row],[Sale Date]],'Global Settings'!$H$5)/30,0))</f>
        <v/>
      </c>
      <c r="O359" s="180" t="str">
        <f ca="1">IFERROR(IF(AND(Table_Data_Table_1[[#This Row],[Months To
Mid-Point]]&lt;12.01,Table_Data_Table_1[[#This Row],[Months To
Mid-Point]]&gt;-13),0,(Table_Data_Table_1[[#This Row],[Months To
Mid-Point]]*'Global Settings'!$H$6)),"")</f>
        <v/>
      </c>
      <c r="P359" s="176" t="str">
        <f ca="1">IFERROR(Table_Data_Table_1[[#This Row],[Land
Residual]]*(Table_Data_Table_1[[#This Row],[Time
Adjust]]+1),"")</f>
        <v/>
      </c>
      <c r="Q359" s="176" t="str">
        <f ca="1">IFERROR(Table_Data_Table_1[[#This Row],[Adjusted
Sale Price]]/Table_Data_Table_1[[#This Row],[Resid
Acre]],"")</f>
        <v/>
      </c>
      <c r="R359" s="179" t="str">
        <f ca="1">IFERROR(ROUND(Table_Data_Table_1[[#This Row],[Adjusted
Sale Price]]/Table_Data_Table_1[[#This Row],[Resid
Sq Ft]],2),"")</f>
        <v/>
      </c>
      <c r="S359" s="179" t="str">
        <f ca="1">IFERROR(IF(VLOOKUP(Table_Data_Table_1[[#This Row],[Item ID]],DataTable,11,FALSE)=0,"N/A",Table_Data_Table_1[[#This Row],[Adjusted
Sale Price]]/VLOOKUP(Table_Data_Table_1[[#This Row],[Item ID]],DataTable,11,FALSE)),"")</f>
        <v/>
      </c>
      <c r="T359" s="285" t="str">
        <f ca="1">IF(IFERROR(VLOOKUP(Table_Data_Table_1[[#This Row],[Item ID]],DataTable,17,FALSE),"")=0,"",IFERROR(VLOOKUP(Table_Data_Table_1[[#This Row],[Item ID]],DataTable,17,FALSE),""))</f>
        <v/>
      </c>
      <c r="U359" s="8"/>
    </row>
    <row r="360" spans="1:21" x14ac:dyDescent="0.25">
      <c r="A360" s="166" t="s">
        <v>133</v>
      </c>
      <c r="C360" s="192" t="str">
        <f>IF(Table_Data_Table_1[[#This Row],[Item ID]]="","",IFERROR(VLOOKUP(Table_Data_Table_1[[#This Row],[Item ID]],DataTable,16,FALSE),""))</f>
        <v/>
      </c>
      <c r="H36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ID]],DataTable,6,FALSE)*I360,"")))</f>
        <v/>
      </c>
      <c r="I36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0" s="178" t="str">
        <f>IFERROR(ROUND(Table_Data_Table_1[[#This Row],[Resid
Sq Ft]]/43560,3),"")</f>
        <v/>
      </c>
      <c r="K360" s="76" t="str">
        <f>IF(Table_Data_Table_1[[#This Row],[Item ID]]="","",IFERROR(VLOOKUP(Table_Data_Table_1[[#This Row],[Item ID]],DataTable,10,FALSE)-VLOOKUP(Table_Data_Table_1[[#This Row],[Item ID]],DataTable,12,FALSE),""))</f>
        <v/>
      </c>
      <c r="L360" s="176" t="str">
        <f>IFERROR(Table_Data_Table_1[[#This Row],[Land
Residual]]/Table_Data_Table_1[[#This Row],[Resid
Acre]],"")</f>
        <v/>
      </c>
      <c r="M360" s="179" t="str">
        <f>IFERROR(ROUND(Table_Data_Table_1[[#This Row],[Land
Residual]]/Table_Data_Table_1[[#This Row],[Resid
Sq Ft]],2),"")</f>
        <v/>
      </c>
      <c r="N360" s="78" t="str">
        <f>IF(Table_Data_Table_1[[#This Row],[Item ID]]="","",ROUND(DAYS360(Table_Data_Table_1[[#This Row],[Sale Date]],'Global Settings'!$H$5)/30,0))</f>
        <v/>
      </c>
      <c r="O360" s="180" t="str">
        <f ca="1">IFERROR(IF(AND(Table_Data_Table_1[[#This Row],[Months To
Mid-Point]]&lt;12.01,Table_Data_Table_1[[#This Row],[Months To
Mid-Point]]&gt;-13),0,(Table_Data_Table_1[[#This Row],[Months To
Mid-Point]]*'Global Settings'!$H$6)),"")</f>
        <v/>
      </c>
      <c r="P360" s="176" t="str">
        <f ca="1">IFERROR(Table_Data_Table_1[[#This Row],[Land
Residual]]*(Table_Data_Table_1[[#This Row],[Time
Adjust]]+1),"")</f>
        <v/>
      </c>
      <c r="Q360" s="176" t="str">
        <f ca="1">IFERROR(Table_Data_Table_1[[#This Row],[Adjusted
Sale Price]]/Table_Data_Table_1[[#This Row],[Resid
Acre]],"")</f>
        <v/>
      </c>
      <c r="R360" s="179" t="str">
        <f ca="1">IFERROR(ROUND(Table_Data_Table_1[[#This Row],[Adjusted
Sale Price]]/Table_Data_Table_1[[#This Row],[Resid
Sq Ft]],2),"")</f>
        <v/>
      </c>
      <c r="S360" s="179" t="str">
        <f ca="1">IFERROR(IF(VLOOKUP(Table_Data_Table_1[[#This Row],[Item ID]],DataTable,11,FALSE)=0,"N/A",Table_Data_Table_1[[#This Row],[Adjusted
Sale Price]]/VLOOKUP(Table_Data_Table_1[[#This Row],[Item ID]],DataTable,11,FALSE)),"")</f>
        <v/>
      </c>
      <c r="T360" s="285" t="str">
        <f ca="1">IF(IFERROR(VLOOKUP(Table_Data_Table_1[[#This Row],[Item ID]],DataTable,17,FALSE),"")=0,"",IFERROR(VLOOKUP(Table_Data_Table_1[[#This Row],[Item ID]],DataTable,17,FALSE),""))</f>
        <v/>
      </c>
      <c r="U360" s="8"/>
    </row>
    <row r="361" spans="1:21" x14ac:dyDescent="0.25">
      <c r="A361" s="166" t="s">
        <v>133</v>
      </c>
      <c r="C361" s="192" t="str">
        <f>IF(Table_Data_Table_1[[#This Row],[Item ID]]="","",IFERROR(VLOOKUP(Table_Data_Table_1[[#This Row],[Item ID]],DataTable,16,FALSE),""))</f>
        <v/>
      </c>
      <c r="H36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ID]],DataTable,6,FALSE)*I361,"")))</f>
        <v/>
      </c>
      <c r="I36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1" s="178" t="str">
        <f>IFERROR(ROUND(Table_Data_Table_1[[#This Row],[Resid
Sq Ft]]/43560,3),"")</f>
        <v/>
      </c>
      <c r="K361" s="76" t="str">
        <f>IF(Table_Data_Table_1[[#This Row],[Item ID]]="","",IFERROR(VLOOKUP(Table_Data_Table_1[[#This Row],[Item ID]],DataTable,10,FALSE)-VLOOKUP(Table_Data_Table_1[[#This Row],[Item ID]],DataTable,12,FALSE),""))</f>
        <v/>
      </c>
      <c r="L361" s="176" t="str">
        <f>IFERROR(Table_Data_Table_1[[#This Row],[Land
Residual]]/Table_Data_Table_1[[#This Row],[Resid
Acre]],"")</f>
        <v/>
      </c>
      <c r="M361" s="179" t="str">
        <f>IFERROR(ROUND(Table_Data_Table_1[[#This Row],[Land
Residual]]/Table_Data_Table_1[[#This Row],[Resid
Sq Ft]],2),"")</f>
        <v/>
      </c>
      <c r="N361" s="78" t="str">
        <f>IF(Table_Data_Table_1[[#This Row],[Item ID]]="","",ROUND(DAYS360(Table_Data_Table_1[[#This Row],[Sale Date]],'Global Settings'!$H$5)/30,0))</f>
        <v/>
      </c>
      <c r="O361" s="180" t="str">
        <f ca="1">IFERROR(IF(AND(Table_Data_Table_1[[#This Row],[Months To
Mid-Point]]&lt;12.01,Table_Data_Table_1[[#This Row],[Months To
Mid-Point]]&gt;-13),0,(Table_Data_Table_1[[#This Row],[Months To
Mid-Point]]*'Global Settings'!$H$6)),"")</f>
        <v/>
      </c>
      <c r="P361" s="176" t="str">
        <f ca="1">IFERROR(Table_Data_Table_1[[#This Row],[Land
Residual]]*(Table_Data_Table_1[[#This Row],[Time
Adjust]]+1),"")</f>
        <v/>
      </c>
      <c r="Q361" s="176" t="str">
        <f ca="1">IFERROR(Table_Data_Table_1[[#This Row],[Adjusted
Sale Price]]/Table_Data_Table_1[[#This Row],[Resid
Acre]],"")</f>
        <v/>
      </c>
      <c r="R361" s="179" t="str">
        <f ca="1">IFERROR(ROUND(Table_Data_Table_1[[#This Row],[Adjusted
Sale Price]]/Table_Data_Table_1[[#This Row],[Resid
Sq Ft]],2),"")</f>
        <v/>
      </c>
      <c r="S361" s="179" t="str">
        <f ca="1">IFERROR(IF(VLOOKUP(Table_Data_Table_1[[#This Row],[Item ID]],DataTable,11,FALSE)=0,"N/A",Table_Data_Table_1[[#This Row],[Adjusted
Sale Price]]/VLOOKUP(Table_Data_Table_1[[#This Row],[Item ID]],DataTable,11,FALSE)),"")</f>
        <v/>
      </c>
      <c r="T361" s="285" t="str">
        <f ca="1">IF(IFERROR(VLOOKUP(Table_Data_Table_1[[#This Row],[Item ID]],DataTable,17,FALSE),"")=0,"",IFERROR(VLOOKUP(Table_Data_Table_1[[#This Row],[Item ID]],DataTable,17,FALSE),""))</f>
        <v/>
      </c>
      <c r="U361" s="8"/>
    </row>
    <row r="362" spans="1:21" x14ac:dyDescent="0.25">
      <c r="A362" s="166" t="s">
        <v>133</v>
      </c>
      <c r="C362" s="192" t="str">
        <f>IF(Table_Data_Table_1[[#This Row],[Item ID]]="","",IFERROR(VLOOKUP(Table_Data_Table_1[[#This Row],[Item ID]],DataTable,16,FALSE),""))</f>
        <v/>
      </c>
      <c r="H36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ID]],DataTable,6,FALSE)*I362,"")))</f>
        <v/>
      </c>
      <c r="I36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2" s="178" t="str">
        <f>IFERROR(ROUND(Table_Data_Table_1[[#This Row],[Resid
Sq Ft]]/43560,3),"")</f>
        <v/>
      </c>
      <c r="K362" s="76" t="str">
        <f>IF(Table_Data_Table_1[[#This Row],[Item ID]]="","",IFERROR(VLOOKUP(Table_Data_Table_1[[#This Row],[Item ID]],DataTable,10,FALSE)-VLOOKUP(Table_Data_Table_1[[#This Row],[Item ID]],DataTable,12,FALSE),""))</f>
        <v/>
      </c>
      <c r="L362" s="176" t="str">
        <f>IFERROR(Table_Data_Table_1[[#This Row],[Land
Residual]]/Table_Data_Table_1[[#This Row],[Resid
Acre]],"")</f>
        <v/>
      </c>
      <c r="M362" s="179" t="str">
        <f>IFERROR(ROUND(Table_Data_Table_1[[#This Row],[Land
Residual]]/Table_Data_Table_1[[#This Row],[Resid
Sq Ft]],2),"")</f>
        <v/>
      </c>
      <c r="N362" s="78" t="str">
        <f>IF(Table_Data_Table_1[[#This Row],[Item ID]]="","",ROUND(DAYS360(Table_Data_Table_1[[#This Row],[Sale Date]],'Global Settings'!$H$5)/30,0))</f>
        <v/>
      </c>
      <c r="O362" s="180" t="str">
        <f ca="1">IFERROR(IF(AND(Table_Data_Table_1[[#This Row],[Months To
Mid-Point]]&lt;12.01,Table_Data_Table_1[[#This Row],[Months To
Mid-Point]]&gt;-13),0,(Table_Data_Table_1[[#This Row],[Months To
Mid-Point]]*'Global Settings'!$H$6)),"")</f>
        <v/>
      </c>
      <c r="P362" s="176" t="str">
        <f ca="1">IFERROR(Table_Data_Table_1[[#This Row],[Land
Residual]]*(Table_Data_Table_1[[#This Row],[Time
Adjust]]+1),"")</f>
        <v/>
      </c>
      <c r="Q362" s="176" t="str">
        <f ca="1">IFERROR(Table_Data_Table_1[[#This Row],[Adjusted
Sale Price]]/Table_Data_Table_1[[#This Row],[Resid
Acre]],"")</f>
        <v/>
      </c>
      <c r="R362" s="179" t="str">
        <f ca="1">IFERROR(ROUND(Table_Data_Table_1[[#This Row],[Adjusted
Sale Price]]/Table_Data_Table_1[[#This Row],[Resid
Sq Ft]],2),"")</f>
        <v/>
      </c>
      <c r="S362" s="179" t="str">
        <f ca="1">IFERROR(IF(VLOOKUP(Table_Data_Table_1[[#This Row],[Item ID]],DataTable,11,FALSE)=0,"N/A",Table_Data_Table_1[[#This Row],[Adjusted
Sale Price]]/VLOOKUP(Table_Data_Table_1[[#This Row],[Item ID]],DataTable,11,FALSE)),"")</f>
        <v/>
      </c>
      <c r="T362" s="285" t="str">
        <f ca="1">IF(IFERROR(VLOOKUP(Table_Data_Table_1[[#This Row],[Item ID]],DataTable,17,FALSE),"")=0,"",IFERROR(VLOOKUP(Table_Data_Table_1[[#This Row],[Item ID]],DataTable,17,FALSE),""))</f>
        <v/>
      </c>
      <c r="U362" s="8"/>
    </row>
    <row r="363" spans="1:21" x14ac:dyDescent="0.25">
      <c r="A363" s="166" t="s">
        <v>133</v>
      </c>
      <c r="C363" s="192" t="str">
        <f>IF(Table_Data_Table_1[[#This Row],[Item ID]]="","",IFERROR(VLOOKUP(Table_Data_Table_1[[#This Row],[Item ID]],DataTable,16,FALSE),""))</f>
        <v/>
      </c>
      <c r="H36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ID]],DataTable,6,FALSE)*I363,"")))</f>
        <v/>
      </c>
      <c r="I36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3" s="178" t="str">
        <f>IFERROR(ROUND(Table_Data_Table_1[[#This Row],[Resid
Sq Ft]]/43560,3),"")</f>
        <v/>
      </c>
      <c r="K363" s="76" t="str">
        <f>IF(Table_Data_Table_1[[#This Row],[Item ID]]="","",IFERROR(VLOOKUP(Table_Data_Table_1[[#This Row],[Item ID]],DataTable,10,FALSE)-VLOOKUP(Table_Data_Table_1[[#This Row],[Item ID]],DataTable,12,FALSE),""))</f>
        <v/>
      </c>
      <c r="L363" s="176" t="str">
        <f>IFERROR(Table_Data_Table_1[[#This Row],[Land
Residual]]/Table_Data_Table_1[[#This Row],[Resid
Acre]],"")</f>
        <v/>
      </c>
      <c r="M363" s="179" t="str">
        <f>IFERROR(ROUND(Table_Data_Table_1[[#This Row],[Land
Residual]]/Table_Data_Table_1[[#This Row],[Resid
Sq Ft]],2),"")</f>
        <v/>
      </c>
      <c r="N363" s="78" t="str">
        <f>IF(Table_Data_Table_1[[#This Row],[Item ID]]="","",ROUND(DAYS360(Table_Data_Table_1[[#This Row],[Sale Date]],'Global Settings'!$H$5)/30,0))</f>
        <v/>
      </c>
      <c r="O363" s="180" t="str">
        <f ca="1">IFERROR(IF(AND(Table_Data_Table_1[[#This Row],[Months To
Mid-Point]]&lt;12.01,Table_Data_Table_1[[#This Row],[Months To
Mid-Point]]&gt;-13),0,(Table_Data_Table_1[[#This Row],[Months To
Mid-Point]]*'Global Settings'!$H$6)),"")</f>
        <v/>
      </c>
      <c r="P363" s="176" t="str">
        <f ca="1">IFERROR(Table_Data_Table_1[[#This Row],[Land
Residual]]*(Table_Data_Table_1[[#This Row],[Time
Adjust]]+1),"")</f>
        <v/>
      </c>
      <c r="Q363" s="176" t="str">
        <f ca="1">IFERROR(Table_Data_Table_1[[#This Row],[Adjusted
Sale Price]]/Table_Data_Table_1[[#This Row],[Resid
Acre]],"")</f>
        <v/>
      </c>
      <c r="R363" s="179" t="str">
        <f ca="1">IFERROR(ROUND(Table_Data_Table_1[[#This Row],[Adjusted
Sale Price]]/Table_Data_Table_1[[#This Row],[Resid
Sq Ft]],2),"")</f>
        <v/>
      </c>
      <c r="S363" s="179" t="str">
        <f ca="1">IFERROR(IF(VLOOKUP(Table_Data_Table_1[[#This Row],[Item ID]],DataTable,11,FALSE)=0,"N/A",Table_Data_Table_1[[#This Row],[Adjusted
Sale Price]]/VLOOKUP(Table_Data_Table_1[[#This Row],[Item ID]],DataTable,11,FALSE)),"")</f>
        <v/>
      </c>
      <c r="T363" s="285" t="str">
        <f ca="1">IF(IFERROR(VLOOKUP(Table_Data_Table_1[[#This Row],[Item ID]],DataTable,17,FALSE),"")=0,"",IFERROR(VLOOKUP(Table_Data_Table_1[[#This Row],[Item ID]],DataTable,17,FALSE),""))</f>
        <v/>
      </c>
      <c r="U363" s="8"/>
    </row>
    <row r="364" spans="1:21" x14ac:dyDescent="0.25">
      <c r="A364" s="166" t="s">
        <v>133</v>
      </c>
      <c r="C364" s="192" t="str">
        <f>IF(Table_Data_Table_1[[#This Row],[Item ID]]="","",IFERROR(VLOOKUP(Table_Data_Table_1[[#This Row],[Item ID]],DataTable,16,FALSE),""))</f>
        <v/>
      </c>
      <c r="H36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ID]],DataTable,6,FALSE)*I364,"")))</f>
        <v/>
      </c>
      <c r="I36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4" s="178" t="str">
        <f>IFERROR(ROUND(Table_Data_Table_1[[#This Row],[Resid
Sq Ft]]/43560,3),"")</f>
        <v/>
      </c>
      <c r="K364" s="76" t="str">
        <f>IF(Table_Data_Table_1[[#This Row],[Item ID]]="","",IFERROR(VLOOKUP(Table_Data_Table_1[[#This Row],[Item ID]],DataTable,10,FALSE)-VLOOKUP(Table_Data_Table_1[[#This Row],[Item ID]],DataTable,12,FALSE),""))</f>
        <v/>
      </c>
      <c r="L364" s="176" t="str">
        <f>IFERROR(Table_Data_Table_1[[#This Row],[Land
Residual]]/Table_Data_Table_1[[#This Row],[Resid
Acre]],"")</f>
        <v/>
      </c>
      <c r="M364" s="179" t="str">
        <f>IFERROR(ROUND(Table_Data_Table_1[[#This Row],[Land
Residual]]/Table_Data_Table_1[[#This Row],[Resid
Sq Ft]],2),"")</f>
        <v/>
      </c>
      <c r="N364" s="78" t="str">
        <f>IF(Table_Data_Table_1[[#This Row],[Item ID]]="","",ROUND(DAYS360(Table_Data_Table_1[[#This Row],[Sale Date]],'Global Settings'!$H$5)/30,0))</f>
        <v/>
      </c>
      <c r="O364" s="180" t="str">
        <f ca="1">IFERROR(IF(AND(Table_Data_Table_1[[#This Row],[Months To
Mid-Point]]&lt;12.01,Table_Data_Table_1[[#This Row],[Months To
Mid-Point]]&gt;-13),0,(Table_Data_Table_1[[#This Row],[Months To
Mid-Point]]*'Global Settings'!$H$6)),"")</f>
        <v/>
      </c>
      <c r="P364" s="176" t="str">
        <f ca="1">IFERROR(Table_Data_Table_1[[#This Row],[Land
Residual]]*(Table_Data_Table_1[[#This Row],[Time
Adjust]]+1),"")</f>
        <v/>
      </c>
      <c r="Q364" s="176" t="str">
        <f ca="1">IFERROR(Table_Data_Table_1[[#This Row],[Adjusted
Sale Price]]/Table_Data_Table_1[[#This Row],[Resid
Acre]],"")</f>
        <v/>
      </c>
      <c r="R364" s="179" t="str">
        <f ca="1">IFERROR(ROUND(Table_Data_Table_1[[#This Row],[Adjusted
Sale Price]]/Table_Data_Table_1[[#This Row],[Resid
Sq Ft]],2),"")</f>
        <v/>
      </c>
      <c r="S364" s="179" t="str">
        <f ca="1">IFERROR(IF(VLOOKUP(Table_Data_Table_1[[#This Row],[Item ID]],DataTable,11,FALSE)=0,"N/A",Table_Data_Table_1[[#This Row],[Adjusted
Sale Price]]/VLOOKUP(Table_Data_Table_1[[#This Row],[Item ID]],DataTable,11,FALSE)),"")</f>
        <v/>
      </c>
      <c r="T364" s="285" t="str">
        <f ca="1">IF(IFERROR(VLOOKUP(Table_Data_Table_1[[#This Row],[Item ID]],DataTable,17,FALSE),"")=0,"",IFERROR(VLOOKUP(Table_Data_Table_1[[#This Row],[Item ID]],DataTable,17,FALSE),""))</f>
        <v/>
      </c>
      <c r="U364" s="8"/>
    </row>
    <row r="365" spans="1:21" x14ac:dyDescent="0.25">
      <c r="A365" s="166" t="s">
        <v>133</v>
      </c>
      <c r="C365" s="192" t="str">
        <f>IF(Table_Data_Table_1[[#This Row],[Item ID]]="","",IFERROR(VLOOKUP(Table_Data_Table_1[[#This Row],[Item ID]],DataTable,16,FALSE),""))</f>
        <v/>
      </c>
      <c r="H36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ID]],DataTable,6,FALSE)*I365,"")))</f>
        <v/>
      </c>
      <c r="I36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5" s="178" t="str">
        <f>IFERROR(ROUND(Table_Data_Table_1[[#This Row],[Resid
Sq Ft]]/43560,3),"")</f>
        <v/>
      </c>
      <c r="K365" s="76" t="str">
        <f>IF(Table_Data_Table_1[[#This Row],[Item ID]]="","",IFERROR(VLOOKUP(Table_Data_Table_1[[#This Row],[Item ID]],DataTable,10,FALSE)-VLOOKUP(Table_Data_Table_1[[#This Row],[Item ID]],DataTable,12,FALSE),""))</f>
        <v/>
      </c>
      <c r="L365" s="176" t="str">
        <f>IFERROR(Table_Data_Table_1[[#This Row],[Land
Residual]]/Table_Data_Table_1[[#This Row],[Resid
Acre]],"")</f>
        <v/>
      </c>
      <c r="M365" s="179" t="str">
        <f>IFERROR(ROUND(Table_Data_Table_1[[#This Row],[Land
Residual]]/Table_Data_Table_1[[#This Row],[Resid
Sq Ft]],2),"")</f>
        <v/>
      </c>
      <c r="N365" s="78" t="str">
        <f>IF(Table_Data_Table_1[[#This Row],[Item ID]]="","",ROUND(DAYS360(Table_Data_Table_1[[#This Row],[Sale Date]],'Global Settings'!$H$5)/30,0))</f>
        <v/>
      </c>
      <c r="O365" s="180" t="str">
        <f ca="1">IFERROR(IF(AND(Table_Data_Table_1[[#This Row],[Months To
Mid-Point]]&lt;12.01,Table_Data_Table_1[[#This Row],[Months To
Mid-Point]]&gt;-13),0,(Table_Data_Table_1[[#This Row],[Months To
Mid-Point]]*'Global Settings'!$H$6)),"")</f>
        <v/>
      </c>
      <c r="P365" s="176" t="str">
        <f ca="1">IFERROR(Table_Data_Table_1[[#This Row],[Land
Residual]]*(Table_Data_Table_1[[#This Row],[Time
Adjust]]+1),"")</f>
        <v/>
      </c>
      <c r="Q365" s="176" t="str">
        <f ca="1">IFERROR(Table_Data_Table_1[[#This Row],[Adjusted
Sale Price]]/Table_Data_Table_1[[#This Row],[Resid
Acre]],"")</f>
        <v/>
      </c>
      <c r="R365" s="179" t="str">
        <f ca="1">IFERROR(ROUND(Table_Data_Table_1[[#This Row],[Adjusted
Sale Price]]/Table_Data_Table_1[[#This Row],[Resid
Sq Ft]],2),"")</f>
        <v/>
      </c>
      <c r="S365" s="179" t="str">
        <f ca="1">IFERROR(IF(VLOOKUP(Table_Data_Table_1[[#This Row],[Item ID]],DataTable,11,FALSE)=0,"N/A",Table_Data_Table_1[[#This Row],[Adjusted
Sale Price]]/VLOOKUP(Table_Data_Table_1[[#This Row],[Item ID]],DataTable,11,FALSE)),"")</f>
        <v/>
      </c>
      <c r="T365" s="285" t="str">
        <f ca="1">IF(IFERROR(VLOOKUP(Table_Data_Table_1[[#This Row],[Item ID]],DataTable,17,FALSE),"")=0,"",IFERROR(VLOOKUP(Table_Data_Table_1[[#This Row],[Item ID]],DataTable,17,FALSE),""))</f>
        <v/>
      </c>
      <c r="U365" s="8"/>
    </row>
    <row r="366" spans="1:21" x14ac:dyDescent="0.25">
      <c r="A366" s="166" t="s">
        <v>133</v>
      </c>
      <c r="C366" s="192" t="str">
        <f>IF(Table_Data_Table_1[[#This Row],[Item ID]]="","",IFERROR(VLOOKUP(Table_Data_Table_1[[#This Row],[Item ID]],DataTable,16,FALSE),""))</f>
        <v/>
      </c>
      <c r="H36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ID]],DataTable,6,FALSE)*I366,"")))</f>
        <v/>
      </c>
      <c r="I36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6" s="178" t="str">
        <f>IFERROR(ROUND(Table_Data_Table_1[[#This Row],[Resid
Sq Ft]]/43560,3),"")</f>
        <v/>
      </c>
      <c r="K366" s="76" t="str">
        <f>IF(Table_Data_Table_1[[#This Row],[Item ID]]="","",IFERROR(VLOOKUP(Table_Data_Table_1[[#This Row],[Item ID]],DataTable,10,FALSE)-VLOOKUP(Table_Data_Table_1[[#This Row],[Item ID]],DataTable,12,FALSE),""))</f>
        <v/>
      </c>
      <c r="L366" s="176" t="str">
        <f>IFERROR(Table_Data_Table_1[[#This Row],[Land
Residual]]/Table_Data_Table_1[[#This Row],[Resid
Acre]],"")</f>
        <v/>
      </c>
      <c r="M366" s="179" t="str">
        <f>IFERROR(ROUND(Table_Data_Table_1[[#This Row],[Land
Residual]]/Table_Data_Table_1[[#This Row],[Resid
Sq Ft]],2),"")</f>
        <v/>
      </c>
      <c r="N366" s="78" t="str">
        <f>IF(Table_Data_Table_1[[#This Row],[Item ID]]="","",ROUND(DAYS360(Table_Data_Table_1[[#This Row],[Sale Date]],'Global Settings'!$H$5)/30,0))</f>
        <v/>
      </c>
      <c r="O366" s="180" t="str">
        <f ca="1">IFERROR(IF(AND(Table_Data_Table_1[[#This Row],[Months To
Mid-Point]]&lt;12.01,Table_Data_Table_1[[#This Row],[Months To
Mid-Point]]&gt;-13),0,(Table_Data_Table_1[[#This Row],[Months To
Mid-Point]]*'Global Settings'!$H$6)),"")</f>
        <v/>
      </c>
      <c r="P366" s="176" t="str">
        <f ca="1">IFERROR(Table_Data_Table_1[[#This Row],[Land
Residual]]*(Table_Data_Table_1[[#This Row],[Time
Adjust]]+1),"")</f>
        <v/>
      </c>
      <c r="Q366" s="176" t="str">
        <f ca="1">IFERROR(Table_Data_Table_1[[#This Row],[Adjusted
Sale Price]]/Table_Data_Table_1[[#This Row],[Resid
Acre]],"")</f>
        <v/>
      </c>
      <c r="R366" s="179" t="str">
        <f ca="1">IFERROR(ROUND(Table_Data_Table_1[[#This Row],[Adjusted
Sale Price]]/Table_Data_Table_1[[#This Row],[Resid
Sq Ft]],2),"")</f>
        <v/>
      </c>
      <c r="S366" s="179" t="str">
        <f ca="1">IFERROR(IF(VLOOKUP(Table_Data_Table_1[[#This Row],[Item ID]],DataTable,11,FALSE)=0,"N/A",Table_Data_Table_1[[#This Row],[Adjusted
Sale Price]]/VLOOKUP(Table_Data_Table_1[[#This Row],[Item ID]],DataTable,11,FALSE)),"")</f>
        <v/>
      </c>
      <c r="T366" s="285" t="str">
        <f ca="1">IF(IFERROR(VLOOKUP(Table_Data_Table_1[[#This Row],[Item ID]],DataTable,17,FALSE),"")=0,"",IFERROR(VLOOKUP(Table_Data_Table_1[[#This Row],[Item ID]],DataTable,17,FALSE),""))</f>
        <v/>
      </c>
      <c r="U366" s="8"/>
    </row>
    <row r="367" spans="1:21" x14ac:dyDescent="0.25">
      <c r="A367" s="166" t="s">
        <v>133</v>
      </c>
      <c r="C367" s="192" t="str">
        <f>IF(Table_Data_Table_1[[#This Row],[Item ID]]="","",IFERROR(VLOOKUP(Table_Data_Table_1[[#This Row],[Item ID]],DataTable,16,FALSE),""))</f>
        <v/>
      </c>
      <c r="H36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ID]],DataTable,6,FALSE)*I367,"")))</f>
        <v/>
      </c>
      <c r="I36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7" s="178" t="str">
        <f>IFERROR(ROUND(Table_Data_Table_1[[#This Row],[Resid
Sq Ft]]/43560,3),"")</f>
        <v/>
      </c>
      <c r="K367" s="76" t="str">
        <f>IF(Table_Data_Table_1[[#This Row],[Item ID]]="","",IFERROR(VLOOKUP(Table_Data_Table_1[[#This Row],[Item ID]],DataTable,10,FALSE)-VLOOKUP(Table_Data_Table_1[[#This Row],[Item ID]],DataTable,12,FALSE),""))</f>
        <v/>
      </c>
      <c r="L367" s="176" t="str">
        <f>IFERROR(Table_Data_Table_1[[#This Row],[Land
Residual]]/Table_Data_Table_1[[#This Row],[Resid
Acre]],"")</f>
        <v/>
      </c>
      <c r="M367" s="179" t="str">
        <f>IFERROR(ROUND(Table_Data_Table_1[[#This Row],[Land
Residual]]/Table_Data_Table_1[[#This Row],[Resid
Sq Ft]],2),"")</f>
        <v/>
      </c>
      <c r="N367" s="78" t="str">
        <f>IF(Table_Data_Table_1[[#This Row],[Item ID]]="","",ROUND(DAYS360(Table_Data_Table_1[[#This Row],[Sale Date]],'Global Settings'!$H$5)/30,0))</f>
        <v/>
      </c>
      <c r="O367" s="180" t="str">
        <f ca="1">IFERROR(IF(AND(Table_Data_Table_1[[#This Row],[Months To
Mid-Point]]&lt;12.01,Table_Data_Table_1[[#This Row],[Months To
Mid-Point]]&gt;-13),0,(Table_Data_Table_1[[#This Row],[Months To
Mid-Point]]*'Global Settings'!$H$6)),"")</f>
        <v/>
      </c>
      <c r="P367" s="176" t="str">
        <f ca="1">IFERROR(Table_Data_Table_1[[#This Row],[Land
Residual]]*(Table_Data_Table_1[[#This Row],[Time
Adjust]]+1),"")</f>
        <v/>
      </c>
      <c r="Q367" s="176" t="str">
        <f ca="1">IFERROR(Table_Data_Table_1[[#This Row],[Adjusted
Sale Price]]/Table_Data_Table_1[[#This Row],[Resid
Acre]],"")</f>
        <v/>
      </c>
      <c r="R367" s="179" t="str">
        <f ca="1">IFERROR(ROUND(Table_Data_Table_1[[#This Row],[Adjusted
Sale Price]]/Table_Data_Table_1[[#This Row],[Resid
Sq Ft]],2),"")</f>
        <v/>
      </c>
      <c r="S367" s="179" t="str">
        <f ca="1">IFERROR(IF(VLOOKUP(Table_Data_Table_1[[#This Row],[Item ID]],DataTable,11,FALSE)=0,"N/A",Table_Data_Table_1[[#This Row],[Adjusted
Sale Price]]/VLOOKUP(Table_Data_Table_1[[#This Row],[Item ID]],DataTable,11,FALSE)),"")</f>
        <v/>
      </c>
      <c r="T367" s="285" t="str">
        <f ca="1">IF(IFERROR(VLOOKUP(Table_Data_Table_1[[#This Row],[Item ID]],DataTable,17,FALSE),"")=0,"",IFERROR(VLOOKUP(Table_Data_Table_1[[#This Row],[Item ID]],DataTable,17,FALSE),""))</f>
        <v/>
      </c>
      <c r="U367" s="8"/>
    </row>
    <row r="368" spans="1:21" x14ac:dyDescent="0.25">
      <c r="A368" s="166" t="s">
        <v>133</v>
      </c>
      <c r="C368" s="192" t="str">
        <f>IF(Table_Data_Table_1[[#This Row],[Item ID]]="","",IFERROR(VLOOKUP(Table_Data_Table_1[[#This Row],[Item ID]],DataTable,16,FALSE),""))</f>
        <v/>
      </c>
      <c r="H36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ID]],DataTable,6,FALSE)*I368,"")))</f>
        <v/>
      </c>
      <c r="I36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8" s="178" t="str">
        <f>IFERROR(ROUND(Table_Data_Table_1[[#This Row],[Resid
Sq Ft]]/43560,3),"")</f>
        <v/>
      </c>
      <c r="K368" s="76" t="str">
        <f>IF(Table_Data_Table_1[[#This Row],[Item ID]]="","",IFERROR(VLOOKUP(Table_Data_Table_1[[#This Row],[Item ID]],DataTable,10,FALSE)-VLOOKUP(Table_Data_Table_1[[#This Row],[Item ID]],DataTable,12,FALSE),""))</f>
        <v/>
      </c>
      <c r="L368" s="176" t="str">
        <f>IFERROR(Table_Data_Table_1[[#This Row],[Land
Residual]]/Table_Data_Table_1[[#This Row],[Resid
Acre]],"")</f>
        <v/>
      </c>
      <c r="M368" s="179" t="str">
        <f>IFERROR(ROUND(Table_Data_Table_1[[#This Row],[Land
Residual]]/Table_Data_Table_1[[#This Row],[Resid
Sq Ft]],2),"")</f>
        <v/>
      </c>
      <c r="N368" s="78" t="str">
        <f>IF(Table_Data_Table_1[[#This Row],[Item ID]]="","",ROUND(DAYS360(Table_Data_Table_1[[#This Row],[Sale Date]],'Global Settings'!$H$5)/30,0))</f>
        <v/>
      </c>
      <c r="O368" s="180" t="str">
        <f ca="1">IFERROR(IF(AND(Table_Data_Table_1[[#This Row],[Months To
Mid-Point]]&lt;12.01,Table_Data_Table_1[[#This Row],[Months To
Mid-Point]]&gt;-13),0,(Table_Data_Table_1[[#This Row],[Months To
Mid-Point]]*'Global Settings'!$H$6)),"")</f>
        <v/>
      </c>
      <c r="P368" s="176" t="str">
        <f ca="1">IFERROR(Table_Data_Table_1[[#This Row],[Land
Residual]]*(Table_Data_Table_1[[#This Row],[Time
Adjust]]+1),"")</f>
        <v/>
      </c>
      <c r="Q368" s="176" t="str">
        <f ca="1">IFERROR(Table_Data_Table_1[[#This Row],[Adjusted
Sale Price]]/Table_Data_Table_1[[#This Row],[Resid
Acre]],"")</f>
        <v/>
      </c>
      <c r="R368" s="179" t="str">
        <f ca="1">IFERROR(ROUND(Table_Data_Table_1[[#This Row],[Adjusted
Sale Price]]/Table_Data_Table_1[[#This Row],[Resid
Sq Ft]],2),"")</f>
        <v/>
      </c>
      <c r="S368" s="179" t="str">
        <f ca="1">IFERROR(IF(VLOOKUP(Table_Data_Table_1[[#This Row],[Item ID]],DataTable,11,FALSE)=0,"N/A",Table_Data_Table_1[[#This Row],[Adjusted
Sale Price]]/VLOOKUP(Table_Data_Table_1[[#This Row],[Item ID]],DataTable,11,FALSE)),"")</f>
        <v/>
      </c>
      <c r="T368" s="285" t="str">
        <f ca="1">IF(IFERROR(VLOOKUP(Table_Data_Table_1[[#This Row],[Item ID]],DataTable,17,FALSE),"")=0,"",IFERROR(VLOOKUP(Table_Data_Table_1[[#This Row],[Item ID]],DataTable,17,FALSE),""))</f>
        <v/>
      </c>
      <c r="U368" s="8"/>
    </row>
    <row r="369" spans="1:21" x14ac:dyDescent="0.25">
      <c r="A369" s="166" t="s">
        <v>133</v>
      </c>
      <c r="C369" s="192" t="str">
        <f>IF(Table_Data_Table_1[[#This Row],[Item ID]]="","",IFERROR(VLOOKUP(Table_Data_Table_1[[#This Row],[Item ID]],DataTable,16,FALSE),""))</f>
        <v/>
      </c>
      <c r="H36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ID]],DataTable,6,FALSE)*I369,"")))</f>
        <v/>
      </c>
      <c r="I36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9" s="178" t="str">
        <f>IFERROR(ROUND(Table_Data_Table_1[[#This Row],[Resid
Sq Ft]]/43560,3),"")</f>
        <v/>
      </c>
      <c r="K369" s="76" t="str">
        <f>IF(Table_Data_Table_1[[#This Row],[Item ID]]="","",IFERROR(VLOOKUP(Table_Data_Table_1[[#This Row],[Item ID]],DataTable,10,FALSE)-VLOOKUP(Table_Data_Table_1[[#This Row],[Item ID]],DataTable,12,FALSE),""))</f>
        <v/>
      </c>
      <c r="L369" s="176" t="str">
        <f>IFERROR(Table_Data_Table_1[[#This Row],[Land
Residual]]/Table_Data_Table_1[[#This Row],[Resid
Acre]],"")</f>
        <v/>
      </c>
      <c r="M369" s="179" t="str">
        <f>IFERROR(ROUND(Table_Data_Table_1[[#This Row],[Land
Residual]]/Table_Data_Table_1[[#This Row],[Resid
Sq Ft]],2),"")</f>
        <v/>
      </c>
      <c r="N369" s="78" t="str">
        <f>IF(Table_Data_Table_1[[#This Row],[Item ID]]="","",ROUND(DAYS360(Table_Data_Table_1[[#This Row],[Sale Date]],'Global Settings'!$H$5)/30,0))</f>
        <v/>
      </c>
      <c r="O369" s="180" t="str">
        <f ca="1">IFERROR(IF(AND(Table_Data_Table_1[[#This Row],[Months To
Mid-Point]]&lt;12.01,Table_Data_Table_1[[#This Row],[Months To
Mid-Point]]&gt;-13),0,(Table_Data_Table_1[[#This Row],[Months To
Mid-Point]]*'Global Settings'!$H$6)),"")</f>
        <v/>
      </c>
      <c r="P369" s="176" t="str">
        <f ca="1">IFERROR(Table_Data_Table_1[[#This Row],[Land
Residual]]*(Table_Data_Table_1[[#This Row],[Time
Adjust]]+1),"")</f>
        <v/>
      </c>
      <c r="Q369" s="176" t="str">
        <f ca="1">IFERROR(Table_Data_Table_1[[#This Row],[Adjusted
Sale Price]]/Table_Data_Table_1[[#This Row],[Resid
Acre]],"")</f>
        <v/>
      </c>
      <c r="R369" s="179" t="str">
        <f ca="1">IFERROR(ROUND(Table_Data_Table_1[[#This Row],[Adjusted
Sale Price]]/Table_Data_Table_1[[#This Row],[Resid
Sq Ft]],2),"")</f>
        <v/>
      </c>
      <c r="S369" s="179" t="str">
        <f ca="1">IFERROR(IF(VLOOKUP(Table_Data_Table_1[[#This Row],[Item ID]],DataTable,11,FALSE)=0,"N/A",Table_Data_Table_1[[#This Row],[Adjusted
Sale Price]]/VLOOKUP(Table_Data_Table_1[[#This Row],[Item ID]],DataTable,11,FALSE)),"")</f>
        <v/>
      </c>
      <c r="T369" s="285" t="str">
        <f ca="1">IF(IFERROR(VLOOKUP(Table_Data_Table_1[[#This Row],[Item ID]],DataTable,17,FALSE),"")=0,"",IFERROR(VLOOKUP(Table_Data_Table_1[[#This Row],[Item ID]],DataTable,17,FALSE),""))</f>
        <v/>
      </c>
      <c r="U369" s="8"/>
    </row>
    <row r="370" spans="1:21" x14ac:dyDescent="0.25">
      <c r="A370" s="166" t="s">
        <v>133</v>
      </c>
      <c r="C370" s="192" t="str">
        <f>IF(Table_Data_Table_1[[#This Row],[Item ID]]="","",IFERROR(VLOOKUP(Table_Data_Table_1[[#This Row],[Item ID]],DataTable,16,FALSE),""))</f>
        <v/>
      </c>
      <c r="H37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ID]],DataTable,6,FALSE)*I370,"")))</f>
        <v/>
      </c>
      <c r="I37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0" s="178" t="str">
        <f>IFERROR(ROUND(Table_Data_Table_1[[#This Row],[Resid
Sq Ft]]/43560,3),"")</f>
        <v/>
      </c>
      <c r="K370" s="76" t="str">
        <f>IF(Table_Data_Table_1[[#This Row],[Item ID]]="","",IFERROR(VLOOKUP(Table_Data_Table_1[[#This Row],[Item ID]],DataTable,10,FALSE)-VLOOKUP(Table_Data_Table_1[[#This Row],[Item ID]],DataTable,12,FALSE),""))</f>
        <v/>
      </c>
      <c r="L370" s="176" t="str">
        <f>IFERROR(Table_Data_Table_1[[#This Row],[Land
Residual]]/Table_Data_Table_1[[#This Row],[Resid
Acre]],"")</f>
        <v/>
      </c>
      <c r="M370" s="179" t="str">
        <f>IFERROR(ROUND(Table_Data_Table_1[[#This Row],[Land
Residual]]/Table_Data_Table_1[[#This Row],[Resid
Sq Ft]],2),"")</f>
        <v/>
      </c>
      <c r="N370" s="78" t="str">
        <f>IF(Table_Data_Table_1[[#This Row],[Item ID]]="","",ROUND(DAYS360(Table_Data_Table_1[[#This Row],[Sale Date]],'Global Settings'!$H$5)/30,0))</f>
        <v/>
      </c>
      <c r="O370" s="180" t="str">
        <f ca="1">IFERROR(IF(AND(Table_Data_Table_1[[#This Row],[Months To
Mid-Point]]&lt;12.01,Table_Data_Table_1[[#This Row],[Months To
Mid-Point]]&gt;-13),0,(Table_Data_Table_1[[#This Row],[Months To
Mid-Point]]*'Global Settings'!$H$6)),"")</f>
        <v/>
      </c>
      <c r="P370" s="176" t="str">
        <f ca="1">IFERROR(Table_Data_Table_1[[#This Row],[Land
Residual]]*(Table_Data_Table_1[[#This Row],[Time
Adjust]]+1),"")</f>
        <v/>
      </c>
      <c r="Q370" s="176" t="str">
        <f ca="1">IFERROR(Table_Data_Table_1[[#This Row],[Adjusted
Sale Price]]/Table_Data_Table_1[[#This Row],[Resid
Acre]],"")</f>
        <v/>
      </c>
      <c r="R370" s="179" t="str">
        <f ca="1">IFERROR(ROUND(Table_Data_Table_1[[#This Row],[Adjusted
Sale Price]]/Table_Data_Table_1[[#This Row],[Resid
Sq Ft]],2),"")</f>
        <v/>
      </c>
      <c r="S370" s="179" t="str">
        <f ca="1">IFERROR(IF(VLOOKUP(Table_Data_Table_1[[#This Row],[Item ID]],DataTable,11,FALSE)=0,"N/A",Table_Data_Table_1[[#This Row],[Adjusted
Sale Price]]/VLOOKUP(Table_Data_Table_1[[#This Row],[Item ID]],DataTable,11,FALSE)),"")</f>
        <v/>
      </c>
      <c r="T370" s="285" t="str">
        <f ca="1">IF(IFERROR(VLOOKUP(Table_Data_Table_1[[#This Row],[Item ID]],DataTable,17,FALSE),"")=0,"",IFERROR(VLOOKUP(Table_Data_Table_1[[#This Row],[Item ID]],DataTable,17,FALSE),""))</f>
        <v/>
      </c>
      <c r="U370" s="8"/>
    </row>
    <row r="371" spans="1:21" x14ac:dyDescent="0.25">
      <c r="A371" s="166" t="s">
        <v>133</v>
      </c>
      <c r="C371" s="192" t="str">
        <f>IF(Table_Data_Table_1[[#This Row],[Item ID]]="","",IFERROR(VLOOKUP(Table_Data_Table_1[[#This Row],[Item ID]],DataTable,16,FALSE),""))</f>
        <v/>
      </c>
      <c r="H37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ID]],DataTable,6,FALSE)*I371,"")))</f>
        <v/>
      </c>
      <c r="I37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1" s="178" t="str">
        <f>IFERROR(ROUND(Table_Data_Table_1[[#This Row],[Resid
Sq Ft]]/43560,3),"")</f>
        <v/>
      </c>
      <c r="K371" s="76" t="str">
        <f>IF(Table_Data_Table_1[[#This Row],[Item ID]]="","",IFERROR(VLOOKUP(Table_Data_Table_1[[#This Row],[Item ID]],DataTable,10,FALSE)-VLOOKUP(Table_Data_Table_1[[#This Row],[Item ID]],DataTable,12,FALSE),""))</f>
        <v/>
      </c>
      <c r="L371" s="176" t="str">
        <f>IFERROR(Table_Data_Table_1[[#This Row],[Land
Residual]]/Table_Data_Table_1[[#This Row],[Resid
Acre]],"")</f>
        <v/>
      </c>
      <c r="M371" s="179" t="str">
        <f>IFERROR(ROUND(Table_Data_Table_1[[#This Row],[Land
Residual]]/Table_Data_Table_1[[#This Row],[Resid
Sq Ft]],2),"")</f>
        <v/>
      </c>
      <c r="N371" s="78" t="str">
        <f>IF(Table_Data_Table_1[[#This Row],[Item ID]]="","",ROUND(DAYS360(Table_Data_Table_1[[#This Row],[Sale Date]],'Global Settings'!$H$5)/30,0))</f>
        <v/>
      </c>
      <c r="O371" s="180" t="str">
        <f ca="1">IFERROR(IF(AND(Table_Data_Table_1[[#This Row],[Months To
Mid-Point]]&lt;12.01,Table_Data_Table_1[[#This Row],[Months To
Mid-Point]]&gt;-13),0,(Table_Data_Table_1[[#This Row],[Months To
Mid-Point]]*'Global Settings'!$H$6)),"")</f>
        <v/>
      </c>
      <c r="P371" s="176" t="str">
        <f ca="1">IFERROR(Table_Data_Table_1[[#This Row],[Land
Residual]]*(Table_Data_Table_1[[#This Row],[Time
Adjust]]+1),"")</f>
        <v/>
      </c>
      <c r="Q371" s="176" t="str">
        <f ca="1">IFERROR(Table_Data_Table_1[[#This Row],[Adjusted
Sale Price]]/Table_Data_Table_1[[#This Row],[Resid
Acre]],"")</f>
        <v/>
      </c>
      <c r="R371" s="179" t="str">
        <f ca="1">IFERROR(ROUND(Table_Data_Table_1[[#This Row],[Adjusted
Sale Price]]/Table_Data_Table_1[[#This Row],[Resid
Sq Ft]],2),"")</f>
        <v/>
      </c>
      <c r="S371" s="179" t="str">
        <f ca="1">IFERROR(IF(VLOOKUP(Table_Data_Table_1[[#This Row],[Item ID]],DataTable,11,FALSE)=0,"N/A",Table_Data_Table_1[[#This Row],[Adjusted
Sale Price]]/VLOOKUP(Table_Data_Table_1[[#This Row],[Item ID]],DataTable,11,FALSE)),"")</f>
        <v/>
      </c>
      <c r="T371" s="285" t="str">
        <f ca="1">IF(IFERROR(VLOOKUP(Table_Data_Table_1[[#This Row],[Item ID]],DataTable,17,FALSE),"")=0,"",IFERROR(VLOOKUP(Table_Data_Table_1[[#This Row],[Item ID]],DataTable,17,FALSE),""))</f>
        <v/>
      </c>
      <c r="U371" s="8"/>
    </row>
    <row r="372" spans="1:21" x14ac:dyDescent="0.25">
      <c r="A372" s="166" t="s">
        <v>133</v>
      </c>
      <c r="C372" s="192" t="str">
        <f>IF(Table_Data_Table_1[[#This Row],[Item ID]]="","",IFERROR(VLOOKUP(Table_Data_Table_1[[#This Row],[Item ID]],DataTable,16,FALSE),""))</f>
        <v/>
      </c>
      <c r="H37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ID]],DataTable,6,FALSE)*I372,"")))</f>
        <v/>
      </c>
      <c r="I37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2" s="178" t="str">
        <f>IFERROR(ROUND(Table_Data_Table_1[[#This Row],[Resid
Sq Ft]]/43560,3),"")</f>
        <v/>
      </c>
      <c r="K372" s="76" t="str">
        <f>IF(Table_Data_Table_1[[#This Row],[Item ID]]="","",IFERROR(VLOOKUP(Table_Data_Table_1[[#This Row],[Item ID]],DataTable,10,FALSE)-VLOOKUP(Table_Data_Table_1[[#This Row],[Item ID]],DataTable,12,FALSE),""))</f>
        <v/>
      </c>
      <c r="L372" s="176" t="str">
        <f>IFERROR(Table_Data_Table_1[[#This Row],[Land
Residual]]/Table_Data_Table_1[[#This Row],[Resid
Acre]],"")</f>
        <v/>
      </c>
      <c r="M372" s="179" t="str">
        <f>IFERROR(ROUND(Table_Data_Table_1[[#This Row],[Land
Residual]]/Table_Data_Table_1[[#This Row],[Resid
Sq Ft]],2),"")</f>
        <v/>
      </c>
      <c r="N372" s="78" t="str">
        <f>IF(Table_Data_Table_1[[#This Row],[Item ID]]="","",ROUND(DAYS360(Table_Data_Table_1[[#This Row],[Sale Date]],'Global Settings'!$H$5)/30,0))</f>
        <v/>
      </c>
      <c r="O372" s="180" t="str">
        <f ca="1">IFERROR(IF(AND(Table_Data_Table_1[[#This Row],[Months To
Mid-Point]]&lt;12.01,Table_Data_Table_1[[#This Row],[Months To
Mid-Point]]&gt;-13),0,(Table_Data_Table_1[[#This Row],[Months To
Mid-Point]]*'Global Settings'!$H$6)),"")</f>
        <v/>
      </c>
      <c r="P372" s="176" t="str">
        <f ca="1">IFERROR(Table_Data_Table_1[[#This Row],[Land
Residual]]*(Table_Data_Table_1[[#This Row],[Time
Adjust]]+1),"")</f>
        <v/>
      </c>
      <c r="Q372" s="176" t="str">
        <f ca="1">IFERROR(Table_Data_Table_1[[#This Row],[Adjusted
Sale Price]]/Table_Data_Table_1[[#This Row],[Resid
Acre]],"")</f>
        <v/>
      </c>
      <c r="R372" s="179" t="str">
        <f ca="1">IFERROR(ROUND(Table_Data_Table_1[[#This Row],[Adjusted
Sale Price]]/Table_Data_Table_1[[#This Row],[Resid
Sq Ft]],2),"")</f>
        <v/>
      </c>
      <c r="S372" s="179" t="str">
        <f ca="1">IFERROR(IF(VLOOKUP(Table_Data_Table_1[[#This Row],[Item ID]],DataTable,11,FALSE)=0,"N/A",Table_Data_Table_1[[#This Row],[Adjusted
Sale Price]]/VLOOKUP(Table_Data_Table_1[[#This Row],[Item ID]],DataTable,11,FALSE)),"")</f>
        <v/>
      </c>
      <c r="T372" s="285" t="str">
        <f ca="1">IF(IFERROR(VLOOKUP(Table_Data_Table_1[[#This Row],[Item ID]],DataTable,17,FALSE),"")=0,"",IFERROR(VLOOKUP(Table_Data_Table_1[[#This Row],[Item ID]],DataTable,17,FALSE),""))</f>
        <v/>
      </c>
      <c r="U372" s="8"/>
    </row>
    <row r="373" spans="1:21" x14ac:dyDescent="0.25">
      <c r="A373" s="166" t="s">
        <v>133</v>
      </c>
      <c r="C373" s="192" t="str">
        <f>IF(Table_Data_Table_1[[#This Row],[Item ID]]="","",IFERROR(VLOOKUP(Table_Data_Table_1[[#This Row],[Item ID]],DataTable,16,FALSE),""))</f>
        <v/>
      </c>
      <c r="H37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ID]],DataTable,6,FALSE)*I373,"")))</f>
        <v/>
      </c>
      <c r="I37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3" s="178" t="str">
        <f>IFERROR(ROUND(Table_Data_Table_1[[#This Row],[Resid
Sq Ft]]/43560,3),"")</f>
        <v/>
      </c>
      <c r="K373" s="76" t="str">
        <f>IF(Table_Data_Table_1[[#This Row],[Item ID]]="","",IFERROR(VLOOKUP(Table_Data_Table_1[[#This Row],[Item ID]],DataTable,10,FALSE)-VLOOKUP(Table_Data_Table_1[[#This Row],[Item ID]],DataTable,12,FALSE),""))</f>
        <v/>
      </c>
      <c r="L373" s="176" t="str">
        <f>IFERROR(Table_Data_Table_1[[#This Row],[Land
Residual]]/Table_Data_Table_1[[#This Row],[Resid
Acre]],"")</f>
        <v/>
      </c>
      <c r="M373" s="179" t="str">
        <f>IFERROR(ROUND(Table_Data_Table_1[[#This Row],[Land
Residual]]/Table_Data_Table_1[[#This Row],[Resid
Sq Ft]],2),"")</f>
        <v/>
      </c>
      <c r="N373" s="78" t="str">
        <f>IF(Table_Data_Table_1[[#This Row],[Item ID]]="","",ROUND(DAYS360(Table_Data_Table_1[[#This Row],[Sale Date]],'Global Settings'!$H$5)/30,0))</f>
        <v/>
      </c>
      <c r="O373" s="180" t="str">
        <f ca="1">IFERROR(IF(AND(Table_Data_Table_1[[#This Row],[Months To
Mid-Point]]&lt;12.01,Table_Data_Table_1[[#This Row],[Months To
Mid-Point]]&gt;-13),0,(Table_Data_Table_1[[#This Row],[Months To
Mid-Point]]*'Global Settings'!$H$6)),"")</f>
        <v/>
      </c>
      <c r="P373" s="176" t="str">
        <f ca="1">IFERROR(Table_Data_Table_1[[#This Row],[Land
Residual]]*(Table_Data_Table_1[[#This Row],[Time
Adjust]]+1),"")</f>
        <v/>
      </c>
      <c r="Q373" s="176" t="str">
        <f ca="1">IFERROR(Table_Data_Table_1[[#This Row],[Adjusted
Sale Price]]/Table_Data_Table_1[[#This Row],[Resid
Acre]],"")</f>
        <v/>
      </c>
      <c r="R373" s="179" t="str">
        <f ca="1">IFERROR(ROUND(Table_Data_Table_1[[#This Row],[Adjusted
Sale Price]]/Table_Data_Table_1[[#This Row],[Resid
Sq Ft]],2),"")</f>
        <v/>
      </c>
      <c r="S373" s="179" t="str">
        <f ca="1">IFERROR(IF(VLOOKUP(Table_Data_Table_1[[#This Row],[Item ID]],DataTable,11,FALSE)=0,"N/A",Table_Data_Table_1[[#This Row],[Adjusted
Sale Price]]/VLOOKUP(Table_Data_Table_1[[#This Row],[Item ID]],DataTable,11,FALSE)),"")</f>
        <v/>
      </c>
      <c r="T373" s="285" t="str">
        <f ca="1">IF(IFERROR(VLOOKUP(Table_Data_Table_1[[#This Row],[Item ID]],DataTable,17,FALSE),"")=0,"",IFERROR(VLOOKUP(Table_Data_Table_1[[#This Row],[Item ID]],DataTable,17,FALSE),""))</f>
        <v/>
      </c>
      <c r="U373" s="8"/>
    </row>
    <row r="374" spans="1:21" x14ac:dyDescent="0.25">
      <c r="A374" s="166" t="s">
        <v>133</v>
      </c>
      <c r="C374" s="192" t="str">
        <f>IF(Table_Data_Table_1[[#This Row],[Item ID]]="","",IFERROR(VLOOKUP(Table_Data_Table_1[[#This Row],[Item ID]],DataTable,16,FALSE),""))</f>
        <v/>
      </c>
      <c r="H37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ID]],DataTable,6,FALSE)*I374,"")))</f>
        <v/>
      </c>
      <c r="I37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4" s="178" t="str">
        <f>IFERROR(ROUND(Table_Data_Table_1[[#This Row],[Resid
Sq Ft]]/43560,3),"")</f>
        <v/>
      </c>
      <c r="K374" s="76" t="str">
        <f>IF(Table_Data_Table_1[[#This Row],[Item ID]]="","",IFERROR(VLOOKUP(Table_Data_Table_1[[#This Row],[Item ID]],DataTable,10,FALSE)-VLOOKUP(Table_Data_Table_1[[#This Row],[Item ID]],DataTable,12,FALSE),""))</f>
        <v/>
      </c>
      <c r="L374" s="176" t="str">
        <f>IFERROR(Table_Data_Table_1[[#This Row],[Land
Residual]]/Table_Data_Table_1[[#This Row],[Resid
Acre]],"")</f>
        <v/>
      </c>
      <c r="M374" s="179" t="str">
        <f>IFERROR(ROUND(Table_Data_Table_1[[#This Row],[Land
Residual]]/Table_Data_Table_1[[#This Row],[Resid
Sq Ft]],2),"")</f>
        <v/>
      </c>
      <c r="N374" s="78" t="str">
        <f>IF(Table_Data_Table_1[[#This Row],[Item ID]]="","",ROUND(DAYS360(Table_Data_Table_1[[#This Row],[Sale Date]],'Global Settings'!$H$5)/30,0))</f>
        <v/>
      </c>
      <c r="O374" s="180" t="str">
        <f ca="1">IFERROR(IF(AND(Table_Data_Table_1[[#This Row],[Months To
Mid-Point]]&lt;12.01,Table_Data_Table_1[[#This Row],[Months To
Mid-Point]]&gt;-13),0,(Table_Data_Table_1[[#This Row],[Months To
Mid-Point]]*'Global Settings'!$H$6)),"")</f>
        <v/>
      </c>
      <c r="P374" s="176" t="str">
        <f ca="1">IFERROR(Table_Data_Table_1[[#This Row],[Land
Residual]]*(Table_Data_Table_1[[#This Row],[Time
Adjust]]+1),"")</f>
        <v/>
      </c>
      <c r="Q374" s="176" t="str">
        <f ca="1">IFERROR(Table_Data_Table_1[[#This Row],[Adjusted
Sale Price]]/Table_Data_Table_1[[#This Row],[Resid
Acre]],"")</f>
        <v/>
      </c>
      <c r="R374" s="179" t="str">
        <f ca="1">IFERROR(ROUND(Table_Data_Table_1[[#This Row],[Adjusted
Sale Price]]/Table_Data_Table_1[[#This Row],[Resid
Sq Ft]],2),"")</f>
        <v/>
      </c>
      <c r="S374" s="179" t="str">
        <f ca="1">IFERROR(IF(VLOOKUP(Table_Data_Table_1[[#This Row],[Item ID]],DataTable,11,FALSE)=0,"N/A",Table_Data_Table_1[[#This Row],[Adjusted
Sale Price]]/VLOOKUP(Table_Data_Table_1[[#This Row],[Item ID]],DataTable,11,FALSE)),"")</f>
        <v/>
      </c>
      <c r="T374" s="285" t="str">
        <f ca="1">IF(IFERROR(VLOOKUP(Table_Data_Table_1[[#This Row],[Item ID]],DataTable,17,FALSE),"")=0,"",IFERROR(VLOOKUP(Table_Data_Table_1[[#This Row],[Item ID]],DataTable,17,FALSE),""))</f>
        <v/>
      </c>
      <c r="U374" s="8"/>
    </row>
    <row r="375" spans="1:21" x14ac:dyDescent="0.25">
      <c r="A375" s="166" t="s">
        <v>133</v>
      </c>
      <c r="C375" s="192" t="str">
        <f>IF(Table_Data_Table_1[[#This Row],[Item ID]]="","",IFERROR(VLOOKUP(Table_Data_Table_1[[#This Row],[Item ID]],DataTable,16,FALSE),""))</f>
        <v/>
      </c>
      <c r="H37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ID]],DataTable,6,FALSE)*I375,"")))</f>
        <v/>
      </c>
      <c r="I37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5" s="178" t="str">
        <f>IFERROR(ROUND(Table_Data_Table_1[[#This Row],[Resid
Sq Ft]]/43560,3),"")</f>
        <v/>
      </c>
      <c r="K375" s="76" t="str">
        <f>IF(Table_Data_Table_1[[#This Row],[Item ID]]="","",IFERROR(VLOOKUP(Table_Data_Table_1[[#This Row],[Item ID]],DataTable,10,FALSE)-VLOOKUP(Table_Data_Table_1[[#This Row],[Item ID]],DataTable,12,FALSE),""))</f>
        <v/>
      </c>
      <c r="L375" s="176" t="str">
        <f>IFERROR(Table_Data_Table_1[[#This Row],[Land
Residual]]/Table_Data_Table_1[[#This Row],[Resid
Acre]],"")</f>
        <v/>
      </c>
      <c r="M375" s="179" t="str">
        <f>IFERROR(ROUND(Table_Data_Table_1[[#This Row],[Land
Residual]]/Table_Data_Table_1[[#This Row],[Resid
Sq Ft]],2),"")</f>
        <v/>
      </c>
      <c r="N375" s="78" t="str">
        <f>IF(Table_Data_Table_1[[#This Row],[Item ID]]="","",ROUND(DAYS360(Table_Data_Table_1[[#This Row],[Sale Date]],'Global Settings'!$H$5)/30,0))</f>
        <v/>
      </c>
      <c r="O375" s="180" t="str">
        <f ca="1">IFERROR(IF(AND(Table_Data_Table_1[[#This Row],[Months To
Mid-Point]]&lt;12.01,Table_Data_Table_1[[#This Row],[Months To
Mid-Point]]&gt;-13),0,(Table_Data_Table_1[[#This Row],[Months To
Mid-Point]]*'Global Settings'!$H$6)),"")</f>
        <v/>
      </c>
      <c r="P375" s="176" t="str">
        <f ca="1">IFERROR(Table_Data_Table_1[[#This Row],[Land
Residual]]*(Table_Data_Table_1[[#This Row],[Time
Adjust]]+1),"")</f>
        <v/>
      </c>
      <c r="Q375" s="176" t="str">
        <f ca="1">IFERROR(Table_Data_Table_1[[#This Row],[Adjusted
Sale Price]]/Table_Data_Table_1[[#This Row],[Resid
Acre]],"")</f>
        <v/>
      </c>
      <c r="R375" s="179" t="str">
        <f ca="1">IFERROR(ROUND(Table_Data_Table_1[[#This Row],[Adjusted
Sale Price]]/Table_Data_Table_1[[#This Row],[Resid
Sq Ft]],2),"")</f>
        <v/>
      </c>
      <c r="S375" s="179" t="str">
        <f ca="1">IFERROR(IF(VLOOKUP(Table_Data_Table_1[[#This Row],[Item ID]],DataTable,11,FALSE)=0,"N/A",Table_Data_Table_1[[#This Row],[Adjusted
Sale Price]]/VLOOKUP(Table_Data_Table_1[[#This Row],[Item ID]],DataTable,11,FALSE)),"")</f>
        <v/>
      </c>
      <c r="T375" s="285" t="str">
        <f ca="1">IF(IFERROR(VLOOKUP(Table_Data_Table_1[[#This Row],[Item ID]],DataTable,17,FALSE),"")=0,"",IFERROR(VLOOKUP(Table_Data_Table_1[[#This Row],[Item ID]],DataTable,17,FALSE),""))</f>
        <v/>
      </c>
      <c r="U375" s="8"/>
    </row>
    <row r="376" spans="1:21" x14ac:dyDescent="0.25">
      <c r="A376" s="166" t="s">
        <v>133</v>
      </c>
      <c r="C376" s="192" t="str">
        <f>IF(Table_Data_Table_1[[#This Row],[Item ID]]="","",IFERROR(VLOOKUP(Table_Data_Table_1[[#This Row],[Item ID]],DataTable,16,FALSE),""))</f>
        <v/>
      </c>
      <c r="H37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ID]],DataTable,6,FALSE)*I376,"")))</f>
        <v/>
      </c>
      <c r="I37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6" s="178" t="str">
        <f>IFERROR(ROUND(Table_Data_Table_1[[#This Row],[Resid
Sq Ft]]/43560,3),"")</f>
        <v/>
      </c>
      <c r="K376" s="76" t="str">
        <f>IF(Table_Data_Table_1[[#This Row],[Item ID]]="","",IFERROR(VLOOKUP(Table_Data_Table_1[[#This Row],[Item ID]],DataTable,10,FALSE)-VLOOKUP(Table_Data_Table_1[[#This Row],[Item ID]],DataTable,12,FALSE),""))</f>
        <v/>
      </c>
      <c r="L376" s="176" t="str">
        <f>IFERROR(Table_Data_Table_1[[#This Row],[Land
Residual]]/Table_Data_Table_1[[#This Row],[Resid
Acre]],"")</f>
        <v/>
      </c>
      <c r="M376" s="179" t="str">
        <f>IFERROR(ROUND(Table_Data_Table_1[[#This Row],[Land
Residual]]/Table_Data_Table_1[[#This Row],[Resid
Sq Ft]],2),"")</f>
        <v/>
      </c>
      <c r="N376" s="78" t="str">
        <f>IF(Table_Data_Table_1[[#This Row],[Item ID]]="","",ROUND(DAYS360(Table_Data_Table_1[[#This Row],[Sale Date]],'Global Settings'!$H$5)/30,0))</f>
        <v/>
      </c>
      <c r="O376" s="180" t="str">
        <f ca="1">IFERROR(IF(AND(Table_Data_Table_1[[#This Row],[Months To
Mid-Point]]&lt;12.01,Table_Data_Table_1[[#This Row],[Months To
Mid-Point]]&gt;-13),0,(Table_Data_Table_1[[#This Row],[Months To
Mid-Point]]*'Global Settings'!$H$6)),"")</f>
        <v/>
      </c>
      <c r="P376" s="176" t="str">
        <f ca="1">IFERROR(Table_Data_Table_1[[#This Row],[Land
Residual]]*(Table_Data_Table_1[[#This Row],[Time
Adjust]]+1),"")</f>
        <v/>
      </c>
      <c r="Q376" s="176" t="str">
        <f ca="1">IFERROR(Table_Data_Table_1[[#This Row],[Adjusted
Sale Price]]/Table_Data_Table_1[[#This Row],[Resid
Acre]],"")</f>
        <v/>
      </c>
      <c r="R376" s="179" t="str">
        <f ca="1">IFERROR(ROUND(Table_Data_Table_1[[#This Row],[Adjusted
Sale Price]]/Table_Data_Table_1[[#This Row],[Resid
Sq Ft]],2),"")</f>
        <v/>
      </c>
      <c r="S376" s="179" t="str">
        <f ca="1">IFERROR(IF(VLOOKUP(Table_Data_Table_1[[#This Row],[Item ID]],DataTable,11,FALSE)=0,"N/A",Table_Data_Table_1[[#This Row],[Adjusted
Sale Price]]/VLOOKUP(Table_Data_Table_1[[#This Row],[Item ID]],DataTable,11,FALSE)),"")</f>
        <v/>
      </c>
      <c r="T376" s="285" t="str">
        <f ca="1">IF(IFERROR(VLOOKUP(Table_Data_Table_1[[#This Row],[Item ID]],DataTable,17,FALSE),"")=0,"",IFERROR(VLOOKUP(Table_Data_Table_1[[#This Row],[Item ID]],DataTable,17,FALSE),""))</f>
        <v/>
      </c>
      <c r="U376" s="8"/>
    </row>
    <row r="377" spans="1:21" x14ac:dyDescent="0.25">
      <c r="A377" s="166" t="s">
        <v>133</v>
      </c>
      <c r="C377" s="192" t="str">
        <f>IF(Table_Data_Table_1[[#This Row],[Item ID]]="","",IFERROR(VLOOKUP(Table_Data_Table_1[[#This Row],[Item ID]],DataTable,16,FALSE),""))</f>
        <v/>
      </c>
      <c r="H37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ID]],DataTable,6,FALSE)*I377,"")))</f>
        <v/>
      </c>
      <c r="I37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7" s="178" t="str">
        <f>IFERROR(ROUND(Table_Data_Table_1[[#This Row],[Resid
Sq Ft]]/43560,3),"")</f>
        <v/>
      </c>
      <c r="K377" s="76" t="str">
        <f>IF(Table_Data_Table_1[[#This Row],[Item ID]]="","",IFERROR(VLOOKUP(Table_Data_Table_1[[#This Row],[Item ID]],DataTable,10,FALSE)-VLOOKUP(Table_Data_Table_1[[#This Row],[Item ID]],DataTable,12,FALSE),""))</f>
        <v/>
      </c>
      <c r="L377" s="176" t="str">
        <f>IFERROR(Table_Data_Table_1[[#This Row],[Land
Residual]]/Table_Data_Table_1[[#This Row],[Resid
Acre]],"")</f>
        <v/>
      </c>
      <c r="M377" s="179" t="str">
        <f>IFERROR(ROUND(Table_Data_Table_1[[#This Row],[Land
Residual]]/Table_Data_Table_1[[#This Row],[Resid
Sq Ft]],2),"")</f>
        <v/>
      </c>
      <c r="N377" s="78" t="str">
        <f>IF(Table_Data_Table_1[[#This Row],[Item ID]]="","",ROUND(DAYS360(Table_Data_Table_1[[#This Row],[Sale Date]],'Global Settings'!$H$5)/30,0))</f>
        <v/>
      </c>
      <c r="O377" s="180" t="str">
        <f ca="1">IFERROR(IF(AND(Table_Data_Table_1[[#This Row],[Months To
Mid-Point]]&lt;12.01,Table_Data_Table_1[[#This Row],[Months To
Mid-Point]]&gt;-13),0,(Table_Data_Table_1[[#This Row],[Months To
Mid-Point]]*'Global Settings'!$H$6)),"")</f>
        <v/>
      </c>
      <c r="P377" s="176" t="str">
        <f ca="1">IFERROR(Table_Data_Table_1[[#This Row],[Land
Residual]]*(Table_Data_Table_1[[#This Row],[Time
Adjust]]+1),"")</f>
        <v/>
      </c>
      <c r="Q377" s="176" t="str">
        <f ca="1">IFERROR(Table_Data_Table_1[[#This Row],[Adjusted
Sale Price]]/Table_Data_Table_1[[#This Row],[Resid
Acre]],"")</f>
        <v/>
      </c>
      <c r="R377" s="179" t="str">
        <f ca="1">IFERROR(ROUND(Table_Data_Table_1[[#This Row],[Adjusted
Sale Price]]/Table_Data_Table_1[[#This Row],[Resid
Sq Ft]],2),"")</f>
        <v/>
      </c>
      <c r="S377" s="179" t="str">
        <f ca="1">IFERROR(IF(VLOOKUP(Table_Data_Table_1[[#This Row],[Item ID]],DataTable,11,FALSE)=0,"N/A",Table_Data_Table_1[[#This Row],[Adjusted
Sale Price]]/VLOOKUP(Table_Data_Table_1[[#This Row],[Item ID]],DataTable,11,FALSE)),"")</f>
        <v/>
      </c>
      <c r="T377" s="285" t="str">
        <f ca="1">IF(IFERROR(VLOOKUP(Table_Data_Table_1[[#This Row],[Item ID]],DataTable,17,FALSE),"")=0,"",IFERROR(VLOOKUP(Table_Data_Table_1[[#This Row],[Item ID]],DataTable,17,FALSE),""))</f>
        <v/>
      </c>
      <c r="U377" s="8"/>
    </row>
    <row r="378" spans="1:21" x14ac:dyDescent="0.25">
      <c r="A378" s="166" t="s">
        <v>133</v>
      </c>
      <c r="C378" s="192" t="str">
        <f>IF(Table_Data_Table_1[[#This Row],[Item ID]]="","",IFERROR(VLOOKUP(Table_Data_Table_1[[#This Row],[Item ID]],DataTable,16,FALSE),""))</f>
        <v/>
      </c>
      <c r="H37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ID]],DataTable,6,FALSE)*I378,"")))</f>
        <v/>
      </c>
      <c r="I37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8" s="178" t="str">
        <f>IFERROR(ROUND(Table_Data_Table_1[[#This Row],[Resid
Sq Ft]]/43560,3),"")</f>
        <v/>
      </c>
      <c r="K378" s="76" t="str">
        <f>IF(Table_Data_Table_1[[#This Row],[Item ID]]="","",IFERROR(VLOOKUP(Table_Data_Table_1[[#This Row],[Item ID]],DataTable,10,FALSE)-VLOOKUP(Table_Data_Table_1[[#This Row],[Item ID]],DataTable,12,FALSE),""))</f>
        <v/>
      </c>
      <c r="L378" s="176" t="str">
        <f>IFERROR(Table_Data_Table_1[[#This Row],[Land
Residual]]/Table_Data_Table_1[[#This Row],[Resid
Acre]],"")</f>
        <v/>
      </c>
      <c r="M378" s="179" t="str">
        <f>IFERROR(ROUND(Table_Data_Table_1[[#This Row],[Land
Residual]]/Table_Data_Table_1[[#This Row],[Resid
Sq Ft]],2),"")</f>
        <v/>
      </c>
      <c r="N378" s="78" t="str">
        <f>IF(Table_Data_Table_1[[#This Row],[Item ID]]="","",ROUND(DAYS360(Table_Data_Table_1[[#This Row],[Sale Date]],'Global Settings'!$H$5)/30,0))</f>
        <v/>
      </c>
      <c r="O378" s="180" t="str">
        <f ca="1">IFERROR(IF(AND(Table_Data_Table_1[[#This Row],[Months To
Mid-Point]]&lt;12.01,Table_Data_Table_1[[#This Row],[Months To
Mid-Point]]&gt;-13),0,(Table_Data_Table_1[[#This Row],[Months To
Mid-Point]]*'Global Settings'!$H$6)),"")</f>
        <v/>
      </c>
      <c r="P378" s="176" t="str">
        <f ca="1">IFERROR(Table_Data_Table_1[[#This Row],[Land
Residual]]*(Table_Data_Table_1[[#This Row],[Time
Adjust]]+1),"")</f>
        <v/>
      </c>
      <c r="Q378" s="176" t="str">
        <f ca="1">IFERROR(Table_Data_Table_1[[#This Row],[Adjusted
Sale Price]]/Table_Data_Table_1[[#This Row],[Resid
Acre]],"")</f>
        <v/>
      </c>
      <c r="R378" s="179" t="str">
        <f ca="1">IFERROR(ROUND(Table_Data_Table_1[[#This Row],[Adjusted
Sale Price]]/Table_Data_Table_1[[#This Row],[Resid
Sq Ft]],2),"")</f>
        <v/>
      </c>
      <c r="S378" s="179" t="str">
        <f ca="1">IFERROR(IF(VLOOKUP(Table_Data_Table_1[[#This Row],[Item ID]],DataTable,11,FALSE)=0,"N/A",Table_Data_Table_1[[#This Row],[Adjusted
Sale Price]]/VLOOKUP(Table_Data_Table_1[[#This Row],[Item ID]],DataTable,11,FALSE)),"")</f>
        <v/>
      </c>
      <c r="T378" s="285" t="str">
        <f ca="1">IF(IFERROR(VLOOKUP(Table_Data_Table_1[[#This Row],[Item ID]],DataTable,17,FALSE),"")=0,"",IFERROR(VLOOKUP(Table_Data_Table_1[[#This Row],[Item ID]],DataTable,17,FALSE),""))</f>
        <v/>
      </c>
      <c r="U378" s="8"/>
    </row>
    <row r="379" spans="1:21" x14ac:dyDescent="0.25">
      <c r="A379" s="166" t="s">
        <v>133</v>
      </c>
      <c r="C379" s="192" t="str">
        <f>IF(Table_Data_Table_1[[#This Row],[Item ID]]="","",IFERROR(VLOOKUP(Table_Data_Table_1[[#This Row],[Item ID]],DataTable,16,FALSE),""))</f>
        <v/>
      </c>
      <c r="H37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ID]],DataTable,6,FALSE)*I379,"")))</f>
        <v/>
      </c>
      <c r="I37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9" s="178" t="str">
        <f>IFERROR(ROUND(Table_Data_Table_1[[#This Row],[Resid
Sq Ft]]/43560,3),"")</f>
        <v/>
      </c>
      <c r="K379" s="76" t="str">
        <f>IF(Table_Data_Table_1[[#This Row],[Item ID]]="","",IFERROR(VLOOKUP(Table_Data_Table_1[[#This Row],[Item ID]],DataTable,10,FALSE)-VLOOKUP(Table_Data_Table_1[[#This Row],[Item ID]],DataTable,12,FALSE),""))</f>
        <v/>
      </c>
      <c r="L379" s="176" t="str">
        <f>IFERROR(Table_Data_Table_1[[#This Row],[Land
Residual]]/Table_Data_Table_1[[#This Row],[Resid
Acre]],"")</f>
        <v/>
      </c>
      <c r="M379" s="179" t="str">
        <f>IFERROR(ROUND(Table_Data_Table_1[[#This Row],[Land
Residual]]/Table_Data_Table_1[[#This Row],[Resid
Sq Ft]],2),"")</f>
        <v/>
      </c>
      <c r="N379" s="78" t="str">
        <f>IF(Table_Data_Table_1[[#This Row],[Item ID]]="","",ROUND(DAYS360(Table_Data_Table_1[[#This Row],[Sale Date]],'Global Settings'!$H$5)/30,0))</f>
        <v/>
      </c>
      <c r="O379" s="180" t="str">
        <f ca="1">IFERROR(IF(AND(Table_Data_Table_1[[#This Row],[Months To
Mid-Point]]&lt;12.01,Table_Data_Table_1[[#This Row],[Months To
Mid-Point]]&gt;-13),0,(Table_Data_Table_1[[#This Row],[Months To
Mid-Point]]*'Global Settings'!$H$6)),"")</f>
        <v/>
      </c>
      <c r="P379" s="176" t="str">
        <f ca="1">IFERROR(Table_Data_Table_1[[#This Row],[Land
Residual]]*(Table_Data_Table_1[[#This Row],[Time
Adjust]]+1),"")</f>
        <v/>
      </c>
      <c r="Q379" s="176" t="str">
        <f ca="1">IFERROR(Table_Data_Table_1[[#This Row],[Adjusted
Sale Price]]/Table_Data_Table_1[[#This Row],[Resid
Acre]],"")</f>
        <v/>
      </c>
      <c r="R379" s="179" t="str">
        <f ca="1">IFERROR(ROUND(Table_Data_Table_1[[#This Row],[Adjusted
Sale Price]]/Table_Data_Table_1[[#This Row],[Resid
Sq Ft]],2),"")</f>
        <v/>
      </c>
      <c r="S379" s="179" t="str">
        <f ca="1">IFERROR(IF(VLOOKUP(Table_Data_Table_1[[#This Row],[Item ID]],DataTable,11,FALSE)=0,"N/A",Table_Data_Table_1[[#This Row],[Adjusted
Sale Price]]/VLOOKUP(Table_Data_Table_1[[#This Row],[Item ID]],DataTable,11,FALSE)),"")</f>
        <v/>
      </c>
      <c r="T379" s="285" t="str">
        <f ca="1">IF(IFERROR(VLOOKUP(Table_Data_Table_1[[#This Row],[Item ID]],DataTable,17,FALSE),"")=0,"",IFERROR(VLOOKUP(Table_Data_Table_1[[#This Row],[Item ID]],DataTable,17,FALSE),""))</f>
        <v/>
      </c>
      <c r="U379" s="8"/>
    </row>
    <row r="380" spans="1:21" x14ac:dyDescent="0.25">
      <c r="A380" s="166" t="s">
        <v>133</v>
      </c>
      <c r="C380" s="192" t="str">
        <f>IF(Table_Data_Table_1[[#This Row],[Item ID]]="","",IFERROR(VLOOKUP(Table_Data_Table_1[[#This Row],[Item ID]],DataTable,16,FALSE),""))</f>
        <v/>
      </c>
      <c r="H38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ID]],DataTable,6,FALSE)*I380,"")))</f>
        <v/>
      </c>
      <c r="I38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0" s="178" t="str">
        <f>IFERROR(ROUND(Table_Data_Table_1[[#This Row],[Resid
Sq Ft]]/43560,3),"")</f>
        <v/>
      </c>
      <c r="K380" s="76" t="str">
        <f>IF(Table_Data_Table_1[[#This Row],[Item ID]]="","",IFERROR(VLOOKUP(Table_Data_Table_1[[#This Row],[Item ID]],DataTable,10,FALSE)-VLOOKUP(Table_Data_Table_1[[#This Row],[Item ID]],DataTable,12,FALSE),""))</f>
        <v/>
      </c>
      <c r="L380" s="176" t="str">
        <f>IFERROR(Table_Data_Table_1[[#This Row],[Land
Residual]]/Table_Data_Table_1[[#This Row],[Resid
Acre]],"")</f>
        <v/>
      </c>
      <c r="M380" s="179" t="str">
        <f>IFERROR(ROUND(Table_Data_Table_1[[#This Row],[Land
Residual]]/Table_Data_Table_1[[#This Row],[Resid
Sq Ft]],2),"")</f>
        <v/>
      </c>
      <c r="N380" s="78" t="str">
        <f>IF(Table_Data_Table_1[[#This Row],[Item ID]]="","",ROUND(DAYS360(Table_Data_Table_1[[#This Row],[Sale Date]],'Global Settings'!$H$5)/30,0))</f>
        <v/>
      </c>
      <c r="O380" s="180" t="str">
        <f ca="1">IFERROR(IF(AND(Table_Data_Table_1[[#This Row],[Months To
Mid-Point]]&lt;12.01,Table_Data_Table_1[[#This Row],[Months To
Mid-Point]]&gt;-13),0,(Table_Data_Table_1[[#This Row],[Months To
Mid-Point]]*'Global Settings'!$H$6)),"")</f>
        <v/>
      </c>
      <c r="P380" s="176" t="str">
        <f ca="1">IFERROR(Table_Data_Table_1[[#This Row],[Land
Residual]]*(Table_Data_Table_1[[#This Row],[Time
Adjust]]+1),"")</f>
        <v/>
      </c>
      <c r="Q380" s="176" t="str">
        <f ca="1">IFERROR(Table_Data_Table_1[[#This Row],[Adjusted
Sale Price]]/Table_Data_Table_1[[#This Row],[Resid
Acre]],"")</f>
        <v/>
      </c>
      <c r="R380" s="179" t="str">
        <f ca="1">IFERROR(ROUND(Table_Data_Table_1[[#This Row],[Adjusted
Sale Price]]/Table_Data_Table_1[[#This Row],[Resid
Sq Ft]],2),"")</f>
        <v/>
      </c>
      <c r="S380" s="179" t="str">
        <f ca="1">IFERROR(IF(VLOOKUP(Table_Data_Table_1[[#This Row],[Item ID]],DataTable,11,FALSE)=0,"N/A",Table_Data_Table_1[[#This Row],[Adjusted
Sale Price]]/VLOOKUP(Table_Data_Table_1[[#This Row],[Item ID]],DataTable,11,FALSE)),"")</f>
        <v/>
      </c>
      <c r="T380" s="285" t="str">
        <f ca="1">IF(IFERROR(VLOOKUP(Table_Data_Table_1[[#This Row],[Item ID]],DataTable,17,FALSE),"")=0,"",IFERROR(VLOOKUP(Table_Data_Table_1[[#This Row],[Item ID]],DataTable,17,FALSE),""))</f>
        <v/>
      </c>
      <c r="U380" s="8"/>
    </row>
    <row r="381" spans="1:21" x14ac:dyDescent="0.25">
      <c r="A381" s="166" t="s">
        <v>133</v>
      </c>
      <c r="C381" s="192" t="str">
        <f>IF(Table_Data_Table_1[[#This Row],[Item ID]]="","",IFERROR(VLOOKUP(Table_Data_Table_1[[#This Row],[Item ID]],DataTable,16,FALSE),""))</f>
        <v/>
      </c>
      <c r="H38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ID]],DataTable,6,FALSE)*I381,"")))</f>
        <v/>
      </c>
      <c r="I38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1" s="178" t="str">
        <f>IFERROR(ROUND(Table_Data_Table_1[[#This Row],[Resid
Sq Ft]]/43560,3),"")</f>
        <v/>
      </c>
      <c r="K381" s="76" t="str">
        <f>IF(Table_Data_Table_1[[#This Row],[Item ID]]="","",IFERROR(VLOOKUP(Table_Data_Table_1[[#This Row],[Item ID]],DataTable,10,FALSE)-VLOOKUP(Table_Data_Table_1[[#This Row],[Item ID]],DataTable,12,FALSE),""))</f>
        <v/>
      </c>
      <c r="L381" s="176" t="str">
        <f>IFERROR(Table_Data_Table_1[[#This Row],[Land
Residual]]/Table_Data_Table_1[[#This Row],[Resid
Acre]],"")</f>
        <v/>
      </c>
      <c r="M381" s="179" t="str">
        <f>IFERROR(ROUND(Table_Data_Table_1[[#This Row],[Land
Residual]]/Table_Data_Table_1[[#This Row],[Resid
Sq Ft]],2),"")</f>
        <v/>
      </c>
      <c r="N381" s="78" t="str">
        <f>IF(Table_Data_Table_1[[#This Row],[Item ID]]="","",ROUND(DAYS360(Table_Data_Table_1[[#This Row],[Sale Date]],'Global Settings'!$H$5)/30,0))</f>
        <v/>
      </c>
      <c r="O381" s="180" t="str">
        <f ca="1">IFERROR(IF(AND(Table_Data_Table_1[[#This Row],[Months To
Mid-Point]]&lt;12.01,Table_Data_Table_1[[#This Row],[Months To
Mid-Point]]&gt;-13),0,(Table_Data_Table_1[[#This Row],[Months To
Mid-Point]]*'Global Settings'!$H$6)),"")</f>
        <v/>
      </c>
      <c r="P381" s="176" t="str">
        <f ca="1">IFERROR(Table_Data_Table_1[[#This Row],[Land
Residual]]*(Table_Data_Table_1[[#This Row],[Time
Adjust]]+1),"")</f>
        <v/>
      </c>
      <c r="Q381" s="176" t="str">
        <f ca="1">IFERROR(Table_Data_Table_1[[#This Row],[Adjusted
Sale Price]]/Table_Data_Table_1[[#This Row],[Resid
Acre]],"")</f>
        <v/>
      </c>
      <c r="R381" s="179" t="str">
        <f ca="1">IFERROR(ROUND(Table_Data_Table_1[[#This Row],[Adjusted
Sale Price]]/Table_Data_Table_1[[#This Row],[Resid
Sq Ft]],2),"")</f>
        <v/>
      </c>
      <c r="S381" s="179" t="str">
        <f ca="1">IFERROR(IF(VLOOKUP(Table_Data_Table_1[[#This Row],[Item ID]],DataTable,11,FALSE)=0,"N/A",Table_Data_Table_1[[#This Row],[Adjusted
Sale Price]]/VLOOKUP(Table_Data_Table_1[[#This Row],[Item ID]],DataTable,11,FALSE)),"")</f>
        <v/>
      </c>
      <c r="T381" s="285" t="str">
        <f ca="1">IF(IFERROR(VLOOKUP(Table_Data_Table_1[[#This Row],[Item ID]],DataTable,17,FALSE),"")=0,"",IFERROR(VLOOKUP(Table_Data_Table_1[[#This Row],[Item ID]],DataTable,17,FALSE),""))</f>
        <v/>
      </c>
      <c r="U381" s="8"/>
    </row>
    <row r="382" spans="1:21" x14ac:dyDescent="0.25">
      <c r="A382" s="166" t="s">
        <v>133</v>
      </c>
      <c r="C382" s="192" t="str">
        <f>IF(Table_Data_Table_1[[#This Row],[Item ID]]="","",IFERROR(VLOOKUP(Table_Data_Table_1[[#This Row],[Item ID]],DataTable,16,FALSE),""))</f>
        <v/>
      </c>
      <c r="H38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ID]],DataTable,6,FALSE)*I382,"")))</f>
        <v/>
      </c>
      <c r="I38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2" s="178" t="str">
        <f>IFERROR(ROUND(Table_Data_Table_1[[#This Row],[Resid
Sq Ft]]/43560,3),"")</f>
        <v/>
      </c>
      <c r="K382" s="76" t="str">
        <f>IF(Table_Data_Table_1[[#This Row],[Item ID]]="","",IFERROR(VLOOKUP(Table_Data_Table_1[[#This Row],[Item ID]],DataTable,10,FALSE)-VLOOKUP(Table_Data_Table_1[[#This Row],[Item ID]],DataTable,12,FALSE),""))</f>
        <v/>
      </c>
      <c r="L382" s="176" t="str">
        <f>IFERROR(Table_Data_Table_1[[#This Row],[Land
Residual]]/Table_Data_Table_1[[#This Row],[Resid
Acre]],"")</f>
        <v/>
      </c>
      <c r="M382" s="179" t="str">
        <f>IFERROR(ROUND(Table_Data_Table_1[[#This Row],[Land
Residual]]/Table_Data_Table_1[[#This Row],[Resid
Sq Ft]],2),"")</f>
        <v/>
      </c>
      <c r="N382" s="78" t="str">
        <f>IF(Table_Data_Table_1[[#This Row],[Item ID]]="","",ROUND(DAYS360(Table_Data_Table_1[[#This Row],[Sale Date]],'Global Settings'!$H$5)/30,0))</f>
        <v/>
      </c>
      <c r="O382" s="180" t="str">
        <f ca="1">IFERROR(IF(AND(Table_Data_Table_1[[#This Row],[Months To
Mid-Point]]&lt;12.01,Table_Data_Table_1[[#This Row],[Months To
Mid-Point]]&gt;-13),0,(Table_Data_Table_1[[#This Row],[Months To
Mid-Point]]*'Global Settings'!$H$6)),"")</f>
        <v/>
      </c>
      <c r="P382" s="176" t="str">
        <f ca="1">IFERROR(Table_Data_Table_1[[#This Row],[Land
Residual]]*(Table_Data_Table_1[[#This Row],[Time
Adjust]]+1),"")</f>
        <v/>
      </c>
      <c r="Q382" s="176" t="str">
        <f ca="1">IFERROR(Table_Data_Table_1[[#This Row],[Adjusted
Sale Price]]/Table_Data_Table_1[[#This Row],[Resid
Acre]],"")</f>
        <v/>
      </c>
      <c r="R382" s="179" t="str">
        <f ca="1">IFERROR(ROUND(Table_Data_Table_1[[#This Row],[Adjusted
Sale Price]]/Table_Data_Table_1[[#This Row],[Resid
Sq Ft]],2),"")</f>
        <v/>
      </c>
      <c r="S382" s="179" t="str">
        <f ca="1">IFERROR(IF(VLOOKUP(Table_Data_Table_1[[#This Row],[Item ID]],DataTable,11,FALSE)=0,"N/A",Table_Data_Table_1[[#This Row],[Adjusted
Sale Price]]/VLOOKUP(Table_Data_Table_1[[#This Row],[Item ID]],DataTable,11,FALSE)),"")</f>
        <v/>
      </c>
      <c r="T382" s="285" t="str">
        <f ca="1">IF(IFERROR(VLOOKUP(Table_Data_Table_1[[#This Row],[Item ID]],DataTable,17,FALSE),"")=0,"",IFERROR(VLOOKUP(Table_Data_Table_1[[#This Row],[Item ID]],DataTable,17,FALSE),""))</f>
        <v/>
      </c>
      <c r="U382" s="8"/>
    </row>
    <row r="383" spans="1:21" x14ac:dyDescent="0.25">
      <c r="A383" s="166" t="s">
        <v>133</v>
      </c>
      <c r="C383" s="192" t="str">
        <f>IF(Table_Data_Table_1[[#This Row],[Item ID]]="","",IFERROR(VLOOKUP(Table_Data_Table_1[[#This Row],[Item ID]],DataTable,16,FALSE),""))</f>
        <v/>
      </c>
      <c r="H38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ID]],DataTable,6,FALSE)*I383,"")))</f>
        <v/>
      </c>
      <c r="I38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3" s="178" t="str">
        <f>IFERROR(ROUND(Table_Data_Table_1[[#This Row],[Resid
Sq Ft]]/43560,3),"")</f>
        <v/>
      </c>
      <c r="K383" s="76" t="str">
        <f>IF(Table_Data_Table_1[[#This Row],[Item ID]]="","",IFERROR(VLOOKUP(Table_Data_Table_1[[#This Row],[Item ID]],DataTable,10,FALSE)-VLOOKUP(Table_Data_Table_1[[#This Row],[Item ID]],DataTable,12,FALSE),""))</f>
        <v/>
      </c>
      <c r="L383" s="176" t="str">
        <f>IFERROR(Table_Data_Table_1[[#This Row],[Land
Residual]]/Table_Data_Table_1[[#This Row],[Resid
Acre]],"")</f>
        <v/>
      </c>
      <c r="M383" s="179" t="str">
        <f>IFERROR(ROUND(Table_Data_Table_1[[#This Row],[Land
Residual]]/Table_Data_Table_1[[#This Row],[Resid
Sq Ft]],2),"")</f>
        <v/>
      </c>
      <c r="N383" s="78" t="str">
        <f>IF(Table_Data_Table_1[[#This Row],[Item ID]]="","",ROUND(DAYS360(Table_Data_Table_1[[#This Row],[Sale Date]],'Global Settings'!$H$5)/30,0))</f>
        <v/>
      </c>
      <c r="O383" s="180" t="str">
        <f ca="1">IFERROR(IF(AND(Table_Data_Table_1[[#This Row],[Months To
Mid-Point]]&lt;12.01,Table_Data_Table_1[[#This Row],[Months To
Mid-Point]]&gt;-13),0,(Table_Data_Table_1[[#This Row],[Months To
Mid-Point]]*'Global Settings'!$H$6)),"")</f>
        <v/>
      </c>
      <c r="P383" s="176" t="str">
        <f ca="1">IFERROR(Table_Data_Table_1[[#This Row],[Land
Residual]]*(Table_Data_Table_1[[#This Row],[Time
Adjust]]+1),"")</f>
        <v/>
      </c>
      <c r="Q383" s="176" t="str">
        <f ca="1">IFERROR(Table_Data_Table_1[[#This Row],[Adjusted
Sale Price]]/Table_Data_Table_1[[#This Row],[Resid
Acre]],"")</f>
        <v/>
      </c>
      <c r="R383" s="179" t="str">
        <f ca="1">IFERROR(ROUND(Table_Data_Table_1[[#This Row],[Adjusted
Sale Price]]/Table_Data_Table_1[[#This Row],[Resid
Sq Ft]],2),"")</f>
        <v/>
      </c>
      <c r="S383" s="179" t="str">
        <f ca="1">IFERROR(IF(VLOOKUP(Table_Data_Table_1[[#This Row],[Item ID]],DataTable,11,FALSE)=0,"N/A",Table_Data_Table_1[[#This Row],[Adjusted
Sale Price]]/VLOOKUP(Table_Data_Table_1[[#This Row],[Item ID]],DataTable,11,FALSE)),"")</f>
        <v/>
      </c>
      <c r="T383" s="285" t="str">
        <f ca="1">IF(IFERROR(VLOOKUP(Table_Data_Table_1[[#This Row],[Item ID]],DataTable,17,FALSE),"")=0,"",IFERROR(VLOOKUP(Table_Data_Table_1[[#This Row],[Item ID]],DataTable,17,FALSE),""))</f>
        <v/>
      </c>
      <c r="U383" s="8"/>
    </row>
    <row r="384" spans="1:21" x14ac:dyDescent="0.25">
      <c r="A384" s="166" t="s">
        <v>133</v>
      </c>
      <c r="C384" s="192" t="str">
        <f>IF(Table_Data_Table_1[[#This Row],[Item ID]]="","",IFERROR(VLOOKUP(Table_Data_Table_1[[#This Row],[Item ID]],DataTable,16,FALSE),""))</f>
        <v/>
      </c>
      <c r="H38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ID]],DataTable,6,FALSE)*I384,"")))</f>
        <v/>
      </c>
      <c r="I38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4" s="178" t="str">
        <f>IFERROR(ROUND(Table_Data_Table_1[[#This Row],[Resid
Sq Ft]]/43560,3),"")</f>
        <v/>
      </c>
      <c r="K384" s="76" t="str">
        <f>IF(Table_Data_Table_1[[#This Row],[Item ID]]="","",IFERROR(VLOOKUP(Table_Data_Table_1[[#This Row],[Item ID]],DataTable,10,FALSE)-VLOOKUP(Table_Data_Table_1[[#This Row],[Item ID]],DataTable,12,FALSE),""))</f>
        <v/>
      </c>
      <c r="L384" s="176" t="str">
        <f>IFERROR(Table_Data_Table_1[[#This Row],[Land
Residual]]/Table_Data_Table_1[[#This Row],[Resid
Acre]],"")</f>
        <v/>
      </c>
      <c r="M384" s="179" t="str">
        <f>IFERROR(ROUND(Table_Data_Table_1[[#This Row],[Land
Residual]]/Table_Data_Table_1[[#This Row],[Resid
Sq Ft]],2),"")</f>
        <v/>
      </c>
      <c r="N384" s="78" t="str">
        <f>IF(Table_Data_Table_1[[#This Row],[Item ID]]="","",ROUND(DAYS360(Table_Data_Table_1[[#This Row],[Sale Date]],'Global Settings'!$H$5)/30,0))</f>
        <v/>
      </c>
      <c r="O384" s="180" t="str">
        <f ca="1">IFERROR(IF(AND(Table_Data_Table_1[[#This Row],[Months To
Mid-Point]]&lt;12.01,Table_Data_Table_1[[#This Row],[Months To
Mid-Point]]&gt;-13),0,(Table_Data_Table_1[[#This Row],[Months To
Mid-Point]]*'Global Settings'!$H$6)),"")</f>
        <v/>
      </c>
      <c r="P384" s="176" t="str">
        <f ca="1">IFERROR(Table_Data_Table_1[[#This Row],[Land
Residual]]*(Table_Data_Table_1[[#This Row],[Time
Adjust]]+1),"")</f>
        <v/>
      </c>
      <c r="Q384" s="176" t="str">
        <f ca="1">IFERROR(Table_Data_Table_1[[#This Row],[Adjusted
Sale Price]]/Table_Data_Table_1[[#This Row],[Resid
Acre]],"")</f>
        <v/>
      </c>
      <c r="R384" s="179" t="str">
        <f ca="1">IFERROR(ROUND(Table_Data_Table_1[[#This Row],[Adjusted
Sale Price]]/Table_Data_Table_1[[#This Row],[Resid
Sq Ft]],2),"")</f>
        <v/>
      </c>
      <c r="S384" s="179" t="str">
        <f ca="1">IFERROR(IF(VLOOKUP(Table_Data_Table_1[[#This Row],[Item ID]],DataTable,11,FALSE)=0,"N/A",Table_Data_Table_1[[#This Row],[Adjusted
Sale Price]]/VLOOKUP(Table_Data_Table_1[[#This Row],[Item ID]],DataTable,11,FALSE)),"")</f>
        <v/>
      </c>
      <c r="T384" s="285" t="str">
        <f ca="1">IF(IFERROR(VLOOKUP(Table_Data_Table_1[[#This Row],[Item ID]],DataTable,17,FALSE),"")=0,"",IFERROR(VLOOKUP(Table_Data_Table_1[[#This Row],[Item ID]],DataTable,17,FALSE),""))</f>
        <v/>
      </c>
      <c r="U384" s="8"/>
    </row>
    <row r="385" spans="1:21" x14ac:dyDescent="0.25">
      <c r="A385" s="166" t="s">
        <v>133</v>
      </c>
      <c r="C385" s="192" t="str">
        <f>IF(Table_Data_Table_1[[#This Row],[Item ID]]="","",IFERROR(VLOOKUP(Table_Data_Table_1[[#This Row],[Item ID]],DataTable,16,FALSE),""))</f>
        <v/>
      </c>
      <c r="H38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ID]],DataTable,6,FALSE)*I385,"")))</f>
        <v/>
      </c>
      <c r="I38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5" s="178" t="str">
        <f>IFERROR(ROUND(Table_Data_Table_1[[#This Row],[Resid
Sq Ft]]/43560,3),"")</f>
        <v/>
      </c>
      <c r="K385" s="76" t="str">
        <f>IF(Table_Data_Table_1[[#This Row],[Item ID]]="","",IFERROR(VLOOKUP(Table_Data_Table_1[[#This Row],[Item ID]],DataTable,10,FALSE)-VLOOKUP(Table_Data_Table_1[[#This Row],[Item ID]],DataTable,12,FALSE),""))</f>
        <v/>
      </c>
      <c r="L385" s="176" t="str">
        <f>IFERROR(Table_Data_Table_1[[#This Row],[Land
Residual]]/Table_Data_Table_1[[#This Row],[Resid
Acre]],"")</f>
        <v/>
      </c>
      <c r="M385" s="179" t="str">
        <f>IFERROR(ROUND(Table_Data_Table_1[[#This Row],[Land
Residual]]/Table_Data_Table_1[[#This Row],[Resid
Sq Ft]],2),"")</f>
        <v/>
      </c>
      <c r="N385" s="78" t="str">
        <f>IF(Table_Data_Table_1[[#This Row],[Item ID]]="","",ROUND(DAYS360(Table_Data_Table_1[[#This Row],[Sale Date]],'Global Settings'!$H$5)/30,0))</f>
        <v/>
      </c>
      <c r="O385" s="180" t="str">
        <f ca="1">IFERROR(IF(AND(Table_Data_Table_1[[#This Row],[Months To
Mid-Point]]&lt;12.01,Table_Data_Table_1[[#This Row],[Months To
Mid-Point]]&gt;-13),0,(Table_Data_Table_1[[#This Row],[Months To
Mid-Point]]*'Global Settings'!$H$6)),"")</f>
        <v/>
      </c>
      <c r="P385" s="176" t="str">
        <f ca="1">IFERROR(Table_Data_Table_1[[#This Row],[Land
Residual]]*(Table_Data_Table_1[[#This Row],[Time
Adjust]]+1),"")</f>
        <v/>
      </c>
      <c r="Q385" s="176" t="str">
        <f ca="1">IFERROR(Table_Data_Table_1[[#This Row],[Adjusted
Sale Price]]/Table_Data_Table_1[[#This Row],[Resid
Acre]],"")</f>
        <v/>
      </c>
      <c r="R385" s="179" t="str">
        <f ca="1">IFERROR(ROUND(Table_Data_Table_1[[#This Row],[Adjusted
Sale Price]]/Table_Data_Table_1[[#This Row],[Resid
Sq Ft]],2),"")</f>
        <v/>
      </c>
      <c r="S385" s="179" t="str">
        <f ca="1">IFERROR(IF(VLOOKUP(Table_Data_Table_1[[#This Row],[Item ID]],DataTable,11,FALSE)=0,"N/A",Table_Data_Table_1[[#This Row],[Adjusted
Sale Price]]/VLOOKUP(Table_Data_Table_1[[#This Row],[Item ID]],DataTable,11,FALSE)),"")</f>
        <v/>
      </c>
      <c r="T385" s="285" t="str">
        <f ca="1">IF(IFERROR(VLOOKUP(Table_Data_Table_1[[#This Row],[Item ID]],DataTable,17,FALSE),"")=0,"",IFERROR(VLOOKUP(Table_Data_Table_1[[#This Row],[Item ID]],DataTable,17,FALSE),""))</f>
        <v/>
      </c>
      <c r="U385" s="8"/>
    </row>
    <row r="386" spans="1:21" x14ac:dyDescent="0.25">
      <c r="A386" s="166" t="s">
        <v>133</v>
      </c>
      <c r="C386" s="192" t="str">
        <f>IF(Table_Data_Table_1[[#This Row],[Item ID]]="","",IFERROR(VLOOKUP(Table_Data_Table_1[[#This Row],[Item ID]],DataTable,16,FALSE),""))</f>
        <v/>
      </c>
      <c r="H38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ID]],DataTable,6,FALSE)*I386,"")))</f>
        <v/>
      </c>
      <c r="I38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6" s="178" t="str">
        <f>IFERROR(ROUND(Table_Data_Table_1[[#This Row],[Resid
Sq Ft]]/43560,3),"")</f>
        <v/>
      </c>
      <c r="K386" s="76" t="str">
        <f>IF(Table_Data_Table_1[[#This Row],[Item ID]]="","",IFERROR(VLOOKUP(Table_Data_Table_1[[#This Row],[Item ID]],DataTable,10,FALSE)-VLOOKUP(Table_Data_Table_1[[#This Row],[Item ID]],DataTable,12,FALSE),""))</f>
        <v/>
      </c>
      <c r="L386" s="176" t="str">
        <f>IFERROR(Table_Data_Table_1[[#This Row],[Land
Residual]]/Table_Data_Table_1[[#This Row],[Resid
Acre]],"")</f>
        <v/>
      </c>
      <c r="M386" s="179" t="str">
        <f>IFERROR(ROUND(Table_Data_Table_1[[#This Row],[Land
Residual]]/Table_Data_Table_1[[#This Row],[Resid
Sq Ft]],2),"")</f>
        <v/>
      </c>
      <c r="N386" s="78" t="str">
        <f>IF(Table_Data_Table_1[[#This Row],[Item ID]]="","",ROUND(DAYS360(Table_Data_Table_1[[#This Row],[Sale Date]],'Global Settings'!$H$5)/30,0))</f>
        <v/>
      </c>
      <c r="O386" s="180" t="str">
        <f ca="1">IFERROR(IF(AND(Table_Data_Table_1[[#This Row],[Months To
Mid-Point]]&lt;12.01,Table_Data_Table_1[[#This Row],[Months To
Mid-Point]]&gt;-13),0,(Table_Data_Table_1[[#This Row],[Months To
Mid-Point]]*'Global Settings'!$H$6)),"")</f>
        <v/>
      </c>
      <c r="P386" s="176" t="str">
        <f ca="1">IFERROR(Table_Data_Table_1[[#This Row],[Land
Residual]]*(Table_Data_Table_1[[#This Row],[Time
Adjust]]+1),"")</f>
        <v/>
      </c>
      <c r="Q386" s="176" t="str">
        <f ca="1">IFERROR(Table_Data_Table_1[[#This Row],[Adjusted
Sale Price]]/Table_Data_Table_1[[#This Row],[Resid
Acre]],"")</f>
        <v/>
      </c>
      <c r="R386" s="179" t="str">
        <f ca="1">IFERROR(ROUND(Table_Data_Table_1[[#This Row],[Adjusted
Sale Price]]/Table_Data_Table_1[[#This Row],[Resid
Sq Ft]],2),"")</f>
        <v/>
      </c>
      <c r="S386" s="179" t="str">
        <f ca="1">IFERROR(IF(VLOOKUP(Table_Data_Table_1[[#This Row],[Item ID]],DataTable,11,FALSE)=0,"N/A",Table_Data_Table_1[[#This Row],[Adjusted
Sale Price]]/VLOOKUP(Table_Data_Table_1[[#This Row],[Item ID]],DataTable,11,FALSE)),"")</f>
        <v/>
      </c>
      <c r="T386" s="285" t="str">
        <f ca="1">IF(IFERROR(VLOOKUP(Table_Data_Table_1[[#This Row],[Item ID]],DataTable,17,FALSE),"")=0,"",IFERROR(VLOOKUP(Table_Data_Table_1[[#This Row],[Item ID]],DataTable,17,FALSE),""))</f>
        <v/>
      </c>
      <c r="U386" s="8"/>
    </row>
    <row r="387" spans="1:21" x14ac:dyDescent="0.25">
      <c r="A387" s="166" t="s">
        <v>133</v>
      </c>
      <c r="C387" s="192" t="str">
        <f>IF(Table_Data_Table_1[[#This Row],[Item ID]]="","",IFERROR(VLOOKUP(Table_Data_Table_1[[#This Row],[Item ID]],DataTable,16,FALSE),""))</f>
        <v/>
      </c>
      <c r="H38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ID]],DataTable,6,FALSE)*I387,"")))</f>
        <v/>
      </c>
      <c r="I38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7" s="178" t="str">
        <f>IFERROR(ROUND(Table_Data_Table_1[[#This Row],[Resid
Sq Ft]]/43560,3),"")</f>
        <v/>
      </c>
      <c r="K387" s="76" t="str">
        <f>IF(Table_Data_Table_1[[#This Row],[Item ID]]="","",IFERROR(VLOOKUP(Table_Data_Table_1[[#This Row],[Item ID]],DataTable,10,FALSE)-VLOOKUP(Table_Data_Table_1[[#This Row],[Item ID]],DataTable,12,FALSE),""))</f>
        <v/>
      </c>
      <c r="L387" s="176" t="str">
        <f>IFERROR(Table_Data_Table_1[[#This Row],[Land
Residual]]/Table_Data_Table_1[[#This Row],[Resid
Acre]],"")</f>
        <v/>
      </c>
      <c r="M387" s="179" t="str">
        <f>IFERROR(ROUND(Table_Data_Table_1[[#This Row],[Land
Residual]]/Table_Data_Table_1[[#This Row],[Resid
Sq Ft]],2),"")</f>
        <v/>
      </c>
      <c r="N387" s="78" t="str">
        <f>IF(Table_Data_Table_1[[#This Row],[Item ID]]="","",ROUND(DAYS360(Table_Data_Table_1[[#This Row],[Sale Date]],'Global Settings'!$H$5)/30,0))</f>
        <v/>
      </c>
      <c r="O387" s="180" t="str">
        <f ca="1">IFERROR(IF(AND(Table_Data_Table_1[[#This Row],[Months To
Mid-Point]]&lt;12.01,Table_Data_Table_1[[#This Row],[Months To
Mid-Point]]&gt;-13),0,(Table_Data_Table_1[[#This Row],[Months To
Mid-Point]]*'Global Settings'!$H$6)),"")</f>
        <v/>
      </c>
      <c r="P387" s="176" t="str">
        <f ca="1">IFERROR(Table_Data_Table_1[[#This Row],[Land
Residual]]*(Table_Data_Table_1[[#This Row],[Time
Adjust]]+1),"")</f>
        <v/>
      </c>
      <c r="Q387" s="176" t="str">
        <f ca="1">IFERROR(Table_Data_Table_1[[#This Row],[Adjusted
Sale Price]]/Table_Data_Table_1[[#This Row],[Resid
Acre]],"")</f>
        <v/>
      </c>
      <c r="R387" s="179" t="str">
        <f ca="1">IFERROR(ROUND(Table_Data_Table_1[[#This Row],[Adjusted
Sale Price]]/Table_Data_Table_1[[#This Row],[Resid
Sq Ft]],2),"")</f>
        <v/>
      </c>
      <c r="S387" s="179" t="str">
        <f ca="1">IFERROR(IF(VLOOKUP(Table_Data_Table_1[[#This Row],[Item ID]],DataTable,11,FALSE)=0,"N/A",Table_Data_Table_1[[#This Row],[Adjusted
Sale Price]]/VLOOKUP(Table_Data_Table_1[[#This Row],[Item ID]],DataTable,11,FALSE)),"")</f>
        <v/>
      </c>
      <c r="T387" s="285" t="str">
        <f ca="1">IF(IFERROR(VLOOKUP(Table_Data_Table_1[[#This Row],[Item ID]],DataTable,17,FALSE),"")=0,"",IFERROR(VLOOKUP(Table_Data_Table_1[[#This Row],[Item ID]],DataTable,17,FALSE),""))</f>
        <v/>
      </c>
      <c r="U387" s="8"/>
    </row>
    <row r="388" spans="1:21" x14ac:dyDescent="0.25">
      <c r="A388" s="166" t="s">
        <v>133</v>
      </c>
      <c r="C388" s="192" t="str">
        <f>IF(Table_Data_Table_1[[#This Row],[Item ID]]="","",IFERROR(VLOOKUP(Table_Data_Table_1[[#This Row],[Item ID]],DataTable,16,FALSE),""))</f>
        <v/>
      </c>
      <c r="H38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ID]],DataTable,6,FALSE)*I388,"")))</f>
        <v/>
      </c>
      <c r="I38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8" s="178" t="str">
        <f>IFERROR(ROUND(Table_Data_Table_1[[#This Row],[Resid
Sq Ft]]/43560,3),"")</f>
        <v/>
      </c>
      <c r="K388" s="76" t="str">
        <f>IF(Table_Data_Table_1[[#This Row],[Item ID]]="","",IFERROR(VLOOKUP(Table_Data_Table_1[[#This Row],[Item ID]],DataTable,10,FALSE)-VLOOKUP(Table_Data_Table_1[[#This Row],[Item ID]],DataTable,12,FALSE),""))</f>
        <v/>
      </c>
      <c r="L388" s="176" t="str">
        <f>IFERROR(Table_Data_Table_1[[#This Row],[Land
Residual]]/Table_Data_Table_1[[#This Row],[Resid
Acre]],"")</f>
        <v/>
      </c>
      <c r="M388" s="179" t="str">
        <f>IFERROR(ROUND(Table_Data_Table_1[[#This Row],[Land
Residual]]/Table_Data_Table_1[[#This Row],[Resid
Sq Ft]],2),"")</f>
        <v/>
      </c>
      <c r="N388" s="78" t="str">
        <f>IF(Table_Data_Table_1[[#This Row],[Item ID]]="","",ROUND(DAYS360(Table_Data_Table_1[[#This Row],[Sale Date]],'Global Settings'!$H$5)/30,0))</f>
        <v/>
      </c>
      <c r="O388" s="180" t="str">
        <f ca="1">IFERROR(IF(AND(Table_Data_Table_1[[#This Row],[Months To
Mid-Point]]&lt;12.01,Table_Data_Table_1[[#This Row],[Months To
Mid-Point]]&gt;-13),0,(Table_Data_Table_1[[#This Row],[Months To
Mid-Point]]*'Global Settings'!$H$6)),"")</f>
        <v/>
      </c>
      <c r="P388" s="176" t="str">
        <f ca="1">IFERROR(Table_Data_Table_1[[#This Row],[Land
Residual]]*(Table_Data_Table_1[[#This Row],[Time
Adjust]]+1),"")</f>
        <v/>
      </c>
      <c r="Q388" s="176" t="str">
        <f ca="1">IFERROR(Table_Data_Table_1[[#This Row],[Adjusted
Sale Price]]/Table_Data_Table_1[[#This Row],[Resid
Acre]],"")</f>
        <v/>
      </c>
      <c r="R388" s="179" t="str">
        <f ca="1">IFERROR(ROUND(Table_Data_Table_1[[#This Row],[Adjusted
Sale Price]]/Table_Data_Table_1[[#This Row],[Resid
Sq Ft]],2),"")</f>
        <v/>
      </c>
      <c r="S388" s="179" t="str">
        <f ca="1">IFERROR(IF(VLOOKUP(Table_Data_Table_1[[#This Row],[Item ID]],DataTable,11,FALSE)=0,"N/A",Table_Data_Table_1[[#This Row],[Adjusted
Sale Price]]/VLOOKUP(Table_Data_Table_1[[#This Row],[Item ID]],DataTable,11,FALSE)),"")</f>
        <v/>
      </c>
      <c r="T388" s="285" t="str">
        <f ca="1">IF(IFERROR(VLOOKUP(Table_Data_Table_1[[#This Row],[Item ID]],DataTable,17,FALSE),"")=0,"",IFERROR(VLOOKUP(Table_Data_Table_1[[#This Row],[Item ID]],DataTable,17,FALSE),""))</f>
        <v/>
      </c>
      <c r="U388" s="8"/>
    </row>
    <row r="389" spans="1:21" x14ac:dyDescent="0.25">
      <c r="A389" s="166" t="s">
        <v>133</v>
      </c>
      <c r="C389" s="192" t="str">
        <f>IF(Table_Data_Table_1[[#This Row],[Item ID]]="","",IFERROR(VLOOKUP(Table_Data_Table_1[[#This Row],[Item ID]],DataTable,16,FALSE),""))</f>
        <v/>
      </c>
      <c r="H38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ID]],DataTable,6,FALSE)*I389,"")))</f>
        <v/>
      </c>
      <c r="I38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9" s="178" t="str">
        <f>IFERROR(ROUND(Table_Data_Table_1[[#This Row],[Resid
Sq Ft]]/43560,3),"")</f>
        <v/>
      </c>
      <c r="K389" s="76" t="str">
        <f>IF(Table_Data_Table_1[[#This Row],[Item ID]]="","",IFERROR(VLOOKUP(Table_Data_Table_1[[#This Row],[Item ID]],DataTable,10,FALSE)-VLOOKUP(Table_Data_Table_1[[#This Row],[Item ID]],DataTable,12,FALSE),""))</f>
        <v/>
      </c>
      <c r="L389" s="176" t="str">
        <f>IFERROR(Table_Data_Table_1[[#This Row],[Land
Residual]]/Table_Data_Table_1[[#This Row],[Resid
Acre]],"")</f>
        <v/>
      </c>
      <c r="M389" s="179" t="str">
        <f>IFERROR(ROUND(Table_Data_Table_1[[#This Row],[Land
Residual]]/Table_Data_Table_1[[#This Row],[Resid
Sq Ft]],2),"")</f>
        <v/>
      </c>
      <c r="N389" s="78" t="str">
        <f>IF(Table_Data_Table_1[[#This Row],[Item ID]]="","",ROUND(DAYS360(Table_Data_Table_1[[#This Row],[Sale Date]],'Global Settings'!$H$5)/30,0))</f>
        <v/>
      </c>
      <c r="O389" s="180" t="str">
        <f ca="1">IFERROR(IF(AND(Table_Data_Table_1[[#This Row],[Months To
Mid-Point]]&lt;12.01,Table_Data_Table_1[[#This Row],[Months To
Mid-Point]]&gt;-13),0,(Table_Data_Table_1[[#This Row],[Months To
Mid-Point]]*'Global Settings'!$H$6)),"")</f>
        <v/>
      </c>
      <c r="P389" s="176" t="str">
        <f ca="1">IFERROR(Table_Data_Table_1[[#This Row],[Land
Residual]]*(Table_Data_Table_1[[#This Row],[Time
Adjust]]+1),"")</f>
        <v/>
      </c>
      <c r="Q389" s="176" t="str">
        <f ca="1">IFERROR(Table_Data_Table_1[[#This Row],[Adjusted
Sale Price]]/Table_Data_Table_1[[#This Row],[Resid
Acre]],"")</f>
        <v/>
      </c>
      <c r="R389" s="179" t="str">
        <f ca="1">IFERROR(ROUND(Table_Data_Table_1[[#This Row],[Adjusted
Sale Price]]/Table_Data_Table_1[[#This Row],[Resid
Sq Ft]],2),"")</f>
        <v/>
      </c>
      <c r="S389" s="179" t="str">
        <f ca="1">IFERROR(IF(VLOOKUP(Table_Data_Table_1[[#This Row],[Item ID]],DataTable,11,FALSE)=0,"N/A",Table_Data_Table_1[[#This Row],[Adjusted
Sale Price]]/VLOOKUP(Table_Data_Table_1[[#This Row],[Item ID]],DataTable,11,FALSE)),"")</f>
        <v/>
      </c>
      <c r="T389" s="285" t="str">
        <f ca="1">IF(IFERROR(VLOOKUP(Table_Data_Table_1[[#This Row],[Item ID]],DataTable,17,FALSE),"")=0,"",IFERROR(VLOOKUP(Table_Data_Table_1[[#This Row],[Item ID]],DataTable,17,FALSE),""))</f>
        <v/>
      </c>
      <c r="U389" s="8"/>
    </row>
    <row r="390" spans="1:21" x14ac:dyDescent="0.25">
      <c r="A390" s="166" t="s">
        <v>133</v>
      </c>
      <c r="C390" s="192" t="str">
        <f>IF(Table_Data_Table_1[[#This Row],[Item ID]]="","",IFERROR(VLOOKUP(Table_Data_Table_1[[#This Row],[Item ID]],DataTable,16,FALSE),""))</f>
        <v/>
      </c>
      <c r="H39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ID]],DataTable,6,FALSE)*I390,"")))</f>
        <v/>
      </c>
      <c r="I39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0" s="178" t="str">
        <f>IFERROR(ROUND(Table_Data_Table_1[[#This Row],[Resid
Sq Ft]]/43560,3),"")</f>
        <v/>
      </c>
      <c r="K390" s="76" t="str">
        <f>IF(Table_Data_Table_1[[#This Row],[Item ID]]="","",IFERROR(VLOOKUP(Table_Data_Table_1[[#This Row],[Item ID]],DataTable,10,FALSE)-VLOOKUP(Table_Data_Table_1[[#This Row],[Item ID]],DataTable,12,FALSE),""))</f>
        <v/>
      </c>
      <c r="L390" s="176" t="str">
        <f>IFERROR(Table_Data_Table_1[[#This Row],[Land
Residual]]/Table_Data_Table_1[[#This Row],[Resid
Acre]],"")</f>
        <v/>
      </c>
      <c r="M390" s="179" t="str">
        <f>IFERROR(ROUND(Table_Data_Table_1[[#This Row],[Land
Residual]]/Table_Data_Table_1[[#This Row],[Resid
Sq Ft]],2),"")</f>
        <v/>
      </c>
      <c r="N390" s="78" t="str">
        <f>IF(Table_Data_Table_1[[#This Row],[Item ID]]="","",ROUND(DAYS360(Table_Data_Table_1[[#This Row],[Sale Date]],'Global Settings'!$H$5)/30,0))</f>
        <v/>
      </c>
      <c r="O390" s="180" t="str">
        <f ca="1">IFERROR(IF(AND(Table_Data_Table_1[[#This Row],[Months To
Mid-Point]]&lt;12.01,Table_Data_Table_1[[#This Row],[Months To
Mid-Point]]&gt;-13),0,(Table_Data_Table_1[[#This Row],[Months To
Mid-Point]]*'Global Settings'!$H$6)),"")</f>
        <v/>
      </c>
      <c r="P390" s="176" t="str">
        <f ca="1">IFERROR(Table_Data_Table_1[[#This Row],[Land
Residual]]*(Table_Data_Table_1[[#This Row],[Time
Adjust]]+1),"")</f>
        <v/>
      </c>
      <c r="Q390" s="176" t="str">
        <f ca="1">IFERROR(Table_Data_Table_1[[#This Row],[Adjusted
Sale Price]]/Table_Data_Table_1[[#This Row],[Resid
Acre]],"")</f>
        <v/>
      </c>
      <c r="R390" s="179" t="str">
        <f ca="1">IFERROR(ROUND(Table_Data_Table_1[[#This Row],[Adjusted
Sale Price]]/Table_Data_Table_1[[#This Row],[Resid
Sq Ft]],2),"")</f>
        <v/>
      </c>
      <c r="S390" s="179" t="str">
        <f ca="1">IFERROR(IF(VLOOKUP(Table_Data_Table_1[[#This Row],[Item ID]],DataTable,11,FALSE)=0,"N/A",Table_Data_Table_1[[#This Row],[Adjusted
Sale Price]]/VLOOKUP(Table_Data_Table_1[[#This Row],[Item ID]],DataTable,11,FALSE)),"")</f>
        <v/>
      </c>
      <c r="T390" s="285" t="str">
        <f ca="1">IF(IFERROR(VLOOKUP(Table_Data_Table_1[[#This Row],[Item ID]],DataTable,17,FALSE),"")=0,"",IFERROR(VLOOKUP(Table_Data_Table_1[[#This Row],[Item ID]],DataTable,17,FALSE),""))</f>
        <v/>
      </c>
      <c r="U390" s="8"/>
    </row>
    <row r="391" spans="1:21" x14ac:dyDescent="0.25">
      <c r="A391" s="166" t="s">
        <v>133</v>
      </c>
      <c r="C391" s="192" t="str">
        <f>IF(Table_Data_Table_1[[#This Row],[Item ID]]="","",IFERROR(VLOOKUP(Table_Data_Table_1[[#This Row],[Item ID]],DataTable,16,FALSE),""))</f>
        <v/>
      </c>
      <c r="H39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ID]],DataTable,6,FALSE)*I391,"")))</f>
        <v/>
      </c>
      <c r="I39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1" s="178" t="str">
        <f>IFERROR(ROUND(Table_Data_Table_1[[#This Row],[Resid
Sq Ft]]/43560,3),"")</f>
        <v/>
      </c>
      <c r="K391" s="76" t="str">
        <f>IF(Table_Data_Table_1[[#This Row],[Item ID]]="","",IFERROR(VLOOKUP(Table_Data_Table_1[[#This Row],[Item ID]],DataTable,10,FALSE)-VLOOKUP(Table_Data_Table_1[[#This Row],[Item ID]],DataTable,12,FALSE),""))</f>
        <v/>
      </c>
      <c r="L391" s="176" t="str">
        <f>IFERROR(Table_Data_Table_1[[#This Row],[Land
Residual]]/Table_Data_Table_1[[#This Row],[Resid
Acre]],"")</f>
        <v/>
      </c>
      <c r="M391" s="179" t="str">
        <f>IFERROR(ROUND(Table_Data_Table_1[[#This Row],[Land
Residual]]/Table_Data_Table_1[[#This Row],[Resid
Sq Ft]],2),"")</f>
        <v/>
      </c>
      <c r="N391" s="78" t="str">
        <f>IF(Table_Data_Table_1[[#This Row],[Item ID]]="","",ROUND(DAYS360(Table_Data_Table_1[[#This Row],[Sale Date]],'Global Settings'!$H$5)/30,0))</f>
        <v/>
      </c>
      <c r="O391" s="180" t="str">
        <f ca="1">IFERROR(IF(AND(Table_Data_Table_1[[#This Row],[Months To
Mid-Point]]&lt;12.01,Table_Data_Table_1[[#This Row],[Months To
Mid-Point]]&gt;-13),0,(Table_Data_Table_1[[#This Row],[Months To
Mid-Point]]*'Global Settings'!$H$6)),"")</f>
        <v/>
      </c>
      <c r="P391" s="176" t="str">
        <f ca="1">IFERROR(Table_Data_Table_1[[#This Row],[Land
Residual]]*(Table_Data_Table_1[[#This Row],[Time
Adjust]]+1),"")</f>
        <v/>
      </c>
      <c r="Q391" s="176" t="str">
        <f ca="1">IFERROR(Table_Data_Table_1[[#This Row],[Adjusted
Sale Price]]/Table_Data_Table_1[[#This Row],[Resid
Acre]],"")</f>
        <v/>
      </c>
      <c r="R391" s="179" t="str">
        <f ca="1">IFERROR(ROUND(Table_Data_Table_1[[#This Row],[Adjusted
Sale Price]]/Table_Data_Table_1[[#This Row],[Resid
Sq Ft]],2),"")</f>
        <v/>
      </c>
      <c r="S391" s="179" t="str">
        <f ca="1">IFERROR(IF(VLOOKUP(Table_Data_Table_1[[#This Row],[Item ID]],DataTable,11,FALSE)=0,"N/A",Table_Data_Table_1[[#This Row],[Adjusted
Sale Price]]/VLOOKUP(Table_Data_Table_1[[#This Row],[Item ID]],DataTable,11,FALSE)),"")</f>
        <v/>
      </c>
      <c r="T391" s="285" t="str">
        <f ca="1">IF(IFERROR(VLOOKUP(Table_Data_Table_1[[#This Row],[Item ID]],DataTable,17,FALSE),"")=0,"",IFERROR(VLOOKUP(Table_Data_Table_1[[#This Row],[Item ID]],DataTable,17,FALSE),""))</f>
        <v/>
      </c>
      <c r="U391" s="8"/>
    </row>
    <row r="392" spans="1:21" x14ac:dyDescent="0.25">
      <c r="A392" s="166" t="s">
        <v>133</v>
      </c>
      <c r="C392" s="192" t="str">
        <f>IF(Table_Data_Table_1[[#This Row],[Item ID]]="","",IFERROR(VLOOKUP(Table_Data_Table_1[[#This Row],[Item ID]],DataTable,16,FALSE),""))</f>
        <v/>
      </c>
      <c r="H39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ID]],DataTable,6,FALSE)*I392,"")))</f>
        <v/>
      </c>
      <c r="I39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2" s="178" t="str">
        <f>IFERROR(ROUND(Table_Data_Table_1[[#This Row],[Resid
Sq Ft]]/43560,3),"")</f>
        <v/>
      </c>
      <c r="K392" s="76" t="str">
        <f>IF(Table_Data_Table_1[[#This Row],[Item ID]]="","",IFERROR(VLOOKUP(Table_Data_Table_1[[#This Row],[Item ID]],DataTable,10,FALSE)-VLOOKUP(Table_Data_Table_1[[#This Row],[Item ID]],DataTable,12,FALSE),""))</f>
        <v/>
      </c>
      <c r="L392" s="176" t="str">
        <f>IFERROR(Table_Data_Table_1[[#This Row],[Land
Residual]]/Table_Data_Table_1[[#This Row],[Resid
Acre]],"")</f>
        <v/>
      </c>
      <c r="M392" s="179" t="str">
        <f>IFERROR(ROUND(Table_Data_Table_1[[#This Row],[Land
Residual]]/Table_Data_Table_1[[#This Row],[Resid
Sq Ft]],2),"")</f>
        <v/>
      </c>
      <c r="N392" s="78" t="str">
        <f>IF(Table_Data_Table_1[[#This Row],[Item ID]]="","",ROUND(DAYS360(Table_Data_Table_1[[#This Row],[Sale Date]],'Global Settings'!$H$5)/30,0))</f>
        <v/>
      </c>
      <c r="O392" s="180" t="str">
        <f ca="1">IFERROR(IF(AND(Table_Data_Table_1[[#This Row],[Months To
Mid-Point]]&lt;12.01,Table_Data_Table_1[[#This Row],[Months To
Mid-Point]]&gt;-13),0,(Table_Data_Table_1[[#This Row],[Months To
Mid-Point]]*'Global Settings'!$H$6)),"")</f>
        <v/>
      </c>
      <c r="P392" s="176" t="str">
        <f ca="1">IFERROR(Table_Data_Table_1[[#This Row],[Land
Residual]]*(Table_Data_Table_1[[#This Row],[Time
Adjust]]+1),"")</f>
        <v/>
      </c>
      <c r="Q392" s="176" t="str">
        <f ca="1">IFERROR(Table_Data_Table_1[[#This Row],[Adjusted
Sale Price]]/Table_Data_Table_1[[#This Row],[Resid
Acre]],"")</f>
        <v/>
      </c>
      <c r="R392" s="179" t="str">
        <f ca="1">IFERROR(ROUND(Table_Data_Table_1[[#This Row],[Adjusted
Sale Price]]/Table_Data_Table_1[[#This Row],[Resid
Sq Ft]],2),"")</f>
        <v/>
      </c>
      <c r="S392" s="179" t="str">
        <f ca="1">IFERROR(IF(VLOOKUP(Table_Data_Table_1[[#This Row],[Item ID]],DataTable,11,FALSE)=0,"N/A",Table_Data_Table_1[[#This Row],[Adjusted
Sale Price]]/VLOOKUP(Table_Data_Table_1[[#This Row],[Item ID]],DataTable,11,FALSE)),"")</f>
        <v/>
      </c>
      <c r="T392" s="285" t="str">
        <f ca="1">IF(IFERROR(VLOOKUP(Table_Data_Table_1[[#This Row],[Item ID]],DataTable,17,FALSE),"")=0,"",IFERROR(VLOOKUP(Table_Data_Table_1[[#This Row],[Item ID]],DataTable,17,FALSE),""))</f>
        <v/>
      </c>
      <c r="U392" s="8"/>
    </row>
    <row r="393" spans="1:21" x14ac:dyDescent="0.25">
      <c r="A393" s="166" t="s">
        <v>133</v>
      </c>
      <c r="C393" s="192" t="str">
        <f>IF(Table_Data_Table_1[[#This Row],[Item ID]]="","",IFERROR(VLOOKUP(Table_Data_Table_1[[#This Row],[Item ID]],DataTable,16,FALSE),""))</f>
        <v/>
      </c>
      <c r="H39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ID]],DataTable,6,FALSE)*I393,"")))</f>
        <v/>
      </c>
      <c r="I39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3" s="178" t="str">
        <f>IFERROR(ROUND(Table_Data_Table_1[[#This Row],[Resid
Sq Ft]]/43560,3),"")</f>
        <v/>
      </c>
      <c r="K393" s="76" t="str">
        <f>IF(Table_Data_Table_1[[#This Row],[Item ID]]="","",IFERROR(VLOOKUP(Table_Data_Table_1[[#This Row],[Item ID]],DataTable,10,FALSE)-VLOOKUP(Table_Data_Table_1[[#This Row],[Item ID]],DataTable,12,FALSE),""))</f>
        <v/>
      </c>
      <c r="L393" s="176" t="str">
        <f>IFERROR(Table_Data_Table_1[[#This Row],[Land
Residual]]/Table_Data_Table_1[[#This Row],[Resid
Acre]],"")</f>
        <v/>
      </c>
      <c r="M393" s="179" t="str">
        <f>IFERROR(ROUND(Table_Data_Table_1[[#This Row],[Land
Residual]]/Table_Data_Table_1[[#This Row],[Resid
Sq Ft]],2),"")</f>
        <v/>
      </c>
      <c r="N393" s="78" t="str">
        <f>IF(Table_Data_Table_1[[#This Row],[Item ID]]="","",ROUND(DAYS360(Table_Data_Table_1[[#This Row],[Sale Date]],'Global Settings'!$H$5)/30,0))</f>
        <v/>
      </c>
      <c r="O393" s="180" t="str">
        <f ca="1">IFERROR(IF(AND(Table_Data_Table_1[[#This Row],[Months To
Mid-Point]]&lt;12.01,Table_Data_Table_1[[#This Row],[Months To
Mid-Point]]&gt;-13),0,(Table_Data_Table_1[[#This Row],[Months To
Mid-Point]]*'Global Settings'!$H$6)),"")</f>
        <v/>
      </c>
      <c r="P393" s="176" t="str">
        <f ca="1">IFERROR(Table_Data_Table_1[[#This Row],[Land
Residual]]*(Table_Data_Table_1[[#This Row],[Time
Adjust]]+1),"")</f>
        <v/>
      </c>
      <c r="Q393" s="176" t="str">
        <f ca="1">IFERROR(Table_Data_Table_1[[#This Row],[Adjusted
Sale Price]]/Table_Data_Table_1[[#This Row],[Resid
Acre]],"")</f>
        <v/>
      </c>
      <c r="R393" s="179" t="str">
        <f ca="1">IFERROR(ROUND(Table_Data_Table_1[[#This Row],[Adjusted
Sale Price]]/Table_Data_Table_1[[#This Row],[Resid
Sq Ft]],2),"")</f>
        <v/>
      </c>
      <c r="S393" s="179" t="str">
        <f ca="1">IFERROR(IF(VLOOKUP(Table_Data_Table_1[[#This Row],[Item ID]],DataTable,11,FALSE)=0,"N/A",Table_Data_Table_1[[#This Row],[Adjusted
Sale Price]]/VLOOKUP(Table_Data_Table_1[[#This Row],[Item ID]],DataTable,11,FALSE)),"")</f>
        <v/>
      </c>
      <c r="T393" s="285" t="str">
        <f ca="1">IF(IFERROR(VLOOKUP(Table_Data_Table_1[[#This Row],[Item ID]],DataTable,17,FALSE),"")=0,"",IFERROR(VLOOKUP(Table_Data_Table_1[[#This Row],[Item ID]],DataTable,17,FALSE),""))</f>
        <v/>
      </c>
      <c r="U393" s="8"/>
    </row>
    <row r="394" spans="1:21" x14ac:dyDescent="0.25">
      <c r="A394" s="166" t="s">
        <v>133</v>
      </c>
      <c r="C394" s="192" t="str">
        <f>IF(Table_Data_Table_1[[#This Row],[Item ID]]="","",IFERROR(VLOOKUP(Table_Data_Table_1[[#This Row],[Item ID]],DataTable,16,FALSE),""))</f>
        <v/>
      </c>
      <c r="H39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ID]],DataTable,6,FALSE)*I394,"")))</f>
        <v/>
      </c>
      <c r="I39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4" s="178" t="str">
        <f>IFERROR(ROUND(Table_Data_Table_1[[#This Row],[Resid
Sq Ft]]/43560,3),"")</f>
        <v/>
      </c>
      <c r="K394" s="76" t="str">
        <f>IF(Table_Data_Table_1[[#This Row],[Item ID]]="","",IFERROR(VLOOKUP(Table_Data_Table_1[[#This Row],[Item ID]],DataTable,10,FALSE)-VLOOKUP(Table_Data_Table_1[[#This Row],[Item ID]],DataTable,12,FALSE),""))</f>
        <v/>
      </c>
      <c r="L394" s="176" t="str">
        <f>IFERROR(Table_Data_Table_1[[#This Row],[Land
Residual]]/Table_Data_Table_1[[#This Row],[Resid
Acre]],"")</f>
        <v/>
      </c>
      <c r="M394" s="179" t="str">
        <f>IFERROR(ROUND(Table_Data_Table_1[[#This Row],[Land
Residual]]/Table_Data_Table_1[[#This Row],[Resid
Sq Ft]],2),"")</f>
        <v/>
      </c>
      <c r="N394" s="78" t="str">
        <f>IF(Table_Data_Table_1[[#This Row],[Item ID]]="","",ROUND(DAYS360(Table_Data_Table_1[[#This Row],[Sale Date]],'Global Settings'!$H$5)/30,0))</f>
        <v/>
      </c>
      <c r="O394" s="180" t="str">
        <f ca="1">IFERROR(IF(AND(Table_Data_Table_1[[#This Row],[Months To
Mid-Point]]&lt;12.01,Table_Data_Table_1[[#This Row],[Months To
Mid-Point]]&gt;-13),0,(Table_Data_Table_1[[#This Row],[Months To
Mid-Point]]*'Global Settings'!$H$6)),"")</f>
        <v/>
      </c>
      <c r="P394" s="176" t="str">
        <f ca="1">IFERROR(Table_Data_Table_1[[#This Row],[Land
Residual]]*(Table_Data_Table_1[[#This Row],[Time
Adjust]]+1),"")</f>
        <v/>
      </c>
      <c r="Q394" s="176" t="str">
        <f ca="1">IFERROR(Table_Data_Table_1[[#This Row],[Adjusted
Sale Price]]/Table_Data_Table_1[[#This Row],[Resid
Acre]],"")</f>
        <v/>
      </c>
      <c r="R394" s="179" t="str">
        <f ca="1">IFERROR(ROUND(Table_Data_Table_1[[#This Row],[Adjusted
Sale Price]]/Table_Data_Table_1[[#This Row],[Resid
Sq Ft]],2),"")</f>
        <v/>
      </c>
      <c r="S394" s="179" t="str">
        <f ca="1">IFERROR(IF(VLOOKUP(Table_Data_Table_1[[#This Row],[Item ID]],DataTable,11,FALSE)=0,"N/A",Table_Data_Table_1[[#This Row],[Adjusted
Sale Price]]/VLOOKUP(Table_Data_Table_1[[#This Row],[Item ID]],DataTable,11,FALSE)),"")</f>
        <v/>
      </c>
      <c r="T394" s="285" t="str">
        <f ca="1">IF(IFERROR(VLOOKUP(Table_Data_Table_1[[#This Row],[Item ID]],DataTable,17,FALSE),"")=0,"",IFERROR(VLOOKUP(Table_Data_Table_1[[#This Row],[Item ID]],DataTable,17,FALSE),""))</f>
        <v/>
      </c>
      <c r="U394" s="8"/>
    </row>
    <row r="395" spans="1:21" x14ac:dyDescent="0.25">
      <c r="A395" s="166" t="s">
        <v>133</v>
      </c>
      <c r="C395" s="192" t="str">
        <f>IF(Table_Data_Table_1[[#This Row],[Item ID]]="","",IFERROR(VLOOKUP(Table_Data_Table_1[[#This Row],[Item ID]],DataTable,16,FALSE),""))</f>
        <v/>
      </c>
      <c r="H39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ID]],DataTable,6,FALSE)*I395,"")))</f>
        <v/>
      </c>
      <c r="I39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5" s="178" t="str">
        <f>IFERROR(ROUND(Table_Data_Table_1[[#This Row],[Resid
Sq Ft]]/43560,3),"")</f>
        <v/>
      </c>
      <c r="K395" s="76" t="str">
        <f>IF(Table_Data_Table_1[[#This Row],[Item ID]]="","",IFERROR(VLOOKUP(Table_Data_Table_1[[#This Row],[Item ID]],DataTable,10,FALSE)-VLOOKUP(Table_Data_Table_1[[#This Row],[Item ID]],DataTable,12,FALSE),""))</f>
        <v/>
      </c>
      <c r="L395" s="176" t="str">
        <f>IFERROR(Table_Data_Table_1[[#This Row],[Land
Residual]]/Table_Data_Table_1[[#This Row],[Resid
Acre]],"")</f>
        <v/>
      </c>
      <c r="M395" s="179" t="str">
        <f>IFERROR(ROUND(Table_Data_Table_1[[#This Row],[Land
Residual]]/Table_Data_Table_1[[#This Row],[Resid
Sq Ft]],2),"")</f>
        <v/>
      </c>
      <c r="N395" s="78" t="str">
        <f>IF(Table_Data_Table_1[[#This Row],[Item ID]]="","",ROUND(DAYS360(Table_Data_Table_1[[#This Row],[Sale Date]],'Global Settings'!$H$5)/30,0))</f>
        <v/>
      </c>
      <c r="O395" s="180" t="str">
        <f ca="1">IFERROR(IF(AND(Table_Data_Table_1[[#This Row],[Months To
Mid-Point]]&lt;12.01,Table_Data_Table_1[[#This Row],[Months To
Mid-Point]]&gt;-13),0,(Table_Data_Table_1[[#This Row],[Months To
Mid-Point]]*'Global Settings'!$H$6)),"")</f>
        <v/>
      </c>
      <c r="P395" s="176" t="str">
        <f ca="1">IFERROR(Table_Data_Table_1[[#This Row],[Land
Residual]]*(Table_Data_Table_1[[#This Row],[Time
Adjust]]+1),"")</f>
        <v/>
      </c>
      <c r="Q395" s="176" t="str">
        <f ca="1">IFERROR(Table_Data_Table_1[[#This Row],[Adjusted
Sale Price]]/Table_Data_Table_1[[#This Row],[Resid
Acre]],"")</f>
        <v/>
      </c>
      <c r="R395" s="179" t="str">
        <f ca="1">IFERROR(ROUND(Table_Data_Table_1[[#This Row],[Adjusted
Sale Price]]/Table_Data_Table_1[[#This Row],[Resid
Sq Ft]],2),"")</f>
        <v/>
      </c>
      <c r="S395" s="179" t="str">
        <f ca="1">IFERROR(IF(VLOOKUP(Table_Data_Table_1[[#This Row],[Item ID]],DataTable,11,FALSE)=0,"N/A",Table_Data_Table_1[[#This Row],[Adjusted
Sale Price]]/VLOOKUP(Table_Data_Table_1[[#This Row],[Item ID]],DataTable,11,FALSE)),"")</f>
        <v/>
      </c>
      <c r="T395" s="285" t="str">
        <f ca="1">IF(IFERROR(VLOOKUP(Table_Data_Table_1[[#This Row],[Item ID]],DataTable,17,FALSE),"")=0,"",IFERROR(VLOOKUP(Table_Data_Table_1[[#This Row],[Item ID]],DataTable,17,FALSE),""))</f>
        <v/>
      </c>
      <c r="U395" s="8"/>
    </row>
    <row r="396" spans="1:21" x14ac:dyDescent="0.25">
      <c r="A396" s="166" t="s">
        <v>133</v>
      </c>
      <c r="C396" s="192" t="str">
        <f>IF(Table_Data_Table_1[[#This Row],[Item ID]]="","",IFERROR(VLOOKUP(Table_Data_Table_1[[#This Row],[Item ID]],DataTable,16,FALSE),""))</f>
        <v/>
      </c>
      <c r="H39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ID]],DataTable,6,FALSE)*I396,"")))</f>
        <v/>
      </c>
      <c r="I39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6" s="178" t="str">
        <f>IFERROR(ROUND(Table_Data_Table_1[[#This Row],[Resid
Sq Ft]]/43560,3),"")</f>
        <v/>
      </c>
      <c r="K396" s="76" t="str">
        <f>IF(Table_Data_Table_1[[#This Row],[Item ID]]="","",IFERROR(VLOOKUP(Table_Data_Table_1[[#This Row],[Item ID]],DataTable,10,FALSE)-VLOOKUP(Table_Data_Table_1[[#This Row],[Item ID]],DataTable,12,FALSE),""))</f>
        <v/>
      </c>
      <c r="L396" s="176" t="str">
        <f>IFERROR(Table_Data_Table_1[[#This Row],[Land
Residual]]/Table_Data_Table_1[[#This Row],[Resid
Acre]],"")</f>
        <v/>
      </c>
      <c r="M396" s="179" t="str">
        <f>IFERROR(ROUND(Table_Data_Table_1[[#This Row],[Land
Residual]]/Table_Data_Table_1[[#This Row],[Resid
Sq Ft]],2),"")</f>
        <v/>
      </c>
      <c r="N396" s="78" t="str">
        <f>IF(Table_Data_Table_1[[#This Row],[Item ID]]="","",ROUND(DAYS360(Table_Data_Table_1[[#This Row],[Sale Date]],'Global Settings'!$H$5)/30,0))</f>
        <v/>
      </c>
      <c r="O396" s="180" t="str">
        <f ca="1">IFERROR(IF(AND(Table_Data_Table_1[[#This Row],[Months To
Mid-Point]]&lt;12.01,Table_Data_Table_1[[#This Row],[Months To
Mid-Point]]&gt;-13),0,(Table_Data_Table_1[[#This Row],[Months To
Mid-Point]]*'Global Settings'!$H$6)),"")</f>
        <v/>
      </c>
      <c r="P396" s="176" t="str">
        <f ca="1">IFERROR(Table_Data_Table_1[[#This Row],[Land
Residual]]*(Table_Data_Table_1[[#This Row],[Time
Adjust]]+1),"")</f>
        <v/>
      </c>
      <c r="Q396" s="176" t="str">
        <f ca="1">IFERROR(Table_Data_Table_1[[#This Row],[Adjusted
Sale Price]]/Table_Data_Table_1[[#This Row],[Resid
Acre]],"")</f>
        <v/>
      </c>
      <c r="R396" s="179" t="str">
        <f ca="1">IFERROR(ROUND(Table_Data_Table_1[[#This Row],[Adjusted
Sale Price]]/Table_Data_Table_1[[#This Row],[Resid
Sq Ft]],2),"")</f>
        <v/>
      </c>
      <c r="S396" s="179" t="str">
        <f ca="1">IFERROR(IF(VLOOKUP(Table_Data_Table_1[[#This Row],[Item ID]],DataTable,11,FALSE)=0,"N/A",Table_Data_Table_1[[#This Row],[Adjusted
Sale Price]]/VLOOKUP(Table_Data_Table_1[[#This Row],[Item ID]],DataTable,11,FALSE)),"")</f>
        <v/>
      </c>
      <c r="T396" s="285" t="str">
        <f ca="1">IF(IFERROR(VLOOKUP(Table_Data_Table_1[[#This Row],[Item ID]],DataTable,17,FALSE),"")=0,"",IFERROR(VLOOKUP(Table_Data_Table_1[[#This Row],[Item ID]],DataTable,17,FALSE),""))</f>
        <v/>
      </c>
      <c r="U396" s="8"/>
    </row>
    <row r="397" spans="1:21" x14ac:dyDescent="0.25">
      <c r="A397" s="166" t="s">
        <v>133</v>
      </c>
      <c r="C397" s="192" t="str">
        <f>IF(Table_Data_Table_1[[#This Row],[Item ID]]="","",IFERROR(VLOOKUP(Table_Data_Table_1[[#This Row],[Item ID]],DataTable,16,FALSE),""))</f>
        <v/>
      </c>
      <c r="H39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ID]],DataTable,6,FALSE)*I397,"")))</f>
        <v/>
      </c>
      <c r="I39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7" s="178" t="str">
        <f>IFERROR(ROUND(Table_Data_Table_1[[#This Row],[Resid
Sq Ft]]/43560,3),"")</f>
        <v/>
      </c>
      <c r="K397" s="76" t="str">
        <f>IF(Table_Data_Table_1[[#This Row],[Item ID]]="","",IFERROR(VLOOKUP(Table_Data_Table_1[[#This Row],[Item ID]],DataTable,10,FALSE)-VLOOKUP(Table_Data_Table_1[[#This Row],[Item ID]],DataTable,12,FALSE),""))</f>
        <v/>
      </c>
      <c r="L397" s="176" t="str">
        <f>IFERROR(Table_Data_Table_1[[#This Row],[Land
Residual]]/Table_Data_Table_1[[#This Row],[Resid
Acre]],"")</f>
        <v/>
      </c>
      <c r="M397" s="179" t="str">
        <f>IFERROR(ROUND(Table_Data_Table_1[[#This Row],[Land
Residual]]/Table_Data_Table_1[[#This Row],[Resid
Sq Ft]],2),"")</f>
        <v/>
      </c>
      <c r="N397" s="78" t="str">
        <f>IF(Table_Data_Table_1[[#This Row],[Item ID]]="","",ROUND(DAYS360(Table_Data_Table_1[[#This Row],[Sale Date]],'Global Settings'!$H$5)/30,0))</f>
        <v/>
      </c>
      <c r="O397" s="180" t="str">
        <f ca="1">IFERROR(IF(AND(Table_Data_Table_1[[#This Row],[Months To
Mid-Point]]&lt;12.01,Table_Data_Table_1[[#This Row],[Months To
Mid-Point]]&gt;-13),0,(Table_Data_Table_1[[#This Row],[Months To
Mid-Point]]*'Global Settings'!$H$6)),"")</f>
        <v/>
      </c>
      <c r="P397" s="176" t="str">
        <f ca="1">IFERROR(Table_Data_Table_1[[#This Row],[Land
Residual]]*(Table_Data_Table_1[[#This Row],[Time
Adjust]]+1),"")</f>
        <v/>
      </c>
      <c r="Q397" s="176" t="str">
        <f ca="1">IFERROR(Table_Data_Table_1[[#This Row],[Adjusted
Sale Price]]/Table_Data_Table_1[[#This Row],[Resid
Acre]],"")</f>
        <v/>
      </c>
      <c r="R397" s="179" t="str">
        <f ca="1">IFERROR(ROUND(Table_Data_Table_1[[#This Row],[Adjusted
Sale Price]]/Table_Data_Table_1[[#This Row],[Resid
Sq Ft]],2),"")</f>
        <v/>
      </c>
      <c r="S397" s="179" t="str">
        <f ca="1">IFERROR(IF(VLOOKUP(Table_Data_Table_1[[#This Row],[Item ID]],DataTable,11,FALSE)=0,"N/A",Table_Data_Table_1[[#This Row],[Adjusted
Sale Price]]/VLOOKUP(Table_Data_Table_1[[#This Row],[Item ID]],DataTable,11,FALSE)),"")</f>
        <v/>
      </c>
      <c r="T397" s="285" t="str">
        <f ca="1">IF(IFERROR(VLOOKUP(Table_Data_Table_1[[#This Row],[Item ID]],DataTable,17,FALSE),"")=0,"",IFERROR(VLOOKUP(Table_Data_Table_1[[#This Row],[Item ID]],DataTable,17,FALSE),""))</f>
        <v/>
      </c>
      <c r="U397" s="8"/>
    </row>
    <row r="398" spans="1:21" x14ac:dyDescent="0.25">
      <c r="A398" s="166" t="s">
        <v>133</v>
      </c>
      <c r="C398" s="192" t="str">
        <f>IF(Table_Data_Table_1[[#This Row],[Item ID]]="","",IFERROR(VLOOKUP(Table_Data_Table_1[[#This Row],[Item ID]],DataTable,16,FALSE),""))</f>
        <v/>
      </c>
      <c r="H39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ID]],DataTable,6,FALSE)*I398,"")))</f>
        <v/>
      </c>
      <c r="I39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8" s="178" t="str">
        <f>IFERROR(ROUND(Table_Data_Table_1[[#This Row],[Resid
Sq Ft]]/43560,3),"")</f>
        <v/>
      </c>
      <c r="K398" s="76" t="str">
        <f>IF(Table_Data_Table_1[[#This Row],[Item ID]]="","",IFERROR(VLOOKUP(Table_Data_Table_1[[#This Row],[Item ID]],DataTable,10,FALSE)-VLOOKUP(Table_Data_Table_1[[#This Row],[Item ID]],DataTable,12,FALSE),""))</f>
        <v/>
      </c>
      <c r="L398" s="176" t="str">
        <f>IFERROR(Table_Data_Table_1[[#This Row],[Land
Residual]]/Table_Data_Table_1[[#This Row],[Resid
Acre]],"")</f>
        <v/>
      </c>
      <c r="M398" s="179" t="str">
        <f>IFERROR(ROUND(Table_Data_Table_1[[#This Row],[Land
Residual]]/Table_Data_Table_1[[#This Row],[Resid
Sq Ft]],2),"")</f>
        <v/>
      </c>
      <c r="N398" s="78" t="str">
        <f>IF(Table_Data_Table_1[[#This Row],[Item ID]]="","",ROUND(DAYS360(Table_Data_Table_1[[#This Row],[Sale Date]],'Global Settings'!$H$5)/30,0))</f>
        <v/>
      </c>
      <c r="O398" s="180" t="str">
        <f ca="1">IFERROR(IF(AND(Table_Data_Table_1[[#This Row],[Months To
Mid-Point]]&lt;12.01,Table_Data_Table_1[[#This Row],[Months To
Mid-Point]]&gt;-13),0,(Table_Data_Table_1[[#This Row],[Months To
Mid-Point]]*'Global Settings'!$H$6)),"")</f>
        <v/>
      </c>
      <c r="P398" s="176" t="str">
        <f ca="1">IFERROR(Table_Data_Table_1[[#This Row],[Land
Residual]]*(Table_Data_Table_1[[#This Row],[Time
Adjust]]+1),"")</f>
        <v/>
      </c>
      <c r="Q398" s="176" t="str">
        <f ca="1">IFERROR(Table_Data_Table_1[[#This Row],[Adjusted
Sale Price]]/Table_Data_Table_1[[#This Row],[Resid
Acre]],"")</f>
        <v/>
      </c>
      <c r="R398" s="179" t="str">
        <f ca="1">IFERROR(ROUND(Table_Data_Table_1[[#This Row],[Adjusted
Sale Price]]/Table_Data_Table_1[[#This Row],[Resid
Sq Ft]],2),"")</f>
        <v/>
      </c>
      <c r="S398" s="179" t="str">
        <f ca="1">IFERROR(IF(VLOOKUP(Table_Data_Table_1[[#This Row],[Item ID]],DataTable,11,FALSE)=0,"N/A",Table_Data_Table_1[[#This Row],[Adjusted
Sale Price]]/VLOOKUP(Table_Data_Table_1[[#This Row],[Item ID]],DataTable,11,FALSE)),"")</f>
        <v/>
      </c>
      <c r="T398" s="285" t="str">
        <f ca="1">IF(IFERROR(VLOOKUP(Table_Data_Table_1[[#This Row],[Item ID]],DataTable,17,FALSE),"")=0,"",IFERROR(VLOOKUP(Table_Data_Table_1[[#This Row],[Item ID]],DataTable,17,FALSE),""))</f>
        <v/>
      </c>
      <c r="U398" s="8"/>
    </row>
    <row r="399" spans="1:21" x14ac:dyDescent="0.25">
      <c r="A399" s="166" t="s">
        <v>133</v>
      </c>
      <c r="C399" s="192" t="str">
        <f>IF(Table_Data_Table_1[[#This Row],[Item ID]]="","",IFERROR(VLOOKUP(Table_Data_Table_1[[#This Row],[Item ID]],DataTable,16,FALSE),""))</f>
        <v/>
      </c>
      <c r="H39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ID]],DataTable,6,FALSE)*I399,"")))</f>
        <v/>
      </c>
      <c r="I39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9" s="178" t="str">
        <f>IFERROR(ROUND(Table_Data_Table_1[[#This Row],[Resid
Sq Ft]]/43560,3),"")</f>
        <v/>
      </c>
      <c r="K399" s="76" t="str">
        <f>IF(Table_Data_Table_1[[#This Row],[Item ID]]="","",IFERROR(VLOOKUP(Table_Data_Table_1[[#This Row],[Item ID]],DataTable,10,FALSE)-VLOOKUP(Table_Data_Table_1[[#This Row],[Item ID]],DataTable,12,FALSE),""))</f>
        <v/>
      </c>
      <c r="L399" s="176" t="str">
        <f>IFERROR(Table_Data_Table_1[[#This Row],[Land
Residual]]/Table_Data_Table_1[[#This Row],[Resid
Acre]],"")</f>
        <v/>
      </c>
      <c r="M399" s="179" t="str">
        <f>IFERROR(ROUND(Table_Data_Table_1[[#This Row],[Land
Residual]]/Table_Data_Table_1[[#This Row],[Resid
Sq Ft]],2),"")</f>
        <v/>
      </c>
      <c r="N399" s="78" t="str">
        <f>IF(Table_Data_Table_1[[#This Row],[Item ID]]="","",ROUND(DAYS360(Table_Data_Table_1[[#This Row],[Sale Date]],'Global Settings'!$H$5)/30,0))</f>
        <v/>
      </c>
      <c r="O399" s="180" t="str">
        <f ca="1">IFERROR(IF(AND(Table_Data_Table_1[[#This Row],[Months To
Mid-Point]]&lt;12.01,Table_Data_Table_1[[#This Row],[Months To
Mid-Point]]&gt;-13),0,(Table_Data_Table_1[[#This Row],[Months To
Mid-Point]]*'Global Settings'!$H$6)),"")</f>
        <v/>
      </c>
      <c r="P399" s="176" t="str">
        <f ca="1">IFERROR(Table_Data_Table_1[[#This Row],[Land
Residual]]*(Table_Data_Table_1[[#This Row],[Time
Adjust]]+1),"")</f>
        <v/>
      </c>
      <c r="Q399" s="176" t="str">
        <f ca="1">IFERROR(Table_Data_Table_1[[#This Row],[Adjusted
Sale Price]]/Table_Data_Table_1[[#This Row],[Resid
Acre]],"")</f>
        <v/>
      </c>
      <c r="R399" s="179" t="str">
        <f ca="1">IFERROR(ROUND(Table_Data_Table_1[[#This Row],[Adjusted
Sale Price]]/Table_Data_Table_1[[#This Row],[Resid
Sq Ft]],2),"")</f>
        <v/>
      </c>
      <c r="S399" s="179" t="str">
        <f ca="1">IFERROR(IF(VLOOKUP(Table_Data_Table_1[[#This Row],[Item ID]],DataTable,11,FALSE)=0,"N/A",Table_Data_Table_1[[#This Row],[Adjusted
Sale Price]]/VLOOKUP(Table_Data_Table_1[[#This Row],[Item ID]],DataTable,11,FALSE)),"")</f>
        <v/>
      </c>
      <c r="T399" s="285" t="str">
        <f ca="1">IF(IFERROR(VLOOKUP(Table_Data_Table_1[[#This Row],[Item ID]],DataTable,17,FALSE),"")=0,"",IFERROR(VLOOKUP(Table_Data_Table_1[[#This Row],[Item ID]],DataTable,17,FALSE),""))</f>
        <v/>
      </c>
      <c r="U399" s="8"/>
    </row>
    <row r="400" spans="1:21" x14ac:dyDescent="0.25">
      <c r="A400" s="166" t="s">
        <v>133</v>
      </c>
      <c r="C400" s="192" t="str">
        <f>IF(Table_Data_Table_1[[#This Row],[Item ID]]="","",IFERROR(VLOOKUP(Table_Data_Table_1[[#This Row],[Item ID]],DataTable,16,FALSE),""))</f>
        <v/>
      </c>
      <c r="H40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ID]],DataTable,6,FALSE)*I400,"")))</f>
        <v/>
      </c>
      <c r="I40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0" s="178" t="str">
        <f>IFERROR(ROUND(Table_Data_Table_1[[#This Row],[Resid
Sq Ft]]/43560,3),"")</f>
        <v/>
      </c>
      <c r="K400" s="76" t="str">
        <f>IF(Table_Data_Table_1[[#This Row],[Item ID]]="","",IFERROR(VLOOKUP(Table_Data_Table_1[[#This Row],[Item ID]],DataTable,10,FALSE)-VLOOKUP(Table_Data_Table_1[[#This Row],[Item ID]],DataTable,12,FALSE),""))</f>
        <v/>
      </c>
      <c r="L400" s="176" t="str">
        <f>IFERROR(Table_Data_Table_1[[#This Row],[Land
Residual]]/Table_Data_Table_1[[#This Row],[Resid
Acre]],"")</f>
        <v/>
      </c>
      <c r="M400" s="179" t="str">
        <f>IFERROR(ROUND(Table_Data_Table_1[[#This Row],[Land
Residual]]/Table_Data_Table_1[[#This Row],[Resid
Sq Ft]],2),"")</f>
        <v/>
      </c>
      <c r="N400" s="78" t="str">
        <f>IF(Table_Data_Table_1[[#This Row],[Item ID]]="","",ROUND(DAYS360(Table_Data_Table_1[[#This Row],[Sale Date]],'Global Settings'!$H$5)/30,0))</f>
        <v/>
      </c>
      <c r="O400" s="180" t="str">
        <f ca="1">IFERROR(IF(AND(Table_Data_Table_1[[#This Row],[Months To
Mid-Point]]&lt;12.01,Table_Data_Table_1[[#This Row],[Months To
Mid-Point]]&gt;-13),0,(Table_Data_Table_1[[#This Row],[Months To
Mid-Point]]*'Global Settings'!$H$6)),"")</f>
        <v/>
      </c>
      <c r="P400" s="176" t="str">
        <f ca="1">IFERROR(Table_Data_Table_1[[#This Row],[Land
Residual]]*(Table_Data_Table_1[[#This Row],[Time
Adjust]]+1),"")</f>
        <v/>
      </c>
      <c r="Q400" s="176" t="str">
        <f ca="1">IFERROR(Table_Data_Table_1[[#This Row],[Adjusted
Sale Price]]/Table_Data_Table_1[[#This Row],[Resid
Acre]],"")</f>
        <v/>
      </c>
      <c r="R400" s="179" t="str">
        <f ca="1">IFERROR(ROUND(Table_Data_Table_1[[#This Row],[Adjusted
Sale Price]]/Table_Data_Table_1[[#This Row],[Resid
Sq Ft]],2),"")</f>
        <v/>
      </c>
      <c r="S400" s="179" t="str">
        <f ca="1">IFERROR(IF(VLOOKUP(Table_Data_Table_1[[#This Row],[Item ID]],DataTable,11,FALSE)=0,"N/A",Table_Data_Table_1[[#This Row],[Adjusted
Sale Price]]/VLOOKUP(Table_Data_Table_1[[#This Row],[Item ID]],DataTable,11,FALSE)),"")</f>
        <v/>
      </c>
      <c r="T400" s="285" t="str">
        <f ca="1">IF(IFERROR(VLOOKUP(Table_Data_Table_1[[#This Row],[Item ID]],DataTable,17,FALSE),"")=0,"",IFERROR(VLOOKUP(Table_Data_Table_1[[#This Row],[Item ID]],DataTable,17,FALSE),""))</f>
        <v/>
      </c>
      <c r="U400" s="8"/>
    </row>
    <row r="401" spans="1:21" x14ac:dyDescent="0.25">
      <c r="A401" s="166" t="s">
        <v>133</v>
      </c>
      <c r="C401" s="192" t="str">
        <f>IF(Table_Data_Table_1[[#This Row],[Item ID]]="","",IFERROR(VLOOKUP(Table_Data_Table_1[[#This Row],[Item ID]],DataTable,16,FALSE),""))</f>
        <v/>
      </c>
      <c r="H40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ID]],DataTable,6,FALSE)*I401,"")))</f>
        <v/>
      </c>
      <c r="I40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1" s="178" t="str">
        <f>IFERROR(ROUND(Table_Data_Table_1[[#This Row],[Resid
Sq Ft]]/43560,3),"")</f>
        <v/>
      </c>
      <c r="K401" s="76" t="str">
        <f>IF(Table_Data_Table_1[[#This Row],[Item ID]]="","",IFERROR(VLOOKUP(Table_Data_Table_1[[#This Row],[Item ID]],DataTable,10,FALSE)-VLOOKUP(Table_Data_Table_1[[#This Row],[Item ID]],DataTable,12,FALSE),""))</f>
        <v/>
      </c>
      <c r="L401" s="176" t="str">
        <f>IFERROR(Table_Data_Table_1[[#This Row],[Land
Residual]]/Table_Data_Table_1[[#This Row],[Resid
Acre]],"")</f>
        <v/>
      </c>
      <c r="M401" s="179" t="str">
        <f>IFERROR(ROUND(Table_Data_Table_1[[#This Row],[Land
Residual]]/Table_Data_Table_1[[#This Row],[Resid
Sq Ft]],2),"")</f>
        <v/>
      </c>
      <c r="N401" s="78" t="str">
        <f>IF(Table_Data_Table_1[[#This Row],[Item ID]]="","",ROUND(DAYS360(Table_Data_Table_1[[#This Row],[Sale Date]],'Global Settings'!$H$5)/30,0))</f>
        <v/>
      </c>
      <c r="O401" s="180" t="str">
        <f ca="1">IFERROR(IF(AND(Table_Data_Table_1[[#This Row],[Months To
Mid-Point]]&lt;12.01,Table_Data_Table_1[[#This Row],[Months To
Mid-Point]]&gt;-13),0,(Table_Data_Table_1[[#This Row],[Months To
Mid-Point]]*'Global Settings'!$H$6)),"")</f>
        <v/>
      </c>
      <c r="P401" s="176" t="str">
        <f ca="1">IFERROR(Table_Data_Table_1[[#This Row],[Land
Residual]]*(Table_Data_Table_1[[#This Row],[Time
Adjust]]+1),"")</f>
        <v/>
      </c>
      <c r="Q401" s="176" t="str">
        <f ca="1">IFERROR(Table_Data_Table_1[[#This Row],[Adjusted
Sale Price]]/Table_Data_Table_1[[#This Row],[Resid
Acre]],"")</f>
        <v/>
      </c>
      <c r="R401" s="179" t="str">
        <f ca="1">IFERROR(ROUND(Table_Data_Table_1[[#This Row],[Adjusted
Sale Price]]/Table_Data_Table_1[[#This Row],[Resid
Sq Ft]],2),"")</f>
        <v/>
      </c>
      <c r="S401" s="179" t="str">
        <f ca="1">IFERROR(IF(VLOOKUP(Table_Data_Table_1[[#This Row],[Item ID]],DataTable,11,FALSE)=0,"N/A",Table_Data_Table_1[[#This Row],[Adjusted
Sale Price]]/VLOOKUP(Table_Data_Table_1[[#This Row],[Item ID]],DataTable,11,FALSE)),"")</f>
        <v/>
      </c>
      <c r="T401" s="285" t="str">
        <f ca="1">IF(IFERROR(VLOOKUP(Table_Data_Table_1[[#This Row],[Item ID]],DataTable,17,FALSE),"")=0,"",IFERROR(VLOOKUP(Table_Data_Table_1[[#This Row],[Item ID]],DataTable,17,FALSE),""))</f>
        <v/>
      </c>
      <c r="U401" s="8"/>
    </row>
    <row r="402" spans="1:21" x14ac:dyDescent="0.25">
      <c r="A402" s="166" t="s">
        <v>133</v>
      </c>
      <c r="C402" s="192" t="str">
        <f>IF(Table_Data_Table_1[[#This Row],[Item ID]]="","",IFERROR(VLOOKUP(Table_Data_Table_1[[#This Row],[Item ID]],DataTable,16,FALSE),""))</f>
        <v/>
      </c>
      <c r="H40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ID]],DataTable,6,FALSE)*I402,"")))</f>
        <v/>
      </c>
      <c r="I40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2" s="178" t="str">
        <f>IFERROR(ROUND(Table_Data_Table_1[[#This Row],[Resid
Sq Ft]]/43560,3),"")</f>
        <v/>
      </c>
      <c r="K402" s="76" t="str">
        <f>IF(Table_Data_Table_1[[#This Row],[Item ID]]="","",IFERROR(VLOOKUP(Table_Data_Table_1[[#This Row],[Item ID]],DataTable,10,FALSE)-VLOOKUP(Table_Data_Table_1[[#This Row],[Item ID]],DataTable,12,FALSE),""))</f>
        <v/>
      </c>
      <c r="L402" s="176" t="str">
        <f>IFERROR(Table_Data_Table_1[[#This Row],[Land
Residual]]/Table_Data_Table_1[[#This Row],[Resid
Acre]],"")</f>
        <v/>
      </c>
      <c r="M402" s="179" t="str">
        <f>IFERROR(ROUND(Table_Data_Table_1[[#This Row],[Land
Residual]]/Table_Data_Table_1[[#This Row],[Resid
Sq Ft]],2),"")</f>
        <v/>
      </c>
      <c r="N402" s="78" t="str">
        <f>IF(Table_Data_Table_1[[#This Row],[Item ID]]="","",ROUND(DAYS360(Table_Data_Table_1[[#This Row],[Sale Date]],'Global Settings'!$H$5)/30,0))</f>
        <v/>
      </c>
      <c r="O402" s="180" t="str">
        <f ca="1">IFERROR(IF(AND(Table_Data_Table_1[[#This Row],[Months To
Mid-Point]]&lt;12.01,Table_Data_Table_1[[#This Row],[Months To
Mid-Point]]&gt;-13),0,(Table_Data_Table_1[[#This Row],[Months To
Mid-Point]]*'Global Settings'!$H$6)),"")</f>
        <v/>
      </c>
      <c r="P402" s="176" t="str">
        <f ca="1">IFERROR(Table_Data_Table_1[[#This Row],[Land
Residual]]*(Table_Data_Table_1[[#This Row],[Time
Adjust]]+1),"")</f>
        <v/>
      </c>
      <c r="Q402" s="176" t="str">
        <f ca="1">IFERROR(Table_Data_Table_1[[#This Row],[Adjusted
Sale Price]]/Table_Data_Table_1[[#This Row],[Resid
Acre]],"")</f>
        <v/>
      </c>
      <c r="R402" s="179" t="str">
        <f ca="1">IFERROR(ROUND(Table_Data_Table_1[[#This Row],[Adjusted
Sale Price]]/Table_Data_Table_1[[#This Row],[Resid
Sq Ft]],2),"")</f>
        <v/>
      </c>
      <c r="S402" s="179" t="str">
        <f ca="1">IFERROR(IF(VLOOKUP(Table_Data_Table_1[[#This Row],[Item ID]],DataTable,11,FALSE)=0,"N/A",Table_Data_Table_1[[#This Row],[Adjusted
Sale Price]]/VLOOKUP(Table_Data_Table_1[[#This Row],[Item ID]],DataTable,11,FALSE)),"")</f>
        <v/>
      </c>
      <c r="T402" s="285" t="str">
        <f ca="1">IF(IFERROR(VLOOKUP(Table_Data_Table_1[[#This Row],[Item ID]],DataTable,17,FALSE),"")=0,"",IFERROR(VLOOKUP(Table_Data_Table_1[[#This Row],[Item ID]],DataTable,17,FALSE),""))</f>
        <v/>
      </c>
      <c r="U402" s="8"/>
    </row>
    <row r="403" spans="1:21" x14ac:dyDescent="0.25">
      <c r="A403" s="166" t="s">
        <v>133</v>
      </c>
      <c r="C403" s="192" t="str">
        <f>IF(Table_Data_Table_1[[#This Row],[Item ID]]="","",IFERROR(VLOOKUP(Table_Data_Table_1[[#This Row],[Item ID]],DataTable,16,FALSE),""))</f>
        <v/>
      </c>
      <c r="H40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ID]],DataTable,6,FALSE)*I403,"")))</f>
        <v/>
      </c>
      <c r="I40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3" s="178" t="str">
        <f>IFERROR(ROUND(Table_Data_Table_1[[#This Row],[Resid
Sq Ft]]/43560,3),"")</f>
        <v/>
      </c>
      <c r="K403" s="76" t="str">
        <f>IF(Table_Data_Table_1[[#This Row],[Item ID]]="","",IFERROR(VLOOKUP(Table_Data_Table_1[[#This Row],[Item ID]],DataTable,10,FALSE)-VLOOKUP(Table_Data_Table_1[[#This Row],[Item ID]],DataTable,12,FALSE),""))</f>
        <v/>
      </c>
      <c r="L403" s="176" t="str">
        <f>IFERROR(Table_Data_Table_1[[#This Row],[Land
Residual]]/Table_Data_Table_1[[#This Row],[Resid
Acre]],"")</f>
        <v/>
      </c>
      <c r="M403" s="179" t="str">
        <f>IFERROR(ROUND(Table_Data_Table_1[[#This Row],[Land
Residual]]/Table_Data_Table_1[[#This Row],[Resid
Sq Ft]],2),"")</f>
        <v/>
      </c>
      <c r="N403" s="78" t="str">
        <f>IF(Table_Data_Table_1[[#This Row],[Item ID]]="","",ROUND(DAYS360(Table_Data_Table_1[[#This Row],[Sale Date]],'Global Settings'!$H$5)/30,0))</f>
        <v/>
      </c>
      <c r="O403" s="180" t="str">
        <f ca="1">IFERROR(IF(AND(Table_Data_Table_1[[#This Row],[Months To
Mid-Point]]&lt;12.01,Table_Data_Table_1[[#This Row],[Months To
Mid-Point]]&gt;-13),0,(Table_Data_Table_1[[#This Row],[Months To
Mid-Point]]*'Global Settings'!$H$6)),"")</f>
        <v/>
      </c>
      <c r="P403" s="176" t="str">
        <f ca="1">IFERROR(Table_Data_Table_1[[#This Row],[Land
Residual]]*(Table_Data_Table_1[[#This Row],[Time
Adjust]]+1),"")</f>
        <v/>
      </c>
      <c r="Q403" s="176" t="str">
        <f ca="1">IFERROR(Table_Data_Table_1[[#This Row],[Adjusted
Sale Price]]/Table_Data_Table_1[[#This Row],[Resid
Acre]],"")</f>
        <v/>
      </c>
      <c r="R403" s="179" t="str">
        <f ca="1">IFERROR(ROUND(Table_Data_Table_1[[#This Row],[Adjusted
Sale Price]]/Table_Data_Table_1[[#This Row],[Resid
Sq Ft]],2),"")</f>
        <v/>
      </c>
      <c r="S403" s="179" t="str">
        <f ca="1">IFERROR(IF(VLOOKUP(Table_Data_Table_1[[#This Row],[Item ID]],DataTable,11,FALSE)=0,"N/A",Table_Data_Table_1[[#This Row],[Adjusted
Sale Price]]/VLOOKUP(Table_Data_Table_1[[#This Row],[Item ID]],DataTable,11,FALSE)),"")</f>
        <v/>
      </c>
      <c r="T403" s="285" t="str">
        <f ca="1">IF(IFERROR(VLOOKUP(Table_Data_Table_1[[#This Row],[Item ID]],DataTable,17,FALSE),"")=0,"",IFERROR(VLOOKUP(Table_Data_Table_1[[#This Row],[Item ID]],DataTable,17,FALSE),""))</f>
        <v/>
      </c>
      <c r="U403" s="8"/>
    </row>
    <row r="404" spans="1:21" x14ac:dyDescent="0.25">
      <c r="A404" s="166" t="s">
        <v>133</v>
      </c>
      <c r="C404" s="192" t="str">
        <f>IF(Table_Data_Table_1[[#This Row],[Item ID]]="","",IFERROR(VLOOKUP(Table_Data_Table_1[[#This Row],[Item ID]],DataTable,16,FALSE),""))</f>
        <v/>
      </c>
      <c r="H40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ID]],DataTable,6,FALSE)*I404,"")))</f>
        <v/>
      </c>
      <c r="I40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4" s="178" t="str">
        <f>IFERROR(ROUND(Table_Data_Table_1[[#This Row],[Resid
Sq Ft]]/43560,3),"")</f>
        <v/>
      </c>
      <c r="K404" s="76" t="str">
        <f>IF(Table_Data_Table_1[[#This Row],[Item ID]]="","",IFERROR(VLOOKUP(Table_Data_Table_1[[#This Row],[Item ID]],DataTable,10,FALSE)-VLOOKUP(Table_Data_Table_1[[#This Row],[Item ID]],DataTable,12,FALSE),""))</f>
        <v/>
      </c>
      <c r="L404" s="176" t="str">
        <f>IFERROR(Table_Data_Table_1[[#This Row],[Land
Residual]]/Table_Data_Table_1[[#This Row],[Resid
Acre]],"")</f>
        <v/>
      </c>
      <c r="M404" s="179" t="str">
        <f>IFERROR(ROUND(Table_Data_Table_1[[#This Row],[Land
Residual]]/Table_Data_Table_1[[#This Row],[Resid
Sq Ft]],2),"")</f>
        <v/>
      </c>
      <c r="N404" s="78" t="str">
        <f>IF(Table_Data_Table_1[[#This Row],[Item ID]]="","",ROUND(DAYS360(Table_Data_Table_1[[#This Row],[Sale Date]],'Global Settings'!$H$5)/30,0))</f>
        <v/>
      </c>
      <c r="O404" s="180" t="str">
        <f ca="1">IFERROR(IF(AND(Table_Data_Table_1[[#This Row],[Months To
Mid-Point]]&lt;12.01,Table_Data_Table_1[[#This Row],[Months To
Mid-Point]]&gt;-13),0,(Table_Data_Table_1[[#This Row],[Months To
Mid-Point]]*'Global Settings'!$H$6)),"")</f>
        <v/>
      </c>
      <c r="P404" s="176" t="str">
        <f ca="1">IFERROR(Table_Data_Table_1[[#This Row],[Land
Residual]]*(Table_Data_Table_1[[#This Row],[Time
Adjust]]+1),"")</f>
        <v/>
      </c>
      <c r="Q404" s="176" t="str">
        <f ca="1">IFERROR(Table_Data_Table_1[[#This Row],[Adjusted
Sale Price]]/Table_Data_Table_1[[#This Row],[Resid
Acre]],"")</f>
        <v/>
      </c>
      <c r="R404" s="179" t="str">
        <f ca="1">IFERROR(ROUND(Table_Data_Table_1[[#This Row],[Adjusted
Sale Price]]/Table_Data_Table_1[[#This Row],[Resid
Sq Ft]],2),"")</f>
        <v/>
      </c>
      <c r="S404" s="179" t="str">
        <f ca="1">IFERROR(IF(VLOOKUP(Table_Data_Table_1[[#This Row],[Item ID]],DataTable,11,FALSE)=0,"N/A",Table_Data_Table_1[[#This Row],[Adjusted
Sale Price]]/VLOOKUP(Table_Data_Table_1[[#This Row],[Item ID]],DataTable,11,FALSE)),"")</f>
        <v/>
      </c>
      <c r="T404" s="285" t="str">
        <f ca="1">IF(IFERROR(VLOOKUP(Table_Data_Table_1[[#This Row],[Item ID]],DataTable,17,FALSE),"")=0,"",IFERROR(VLOOKUP(Table_Data_Table_1[[#This Row],[Item ID]],DataTable,17,FALSE),""))</f>
        <v/>
      </c>
      <c r="U404" s="8"/>
    </row>
    <row r="405" spans="1:21" x14ac:dyDescent="0.25">
      <c r="A405" s="166" t="s">
        <v>133</v>
      </c>
      <c r="C405" s="192" t="str">
        <f>IF(Table_Data_Table_1[[#This Row],[Item ID]]="","",IFERROR(VLOOKUP(Table_Data_Table_1[[#This Row],[Item ID]],DataTable,16,FALSE),""))</f>
        <v/>
      </c>
      <c r="H40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ID]],DataTable,6,FALSE)*I405,"")))</f>
        <v/>
      </c>
      <c r="I40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5" s="178" t="str">
        <f>IFERROR(ROUND(Table_Data_Table_1[[#This Row],[Resid
Sq Ft]]/43560,3),"")</f>
        <v/>
      </c>
      <c r="K405" s="76" t="str">
        <f>IF(Table_Data_Table_1[[#This Row],[Item ID]]="","",IFERROR(VLOOKUP(Table_Data_Table_1[[#This Row],[Item ID]],DataTable,10,FALSE)-VLOOKUP(Table_Data_Table_1[[#This Row],[Item ID]],DataTable,12,FALSE),""))</f>
        <v/>
      </c>
      <c r="L405" s="176" t="str">
        <f>IFERROR(Table_Data_Table_1[[#This Row],[Land
Residual]]/Table_Data_Table_1[[#This Row],[Resid
Acre]],"")</f>
        <v/>
      </c>
      <c r="M405" s="179" t="str">
        <f>IFERROR(ROUND(Table_Data_Table_1[[#This Row],[Land
Residual]]/Table_Data_Table_1[[#This Row],[Resid
Sq Ft]],2),"")</f>
        <v/>
      </c>
      <c r="N405" s="78" t="str">
        <f>IF(Table_Data_Table_1[[#This Row],[Item ID]]="","",ROUND(DAYS360(Table_Data_Table_1[[#This Row],[Sale Date]],'Global Settings'!$H$5)/30,0))</f>
        <v/>
      </c>
      <c r="O405" s="180" t="str">
        <f ca="1">IFERROR(IF(AND(Table_Data_Table_1[[#This Row],[Months To
Mid-Point]]&lt;12.01,Table_Data_Table_1[[#This Row],[Months To
Mid-Point]]&gt;-13),0,(Table_Data_Table_1[[#This Row],[Months To
Mid-Point]]*'Global Settings'!$H$6)),"")</f>
        <v/>
      </c>
      <c r="P405" s="176" t="str">
        <f ca="1">IFERROR(Table_Data_Table_1[[#This Row],[Land
Residual]]*(Table_Data_Table_1[[#This Row],[Time
Adjust]]+1),"")</f>
        <v/>
      </c>
      <c r="Q405" s="176" t="str">
        <f ca="1">IFERROR(Table_Data_Table_1[[#This Row],[Adjusted
Sale Price]]/Table_Data_Table_1[[#This Row],[Resid
Acre]],"")</f>
        <v/>
      </c>
      <c r="R405" s="179" t="str">
        <f ca="1">IFERROR(ROUND(Table_Data_Table_1[[#This Row],[Adjusted
Sale Price]]/Table_Data_Table_1[[#This Row],[Resid
Sq Ft]],2),"")</f>
        <v/>
      </c>
      <c r="S405" s="179" t="str">
        <f ca="1">IFERROR(IF(VLOOKUP(Table_Data_Table_1[[#This Row],[Item ID]],DataTable,11,FALSE)=0,"N/A",Table_Data_Table_1[[#This Row],[Adjusted
Sale Price]]/VLOOKUP(Table_Data_Table_1[[#This Row],[Item ID]],DataTable,11,FALSE)),"")</f>
        <v/>
      </c>
      <c r="T405" s="285" t="str">
        <f ca="1">IF(IFERROR(VLOOKUP(Table_Data_Table_1[[#This Row],[Item ID]],DataTable,17,FALSE),"")=0,"",IFERROR(VLOOKUP(Table_Data_Table_1[[#This Row],[Item ID]],DataTable,17,FALSE),""))</f>
        <v/>
      </c>
      <c r="U405" s="8"/>
    </row>
    <row r="406" spans="1:21" x14ac:dyDescent="0.25">
      <c r="A406" s="166" t="s">
        <v>133</v>
      </c>
      <c r="C406" s="192" t="str">
        <f>IF(Table_Data_Table_1[[#This Row],[Item ID]]="","",IFERROR(VLOOKUP(Table_Data_Table_1[[#This Row],[Item ID]],DataTable,16,FALSE),""))</f>
        <v/>
      </c>
      <c r="H40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ID]],DataTable,6,FALSE)*I406,"")))</f>
        <v/>
      </c>
      <c r="I40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6" s="178" t="str">
        <f>IFERROR(ROUND(Table_Data_Table_1[[#This Row],[Resid
Sq Ft]]/43560,3),"")</f>
        <v/>
      </c>
      <c r="K406" s="76" t="str">
        <f>IF(Table_Data_Table_1[[#This Row],[Item ID]]="","",IFERROR(VLOOKUP(Table_Data_Table_1[[#This Row],[Item ID]],DataTable,10,FALSE)-VLOOKUP(Table_Data_Table_1[[#This Row],[Item ID]],DataTable,12,FALSE),""))</f>
        <v/>
      </c>
      <c r="L406" s="176" t="str">
        <f>IFERROR(Table_Data_Table_1[[#This Row],[Land
Residual]]/Table_Data_Table_1[[#This Row],[Resid
Acre]],"")</f>
        <v/>
      </c>
      <c r="M406" s="179" t="str">
        <f>IFERROR(ROUND(Table_Data_Table_1[[#This Row],[Land
Residual]]/Table_Data_Table_1[[#This Row],[Resid
Sq Ft]],2),"")</f>
        <v/>
      </c>
      <c r="N406" s="78" t="str">
        <f>IF(Table_Data_Table_1[[#This Row],[Item ID]]="","",ROUND(DAYS360(Table_Data_Table_1[[#This Row],[Sale Date]],'Global Settings'!$H$5)/30,0))</f>
        <v/>
      </c>
      <c r="O406" s="180" t="str">
        <f ca="1">IFERROR(IF(AND(Table_Data_Table_1[[#This Row],[Months To
Mid-Point]]&lt;12.01,Table_Data_Table_1[[#This Row],[Months To
Mid-Point]]&gt;-13),0,(Table_Data_Table_1[[#This Row],[Months To
Mid-Point]]*'Global Settings'!$H$6)),"")</f>
        <v/>
      </c>
      <c r="P406" s="176" t="str">
        <f ca="1">IFERROR(Table_Data_Table_1[[#This Row],[Land
Residual]]*(Table_Data_Table_1[[#This Row],[Time
Adjust]]+1),"")</f>
        <v/>
      </c>
      <c r="Q406" s="176" t="str">
        <f ca="1">IFERROR(Table_Data_Table_1[[#This Row],[Adjusted
Sale Price]]/Table_Data_Table_1[[#This Row],[Resid
Acre]],"")</f>
        <v/>
      </c>
      <c r="R406" s="179" t="str">
        <f ca="1">IFERROR(ROUND(Table_Data_Table_1[[#This Row],[Adjusted
Sale Price]]/Table_Data_Table_1[[#This Row],[Resid
Sq Ft]],2),"")</f>
        <v/>
      </c>
      <c r="S406" s="179" t="str">
        <f ca="1">IFERROR(IF(VLOOKUP(Table_Data_Table_1[[#This Row],[Item ID]],DataTable,11,FALSE)=0,"N/A",Table_Data_Table_1[[#This Row],[Adjusted
Sale Price]]/VLOOKUP(Table_Data_Table_1[[#This Row],[Item ID]],DataTable,11,FALSE)),"")</f>
        <v/>
      </c>
      <c r="T406" s="285" t="str">
        <f ca="1">IF(IFERROR(VLOOKUP(Table_Data_Table_1[[#This Row],[Item ID]],DataTable,17,FALSE),"")=0,"",IFERROR(VLOOKUP(Table_Data_Table_1[[#This Row],[Item ID]],DataTable,17,FALSE),""))</f>
        <v/>
      </c>
      <c r="U406" s="8"/>
    </row>
    <row r="407" spans="1:21" x14ac:dyDescent="0.25">
      <c r="A407" s="166" t="s">
        <v>133</v>
      </c>
      <c r="C407" s="192" t="str">
        <f>IF(Table_Data_Table_1[[#This Row],[Item ID]]="","",IFERROR(VLOOKUP(Table_Data_Table_1[[#This Row],[Item ID]],DataTable,16,FALSE),""))</f>
        <v/>
      </c>
      <c r="H40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ID]],DataTable,6,FALSE)*I407,"")))</f>
        <v/>
      </c>
      <c r="I40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7" s="178" t="str">
        <f>IFERROR(ROUND(Table_Data_Table_1[[#This Row],[Resid
Sq Ft]]/43560,3),"")</f>
        <v/>
      </c>
      <c r="K407" s="76" t="str">
        <f>IF(Table_Data_Table_1[[#This Row],[Item ID]]="","",IFERROR(VLOOKUP(Table_Data_Table_1[[#This Row],[Item ID]],DataTable,10,FALSE)-VLOOKUP(Table_Data_Table_1[[#This Row],[Item ID]],DataTable,12,FALSE),""))</f>
        <v/>
      </c>
      <c r="L407" s="176" t="str">
        <f>IFERROR(Table_Data_Table_1[[#This Row],[Land
Residual]]/Table_Data_Table_1[[#This Row],[Resid
Acre]],"")</f>
        <v/>
      </c>
      <c r="M407" s="179" t="str">
        <f>IFERROR(ROUND(Table_Data_Table_1[[#This Row],[Land
Residual]]/Table_Data_Table_1[[#This Row],[Resid
Sq Ft]],2),"")</f>
        <v/>
      </c>
      <c r="N407" s="78" t="str">
        <f>IF(Table_Data_Table_1[[#This Row],[Item ID]]="","",ROUND(DAYS360(Table_Data_Table_1[[#This Row],[Sale Date]],'Global Settings'!$H$5)/30,0))</f>
        <v/>
      </c>
      <c r="O407" s="180" t="str">
        <f ca="1">IFERROR(IF(AND(Table_Data_Table_1[[#This Row],[Months To
Mid-Point]]&lt;12.01,Table_Data_Table_1[[#This Row],[Months To
Mid-Point]]&gt;-13),0,(Table_Data_Table_1[[#This Row],[Months To
Mid-Point]]*'Global Settings'!$H$6)),"")</f>
        <v/>
      </c>
      <c r="P407" s="176" t="str">
        <f ca="1">IFERROR(Table_Data_Table_1[[#This Row],[Land
Residual]]*(Table_Data_Table_1[[#This Row],[Time
Adjust]]+1),"")</f>
        <v/>
      </c>
      <c r="Q407" s="176" t="str">
        <f ca="1">IFERROR(Table_Data_Table_1[[#This Row],[Adjusted
Sale Price]]/Table_Data_Table_1[[#This Row],[Resid
Acre]],"")</f>
        <v/>
      </c>
      <c r="R407" s="179" t="str">
        <f ca="1">IFERROR(ROUND(Table_Data_Table_1[[#This Row],[Adjusted
Sale Price]]/Table_Data_Table_1[[#This Row],[Resid
Sq Ft]],2),"")</f>
        <v/>
      </c>
      <c r="S407" s="179" t="str">
        <f ca="1">IFERROR(IF(VLOOKUP(Table_Data_Table_1[[#This Row],[Item ID]],DataTable,11,FALSE)=0,"N/A",Table_Data_Table_1[[#This Row],[Adjusted
Sale Price]]/VLOOKUP(Table_Data_Table_1[[#This Row],[Item ID]],DataTable,11,FALSE)),"")</f>
        <v/>
      </c>
      <c r="T407" s="285" t="str">
        <f ca="1">IF(IFERROR(VLOOKUP(Table_Data_Table_1[[#This Row],[Item ID]],DataTable,17,FALSE),"")=0,"",IFERROR(VLOOKUP(Table_Data_Table_1[[#This Row],[Item ID]],DataTable,17,FALSE),""))</f>
        <v/>
      </c>
      <c r="U407" s="8"/>
    </row>
    <row r="408" spans="1:21" x14ac:dyDescent="0.25">
      <c r="A408" s="166" t="s">
        <v>133</v>
      </c>
      <c r="C408" s="192" t="str">
        <f>IF(Table_Data_Table_1[[#This Row],[Item ID]]="","",IFERROR(VLOOKUP(Table_Data_Table_1[[#This Row],[Item ID]],DataTable,16,FALSE),""))</f>
        <v/>
      </c>
      <c r="H40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ID]],DataTable,6,FALSE)*I408,"")))</f>
        <v/>
      </c>
      <c r="I40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8" s="178" t="str">
        <f>IFERROR(ROUND(Table_Data_Table_1[[#This Row],[Resid
Sq Ft]]/43560,3),"")</f>
        <v/>
      </c>
      <c r="K408" s="76" t="str">
        <f>IF(Table_Data_Table_1[[#This Row],[Item ID]]="","",IFERROR(VLOOKUP(Table_Data_Table_1[[#This Row],[Item ID]],DataTable,10,FALSE)-VLOOKUP(Table_Data_Table_1[[#This Row],[Item ID]],DataTable,12,FALSE),""))</f>
        <v/>
      </c>
      <c r="L408" s="176" t="str">
        <f>IFERROR(Table_Data_Table_1[[#This Row],[Land
Residual]]/Table_Data_Table_1[[#This Row],[Resid
Acre]],"")</f>
        <v/>
      </c>
      <c r="M408" s="179" t="str">
        <f>IFERROR(ROUND(Table_Data_Table_1[[#This Row],[Land
Residual]]/Table_Data_Table_1[[#This Row],[Resid
Sq Ft]],2),"")</f>
        <v/>
      </c>
      <c r="N408" s="78" t="str">
        <f>IF(Table_Data_Table_1[[#This Row],[Item ID]]="","",ROUND(DAYS360(Table_Data_Table_1[[#This Row],[Sale Date]],'Global Settings'!$H$5)/30,0))</f>
        <v/>
      </c>
      <c r="O408" s="180" t="str">
        <f ca="1">IFERROR(IF(AND(Table_Data_Table_1[[#This Row],[Months To
Mid-Point]]&lt;12.01,Table_Data_Table_1[[#This Row],[Months To
Mid-Point]]&gt;-13),0,(Table_Data_Table_1[[#This Row],[Months To
Mid-Point]]*'Global Settings'!$H$6)),"")</f>
        <v/>
      </c>
      <c r="P408" s="176" t="str">
        <f ca="1">IFERROR(Table_Data_Table_1[[#This Row],[Land
Residual]]*(Table_Data_Table_1[[#This Row],[Time
Adjust]]+1),"")</f>
        <v/>
      </c>
      <c r="Q408" s="176" t="str">
        <f ca="1">IFERROR(Table_Data_Table_1[[#This Row],[Adjusted
Sale Price]]/Table_Data_Table_1[[#This Row],[Resid
Acre]],"")</f>
        <v/>
      </c>
      <c r="R408" s="179" t="str">
        <f ca="1">IFERROR(ROUND(Table_Data_Table_1[[#This Row],[Adjusted
Sale Price]]/Table_Data_Table_1[[#This Row],[Resid
Sq Ft]],2),"")</f>
        <v/>
      </c>
      <c r="S408" s="179" t="str">
        <f ca="1">IFERROR(IF(VLOOKUP(Table_Data_Table_1[[#This Row],[Item ID]],DataTable,11,FALSE)=0,"N/A",Table_Data_Table_1[[#This Row],[Adjusted
Sale Price]]/VLOOKUP(Table_Data_Table_1[[#This Row],[Item ID]],DataTable,11,FALSE)),"")</f>
        <v/>
      </c>
      <c r="T408" s="285" t="str">
        <f ca="1">IF(IFERROR(VLOOKUP(Table_Data_Table_1[[#This Row],[Item ID]],DataTable,17,FALSE),"")=0,"",IFERROR(VLOOKUP(Table_Data_Table_1[[#This Row],[Item ID]],DataTable,17,FALSE),""))</f>
        <v/>
      </c>
      <c r="U408" s="8"/>
    </row>
    <row r="409" spans="1:21" x14ac:dyDescent="0.25">
      <c r="A409" s="166" t="s">
        <v>133</v>
      </c>
      <c r="C409" s="192" t="str">
        <f>IF(Table_Data_Table_1[[#This Row],[Item ID]]="","",IFERROR(VLOOKUP(Table_Data_Table_1[[#This Row],[Item ID]],DataTable,16,FALSE),""))</f>
        <v/>
      </c>
      <c r="H40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ID]],DataTable,6,FALSE)*I409,"")))</f>
        <v/>
      </c>
      <c r="I40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9" s="178" t="str">
        <f>IFERROR(ROUND(Table_Data_Table_1[[#This Row],[Resid
Sq Ft]]/43560,3),"")</f>
        <v/>
      </c>
      <c r="K409" s="76" t="str">
        <f>IF(Table_Data_Table_1[[#This Row],[Item ID]]="","",IFERROR(VLOOKUP(Table_Data_Table_1[[#This Row],[Item ID]],DataTable,10,FALSE)-VLOOKUP(Table_Data_Table_1[[#This Row],[Item ID]],DataTable,12,FALSE),""))</f>
        <v/>
      </c>
      <c r="L409" s="176" t="str">
        <f>IFERROR(Table_Data_Table_1[[#This Row],[Land
Residual]]/Table_Data_Table_1[[#This Row],[Resid
Acre]],"")</f>
        <v/>
      </c>
      <c r="M409" s="179" t="str">
        <f>IFERROR(ROUND(Table_Data_Table_1[[#This Row],[Land
Residual]]/Table_Data_Table_1[[#This Row],[Resid
Sq Ft]],2),"")</f>
        <v/>
      </c>
      <c r="N409" s="78" t="str">
        <f>IF(Table_Data_Table_1[[#This Row],[Item ID]]="","",ROUND(DAYS360(Table_Data_Table_1[[#This Row],[Sale Date]],'Global Settings'!$H$5)/30,0))</f>
        <v/>
      </c>
      <c r="O409" s="180" t="str">
        <f ca="1">IFERROR(IF(AND(Table_Data_Table_1[[#This Row],[Months To
Mid-Point]]&lt;12.01,Table_Data_Table_1[[#This Row],[Months To
Mid-Point]]&gt;-13),0,(Table_Data_Table_1[[#This Row],[Months To
Mid-Point]]*'Global Settings'!$H$6)),"")</f>
        <v/>
      </c>
      <c r="P409" s="176" t="str">
        <f ca="1">IFERROR(Table_Data_Table_1[[#This Row],[Land
Residual]]*(Table_Data_Table_1[[#This Row],[Time
Adjust]]+1),"")</f>
        <v/>
      </c>
      <c r="Q409" s="176" t="str">
        <f ca="1">IFERROR(Table_Data_Table_1[[#This Row],[Adjusted
Sale Price]]/Table_Data_Table_1[[#This Row],[Resid
Acre]],"")</f>
        <v/>
      </c>
      <c r="R409" s="179" t="str">
        <f ca="1">IFERROR(ROUND(Table_Data_Table_1[[#This Row],[Adjusted
Sale Price]]/Table_Data_Table_1[[#This Row],[Resid
Sq Ft]],2),"")</f>
        <v/>
      </c>
      <c r="S409" s="179" t="str">
        <f ca="1">IFERROR(IF(VLOOKUP(Table_Data_Table_1[[#This Row],[Item ID]],DataTable,11,FALSE)=0,"N/A",Table_Data_Table_1[[#This Row],[Adjusted
Sale Price]]/VLOOKUP(Table_Data_Table_1[[#This Row],[Item ID]],DataTable,11,FALSE)),"")</f>
        <v/>
      </c>
      <c r="T409" s="285" t="str">
        <f ca="1">IF(IFERROR(VLOOKUP(Table_Data_Table_1[[#This Row],[Item ID]],DataTable,17,FALSE),"")=0,"",IFERROR(VLOOKUP(Table_Data_Table_1[[#This Row],[Item ID]],DataTable,17,FALSE),""))</f>
        <v/>
      </c>
      <c r="U409" s="8"/>
    </row>
    <row r="410" spans="1:21" x14ac:dyDescent="0.25">
      <c r="A410" s="166" t="s">
        <v>133</v>
      </c>
      <c r="C410" s="192" t="str">
        <f>IF(Table_Data_Table_1[[#This Row],[Item ID]]="","",IFERROR(VLOOKUP(Table_Data_Table_1[[#This Row],[Item ID]],DataTable,16,FALSE),""))</f>
        <v/>
      </c>
      <c r="H41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ID]],DataTable,6,FALSE)*I410,"")))</f>
        <v/>
      </c>
      <c r="I41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0" s="178" t="str">
        <f>IFERROR(ROUND(Table_Data_Table_1[[#This Row],[Resid
Sq Ft]]/43560,3),"")</f>
        <v/>
      </c>
      <c r="K410" s="76" t="str">
        <f>IF(Table_Data_Table_1[[#This Row],[Item ID]]="","",IFERROR(VLOOKUP(Table_Data_Table_1[[#This Row],[Item ID]],DataTable,10,FALSE)-VLOOKUP(Table_Data_Table_1[[#This Row],[Item ID]],DataTable,12,FALSE),""))</f>
        <v/>
      </c>
      <c r="L410" s="176" t="str">
        <f>IFERROR(Table_Data_Table_1[[#This Row],[Land
Residual]]/Table_Data_Table_1[[#This Row],[Resid
Acre]],"")</f>
        <v/>
      </c>
      <c r="M410" s="179" t="str">
        <f>IFERROR(ROUND(Table_Data_Table_1[[#This Row],[Land
Residual]]/Table_Data_Table_1[[#This Row],[Resid
Sq Ft]],2),"")</f>
        <v/>
      </c>
      <c r="N410" s="78" t="str">
        <f>IF(Table_Data_Table_1[[#This Row],[Item ID]]="","",ROUND(DAYS360(Table_Data_Table_1[[#This Row],[Sale Date]],'Global Settings'!$H$5)/30,0))</f>
        <v/>
      </c>
      <c r="O410" s="180" t="str">
        <f ca="1">IFERROR(IF(AND(Table_Data_Table_1[[#This Row],[Months To
Mid-Point]]&lt;12.01,Table_Data_Table_1[[#This Row],[Months To
Mid-Point]]&gt;-13),0,(Table_Data_Table_1[[#This Row],[Months To
Mid-Point]]*'Global Settings'!$H$6)),"")</f>
        <v/>
      </c>
      <c r="P410" s="176" t="str">
        <f ca="1">IFERROR(Table_Data_Table_1[[#This Row],[Land
Residual]]*(Table_Data_Table_1[[#This Row],[Time
Adjust]]+1),"")</f>
        <v/>
      </c>
      <c r="Q410" s="176" t="str">
        <f ca="1">IFERROR(Table_Data_Table_1[[#This Row],[Adjusted
Sale Price]]/Table_Data_Table_1[[#This Row],[Resid
Acre]],"")</f>
        <v/>
      </c>
      <c r="R410" s="179" t="str">
        <f ca="1">IFERROR(ROUND(Table_Data_Table_1[[#This Row],[Adjusted
Sale Price]]/Table_Data_Table_1[[#This Row],[Resid
Sq Ft]],2),"")</f>
        <v/>
      </c>
      <c r="S410" s="179" t="str">
        <f ca="1">IFERROR(IF(VLOOKUP(Table_Data_Table_1[[#This Row],[Item ID]],DataTable,11,FALSE)=0,"N/A",Table_Data_Table_1[[#This Row],[Adjusted
Sale Price]]/VLOOKUP(Table_Data_Table_1[[#This Row],[Item ID]],DataTable,11,FALSE)),"")</f>
        <v/>
      </c>
      <c r="T410" s="285" t="str">
        <f ca="1">IF(IFERROR(VLOOKUP(Table_Data_Table_1[[#This Row],[Item ID]],DataTable,17,FALSE),"")=0,"",IFERROR(VLOOKUP(Table_Data_Table_1[[#This Row],[Item ID]],DataTable,17,FALSE),""))</f>
        <v/>
      </c>
      <c r="U410" s="8"/>
    </row>
    <row r="411" spans="1:21" x14ac:dyDescent="0.25">
      <c r="A411" s="166" t="s">
        <v>133</v>
      </c>
      <c r="C411" s="192" t="str">
        <f>IF(Table_Data_Table_1[[#This Row],[Item ID]]="","",IFERROR(VLOOKUP(Table_Data_Table_1[[#This Row],[Item ID]],DataTable,16,FALSE),""))</f>
        <v/>
      </c>
      <c r="H41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ID]],DataTable,6,FALSE)*I411,"")))</f>
        <v/>
      </c>
      <c r="I41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1" s="178" t="str">
        <f>IFERROR(ROUND(Table_Data_Table_1[[#This Row],[Resid
Sq Ft]]/43560,3),"")</f>
        <v/>
      </c>
      <c r="K411" s="76" t="str">
        <f>IF(Table_Data_Table_1[[#This Row],[Item ID]]="","",IFERROR(VLOOKUP(Table_Data_Table_1[[#This Row],[Item ID]],DataTable,10,FALSE)-VLOOKUP(Table_Data_Table_1[[#This Row],[Item ID]],DataTable,12,FALSE),""))</f>
        <v/>
      </c>
      <c r="L411" s="176" t="str">
        <f>IFERROR(Table_Data_Table_1[[#This Row],[Land
Residual]]/Table_Data_Table_1[[#This Row],[Resid
Acre]],"")</f>
        <v/>
      </c>
      <c r="M411" s="179" t="str">
        <f>IFERROR(ROUND(Table_Data_Table_1[[#This Row],[Land
Residual]]/Table_Data_Table_1[[#This Row],[Resid
Sq Ft]],2),"")</f>
        <v/>
      </c>
      <c r="N411" s="78" t="str">
        <f>IF(Table_Data_Table_1[[#This Row],[Item ID]]="","",ROUND(DAYS360(Table_Data_Table_1[[#This Row],[Sale Date]],'Global Settings'!$H$5)/30,0))</f>
        <v/>
      </c>
      <c r="O411" s="180" t="str">
        <f ca="1">IFERROR(IF(AND(Table_Data_Table_1[[#This Row],[Months To
Mid-Point]]&lt;12.01,Table_Data_Table_1[[#This Row],[Months To
Mid-Point]]&gt;-13),0,(Table_Data_Table_1[[#This Row],[Months To
Mid-Point]]*'Global Settings'!$H$6)),"")</f>
        <v/>
      </c>
      <c r="P411" s="176" t="str">
        <f ca="1">IFERROR(Table_Data_Table_1[[#This Row],[Land
Residual]]*(Table_Data_Table_1[[#This Row],[Time
Adjust]]+1),"")</f>
        <v/>
      </c>
      <c r="Q411" s="176" t="str">
        <f ca="1">IFERROR(Table_Data_Table_1[[#This Row],[Adjusted
Sale Price]]/Table_Data_Table_1[[#This Row],[Resid
Acre]],"")</f>
        <v/>
      </c>
      <c r="R411" s="179" t="str">
        <f ca="1">IFERROR(ROUND(Table_Data_Table_1[[#This Row],[Adjusted
Sale Price]]/Table_Data_Table_1[[#This Row],[Resid
Sq Ft]],2),"")</f>
        <v/>
      </c>
      <c r="S411" s="179" t="str">
        <f ca="1">IFERROR(IF(VLOOKUP(Table_Data_Table_1[[#This Row],[Item ID]],DataTable,11,FALSE)=0,"N/A",Table_Data_Table_1[[#This Row],[Adjusted
Sale Price]]/VLOOKUP(Table_Data_Table_1[[#This Row],[Item ID]],DataTable,11,FALSE)),"")</f>
        <v/>
      </c>
      <c r="T411" s="285" t="str">
        <f ca="1">IF(IFERROR(VLOOKUP(Table_Data_Table_1[[#This Row],[Item ID]],DataTable,17,FALSE),"")=0,"",IFERROR(VLOOKUP(Table_Data_Table_1[[#This Row],[Item ID]],DataTable,17,FALSE),""))</f>
        <v/>
      </c>
      <c r="U411" s="8"/>
    </row>
    <row r="412" spans="1:21" x14ac:dyDescent="0.25">
      <c r="A412" s="166" t="s">
        <v>133</v>
      </c>
      <c r="C412" s="192" t="str">
        <f>IF(Table_Data_Table_1[[#This Row],[Item ID]]="","",IFERROR(VLOOKUP(Table_Data_Table_1[[#This Row],[Item ID]],DataTable,16,FALSE),""))</f>
        <v/>
      </c>
      <c r="H41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ID]],DataTable,6,FALSE)*I412,"")))</f>
        <v/>
      </c>
      <c r="I41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2" s="178" t="str">
        <f>IFERROR(ROUND(Table_Data_Table_1[[#This Row],[Resid
Sq Ft]]/43560,3),"")</f>
        <v/>
      </c>
      <c r="K412" s="76" t="str">
        <f>IF(Table_Data_Table_1[[#This Row],[Item ID]]="","",IFERROR(VLOOKUP(Table_Data_Table_1[[#This Row],[Item ID]],DataTable,10,FALSE)-VLOOKUP(Table_Data_Table_1[[#This Row],[Item ID]],DataTable,12,FALSE),""))</f>
        <v/>
      </c>
      <c r="L412" s="176" t="str">
        <f>IFERROR(Table_Data_Table_1[[#This Row],[Land
Residual]]/Table_Data_Table_1[[#This Row],[Resid
Acre]],"")</f>
        <v/>
      </c>
      <c r="M412" s="179" t="str">
        <f>IFERROR(ROUND(Table_Data_Table_1[[#This Row],[Land
Residual]]/Table_Data_Table_1[[#This Row],[Resid
Sq Ft]],2),"")</f>
        <v/>
      </c>
      <c r="N412" s="78" t="str">
        <f>IF(Table_Data_Table_1[[#This Row],[Item ID]]="","",ROUND(DAYS360(Table_Data_Table_1[[#This Row],[Sale Date]],'Global Settings'!$H$5)/30,0))</f>
        <v/>
      </c>
      <c r="O412" s="180" t="str">
        <f ca="1">IFERROR(IF(AND(Table_Data_Table_1[[#This Row],[Months To
Mid-Point]]&lt;12.01,Table_Data_Table_1[[#This Row],[Months To
Mid-Point]]&gt;-13),0,(Table_Data_Table_1[[#This Row],[Months To
Mid-Point]]*'Global Settings'!$H$6)),"")</f>
        <v/>
      </c>
      <c r="P412" s="176" t="str">
        <f ca="1">IFERROR(Table_Data_Table_1[[#This Row],[Land
Residual]]*(Table_Data_Table_1[[#This Row],[Time
Adjust]]+1),"")</f>
        <v/>
      </c>
      <c r="Q412" s="176" t="str">
        <f ca="1">IFERROR(Table_Data_Table_1[[#This Row],[Adjusted
Sale Price]]/Table_Data_Table_1[[#This Row],[Resid
Acre]],"")</f>
        <v/>
      </c>
      <c r="R412" s="179" t="str">
        <f ca="1">IFERROR(ROUND(Table_Data_Table_1[[#This Row],[Adjusted
Sale Price]]/Table_Data_Table_1[[#This Row],[Resid
Sq Ft]],2),"")</f>
        <v/>
      </c>
      <c r="S412" s="179" t="str">
        <f ca="1">IFERROR(IF(VLOOKUP(Table_Data_Table_1[[#This Row],[Item ID]],DataTable,11,FALSE)=0,"N/A",Table_Data_Table_1[[#This Row],[Adjusted
Sale Price]]/VLOOKUP(Table_Data_Table_1[[#This Row],[Item ID]],DataTable,11,FALSE)),"")</f>
        <v/>
      </c>
      <c r="T412" s="285" t="str">
        <f ca="1">IF(IFERROR(VLOOKUP(Table_Data_Table_1[[#This Row],[Item ID]],DataTable,17,FALSE),"")=0,"",IFERROR(VLOOKUP(Table_Data_Table_1[[#This Row],[Item ID]],DataTable,17,FALSE),""))</f>
        <v/>
      </c>
      <c r="U412" s="8"/>
    </row>
    <row r="413" spans="1:21" x14ac:dyDescent="0.25">
      <c r="A413" s="166" t="s">
        <v>133</v>
      </c>
      <c r="C413" s="192" t="str">
        <f>IF(Table_Data_Table_1[[#This Row],[Item ID]]="","",IFERROR(VLOOKUP(Table_Data_Table_1[[#This Row],[Item ID]],DataTable,16,FALSE),""))</f>
        <v/>
      </c>
      <c r="H41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ID]],DataTable,6,FALSE)*I413,"")))</f>
        <v/>
      </c>
      <c r="I41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3" s="178" t="str">
        <f>IFERROR(ROUND(Table_Data_Table_1[[#This Row],[Resid
Sq Ft]]/43560,3),"")</f>
        <v/>
      </c>
      <c r="K413" s="76" t="str">
        <f>IF(Table_Data_Table_1[[#This Row],[Item ID]]="","",IFERROR(VLOOKUP(Table_Data_Table_1[[#This Row],[Item ID]],DataTable,10,FALSE)-VLOOKUP(Table_Data_Table_1[[#This Row],[Item ID]],DataTable,12,FALSE),""))</f>
        <v/>
      </c>
      <c r="L413" s="176" t="str">
        <f>IFERROR(Table_Data_Table_1[[#This Row],[Land
Residual]]/Table_Data_Table_1[[#This Row],[Resid
Acre]],"")</f>
        <v/>
      </c>
      <c r="M413" s="179" t="str">
        <f>IFERROR(ROUND(Table_Data_Table_1[[#This Row],[Land
Residual]]/Table_Data_Table_1[[#This Row],[Resid
Sq Ft]],2),"")</f>
        <v/>
      </c>
      <c r="N413" s="78" t="str">
        <f>IF(Table_Data_Table_1[[#This Row],[Item ID]]="","",ROUND(DAYS360(Table_Data_Table_1[[#This Row],[Sale Date]],'Global Settings'!$H$5)/30,0))</f>
        <v/>
      </c>
      <c r="O413" s="180" t="str">
        <f ca="1">IFERROR(IF(AND(Table_Data_Table_1[[#This Row],[Months To
Mid-Point]]&lt;12.01,Table_Data_Table_1[[#This Row],[Months To
Mid-Point]]&gt;-13),0,(Table_Data_Table_1[[#This Row],[Months To
Mid-Point]]*'Global Settings'!$H$6)),"")</f>
        <v/>
      </c>
      <c r="P413" s="176" t="str">
        <f ca="1">IFERROR(Table_Data_Table_1[[#This Row],[Land
Residual]]*(Table_Data_Table_1[[#This Row],[Time
Adjust]]+1),"")</f>
        <v/>
      </c>
      <c r="Q413" s="176" t="str">
        <f ca="1">IFERROR(Table_Data_Table_1[[#This Row],[Adjusted
Sale Price]]/Table_Data_Table_1[[#This Row],[Resid
Acre]],"")</f>
        <v/>
      </c>
      <c r="R413" s="179" t="str">
        <f ca="1">IFERROR(ROUND(Table_Data_Table_1[[#This Row],[Adjusted
Sale Price]]/Table_Data_Table_1[[#This Row],[Resid
Sq Ft]],2),"")</f>
        <v/>
      </c>
      <c r="S413" s="179" t="str">
        <f ca="1">IFERROR(IF(VLOOKUP(Table_Data_Table_1[[#This Row],[Item ID]],DataTable,11,FALSE)=0,"N/A",Table_Data_Table_1[[#This Row],[Adjusted
Sale Price]]/VLOOKUP(Table_Data_Table_1[[#This Row],[Item ID]],DataTable,11,FALSE)),"")</f>
        <v/>
      </c>
      <c r="T413" s="285" t="str">
        <f ca="1">IF(IFERROR(VLOOKUP(Table_Data_Table_1[[#This Row],[Item ID]],DataTable,17,FALSE),"")=0,"",IFERROR(VLOOKUP(Table_Data_Table_1[[#This Row],[Item ID]],DataTable,17,FALSE),""))</f>
        <v/>
      </c>
      <c r="U413" s="8"/>
    </row>
    <row r="414" spans="1:21" x14ac:dyDescent="0.25">
      <c r="A414" s="166" t="s">
        <v>133</v>
      </c>
      <c r="C414" s="192" t="str">
        <f>IF(Table_Data_Table_1[[#This Row],[Item ID]]="","",IFERROR(VLOOKUP(Table_Data_Table_1[[#This Row],[Item ID]],DataTable,16,FALSE),""))</f>
        <v/>
      </c>
      <c r="H41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ID]],DataTable,6,FALSE)*I414,"")))</f>
        <v/>
      </c>
      <c r="I41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4" s="178" t="str">
        <f>IFERROR(ROUND(Table_Data_Table_1[[#This Row],[Resid
Sq Ft]]/43560,3),"")</f>
        <v/>
      </c>
      <c r="K414" s="76" t="str">
        <f>IF(Table_Data_Table_1[[#This Row],[Item ID]]="","",IFERROR(VLOOKUP(Table_Data_Table_1[[#This Row],[Item ID]],DataTable,10,FALSE)-VLOOKUP(Table_Data_Table_1[[#This Row],[Item ID]],DataTable,12,FALSE),""))</f>
        <v/>
      </c>
      <c r="L414" s="176" t="str">
        <f>IFERROR(Table_Data_Table_1[[#This Row],[Land
Residual]]/Table_Data_Table_1[[#This Row],[Resid
Acre]],"")</f>
        <v/>
      </c>
      <c r="M414" s="179" t="str">
        <f>IFERROR(ROUND(Table_Data_Table_1[[#This Row],[Land
Residual]]/Table_Data_Table_1[[#This Row],[Resid
Sq Ft]],2),"")</f>
        <v/>
      </c>
      <c r="N414" s="78" t="str">
        <f>IF(Table_Data_Table_1[[#This Row],[Item ID]]="","",ROUND(DAYS360(Table_Data_Table_1[[#This Row],[Sale Date]],'Global Settings'!$H$5)/30,0))</f>
        <v/>
      </c>
      <c r="O414" s="180" t="str">
        <f ca="1">IFERROR(IF(AND(Table_Data_Table_1[[#This Row],[Months To
Mid-Point]]&lt;12.01,Table_Data_Table_1[[#This Row],[Months To
Mid-Point]]&gt;-13),0,(Table_Data_Table_1[[#This Row],[Months To
Mid-Point]]*'Global Settings'!$H$6)),"")</f>
        <v/>
      </c>
      <c r="P414" s="176" t="str">
        <f ca="1">IFERROR(Table_Data_Table_1[[#This Row],[Land
Residual]]*(Table_Data_Table_1[[#This Row],[Time
Adjust]]+1),"")</f>
        <v/>
      </c>
      <c r="Q414" s="176" t="str">
        <f ca="1">IFERROR(Table_Data_Table_1[[#This Row],[Adjusted
Sale Price]]/Table_Data_Table_1[[#This Row],[Resid
Acre]],"")</f>
        <v/>
      </c>
      <c r="R414" s="179" t="str">
        <f ca="1">IFERROR(ROUND(Table_Data_Table_1[[#This Row],[Adjusted
Sale Price]]/Table_Data_Table_1[[#This Row],[Resid
Sq Ft]],2),"")</f>
        <v/>
      </c>
      <c r="S414" s="179" t="str">
        <f ca="1">IFERROR(IF(VLOOKUP(Table_Data_Table_1[[#This Row],[Item ID]],DataTable,11,FALSE)=0,"N/A",Table_Data_Table_1[[#This Row],[Adjusted
Sale Price]]/VLOOKUP(Table_Data_Table_1[[#This Row],[Item ID]],DataTable,11,FALSE)),"")</f>
        <v/>
      </c>
      <c r="T414" s="285" t="str">
        <f ca="1">IF(IFERROR(VLOOKUP(Table_Data_Table_1[[#This Row],[Item ID]],DataTable,17,FALSE),"")=0,"",IFERROR(VLOOKUP(Table_Data_Table_1[[#This Row],[Item ID]],DataTable,17,FALSE),""))</f>
        <v/>
      </c>
      <c r="U414" s="8"/>
    </row>
    <row r="415" spans="1:21" x14ac:dyDescent="0.25">
      <c r="A415" s="166" t="s">
        <v>133</v>
      </c>
      <c r="C415" s="192" t="str">
        <f>IF(Table_Data_Table_1[[#This Row],[Item ID]]="","",IFERROR(VLOOKUP(Table_Data_Table_1[[#This Row],[Item ID]],DataTable,16,FALSE),""))</f>
        <v/>
      </c>
      <c r="H41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ID]],DataTable,6,FALSE)*I415,"")))</f>
        <v/>
      </c>
      <c r="I41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5" s="178" t="str">
        <f>IFERROR(ROUND(Table_Data_Table_1[[#This Row],[Resid
Sq Ft]]/43560,3),"")</f>
        <v/>
      </c>
      <c r="K415" s="76" t="str">
        <f>IF(Table_Data_Table_1[[#This Row],[Item ID]]="","",IFERROR(VLOOKUP(Table_Data_Table_1[[#This Row],[Item ID]],DataTable,10,FALSE)-VLOOKUP(Table_Data_Table_1[[#This Row],[Item ID]],DataTable,12,FALSE),""))</f>
        <v/>
      </c>
      <c r="L415" s="176" t="str">
        <f>IFERROR(Table_Data_Table_1[[#This Row],[Land
Residual]]/Table_Data_Table_1[[#This Row],[Resid
Acre]],"")</f>
        <v/>
      </c>
      <c r="M415" s="179" t="str">
        <f>IFERROR(ROUND(Table_Data_Table_1[[#This Row],[Land
Residual]]/Table_Data_Table_1[[#This Row],[Resid
Sq Ft]],2),"")</f>
        <v/>
      </c>
      <c r="N415" s="78" t="str">
        <f>IF(Table_Data_Table_1[[#This Row],[Item ID]]="","",ROUND(DAYS360(Table_Data_Table_1[[#This Row],[Sale Date]],'Global Settings'!$H$5)/30,0))</f>
        <v/>
      </c>
      <c r="O415" s="180" t="str">
        <f ca="1">IFERROR(IF(AND(Table_Data_Table_1[[#This Row],[Months To
Mid-Point]]&lt;12.01,Table_Data_Table_1[[#This Row],[Months To
Mid-Point]]&gt;-13),0,(Table_Data_Table_1[[#This Row],[Months To
Mid-Point]]*'Global Settings'!$H$6)),"")</f>
        <v/>
      </c>
      <c r="P415" s="176" t="str">
        <f ca="1">IFERROR(Table_Data_Table_1[[#This Row],[Land
Residual]]*(Table_Data_Table_1[[#This Row],[Time
Adjust]]+1),"")</f>
        <v/>
      </c>
      <c r="Q415" s="176" t="str">
        <f ca="1">IFERROR(Table_Data_Table_1[[#This Row],[Adjusted
Sale Price]]/Table_Data_Table_1[[#This Row],[Resid
Acre]],"")</f>
        <v/>
      </c>
      <c r="R415" s="179" t="str">
        <f ca="1">IFERROR(ROUND(Table_Data_Table_1[[#This Row],[Adjusted
Sale Price]]/Table_Data_Table_1[[#This Row],[Resid
Sq Ft]],2),"")</f>
        <v/>
      </c>
      <c r="S415" s="179" t="str">
        <f ca="1">IFERROR(IF(VLOOKUP(Table_Data_Table_1[[#This Row],[Item ID]],DataTable,11,FALSE)=0,"N/A",Table_Data_Table_1[[#This Row],[Adjusted
Sale Price]]/VLOOKUP(Table_Data_Table_1[[#This Row],[Item ID]],DataTable,11,FALSE)),"")</f>
        <v/>
      </c>
      <c r="T415" s="285" t="str">
        <f ca="1">IF(IFERROR(VLOOKUP(Table_Data_Table_1[[#This Row],[Item ID]],DataTable,17,FALSE),"")=0,"",IFERROR(VLOOKUP(Table_Data_Table_1[[#This Row],[Item ID]],DataTable,17,FALSE),""))</f>
        <v/>
      </c>
      <c r="U415" s="8"/>
    </row>
    <row r="416" spans="1:21" x14ac:dyDescent="0.25">
      <c r="A416" s="166" t="s">
        <v>133</v>
      </c>
      <c r="C416" s="192" t="str">
        <f>IF(Table_Data_Table_1[[#This Row],[Item ID]]="","",IFERROR(VLOOKUP(Table_Data_Table_1[[#This Row],[Item ID]],DataTable,16,FALSE),""))</f>
        <v/>
      </c>
      <c r="H41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ID]],DataTable,6,FALSE)*I416,"")))</f>
        <v/>
      </c>
      <c r="I41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6" s="178" t="str">
        <f>IFERROR(ROUND(Table_Data_Table_1[[#This Row],[Resid
Sq Ft]]/43560,3),"")</f>
        <v/>
      </c>
      <c r="K416" s="76" t="str">
        <f>IF(Table_Data_Table_1[[#This Row],[Item ID]]="","",IFERROR(VLOOKUP(Table_Data_Table_1[[#This Row],[Item ID]],DataTable,10,FALSE)-VLOOKUP(Table_Data_Table_1[[#This Row],[Item ID]],DataTable,12,FALSE),""))</f>
        <v/>
      </c>
      <c r="L416" s="176" t="str">
        <f>IFERROR(Table_Data_Table_1[[#This Row],[Land
Residual]]/Table_Data_Table_1[[#This Row],[Resid
Acre]],"")</f>
        <v/>
      </c>
      <c r="M416" s="179" t="str">
        <f>IFERROR(ROUND(Table_Data_Table_1[[#This Row],[Land
Residual]]/Table_Data_Table_1[[#This Row],[Resid
Sq Ft]],2),"")</f>
        <v/>
      </c>
      <c r="N416" s="78" t="str">
        <f>IF(Table_Data_Table_1[[#This Row],[Item ID]]="","",ROUND(DAYS360(Table_Data_Table_1[[#This Row],[Sale Date]],'Global Settings'!$H$5)/30,0))</f>
        <v/>
      </c>
      <c r="O416" s="180" t="str">
        <f ca="1">IFERROR(IF(AND(Table_Data_Table_1[[#This Row],[Months To
Mid-Point]]&lt;12.01,Table_Data_Table_1[[#This Row],[Months To
Mid-Point]]&gt;-13),0,(Table_Data_Table_1[[#This Row],[Months To
Mid-Point]]*'Global Settings'!$H$6)),"")</f>
        <v/>
      </c>
      <c r="P416" s="176" t="str">
        <f ca="1">IFERROR(Table_Data_Table_1[[#This Row],[Land
Residual]]*(Table_Data_Table_1[[#This Row],[Time
Adjust]]+1),"")</f>
        <v/>
      </c>
      <c r="Q416" s="176" t="str">
        <f ca="1">IFERROR(Table_Data_Table_1[[#This Row],[Adjusted
Sale Price]]/Table_Data_Table_1[[#This Row],[Resid
Acre]],"")</f>
        <v/>
      </c>
      <c r="R416" s="179" t="str">
        <f ca="1">IFERROR(ROUND(Table_Data_Table_1[[#This Row],[Adjusted
Sale Price]]/Table_Data_Table_1[[#This Row],[Resid
Sq Ft]],2),"")</f>
        <v/>
      </c>
      <c r="S416" s="179" t="str">
        <f ca="1">IFERROR(IF(VLOOKUP(Table_Data_Table_1[[#This Row],[Item ID]],DataTable,11,FALSE)=0,"N/A",Table_Data_Table_1[[#This Row],[Adjusted
Sale Price]]/VLOOKUP(Table_Data_Table_1[[#This Row],[Item ID]],DataTable,11,FALSE)),"")</f>
        <v/>
      </c>
      <c r="T416" s="285" t="str">
        <f ca="1">IF(IFERROR(VLOOKUP(Table_Data_Table_1[[#This Row],[Item ID]],DataTable,17,FALSE),"")=0,"",IFERROR(VLOOKUP(Table_Data_Table_1[[#This Row],[Item ID]],DataTable,17,FALSE),""))</f>
        <v/>
      </c>
      <c r="U416" s="8"/>
    </row>
    <row r="417" spans="1:21" x14ac:dyDescent="0.25">
      <c r="A417" s="166" t="s">
        <v>133</v>
      </c>
      <c r="C417" s="192" t="str">
        <f>IF(Table_Data_Table_1[[#This Row],[Item ID]]="","",IFERROR(VLOOKUP(Table_Data_Table_1[[#This Row],[Item ID]],DataTable,16,FALSE),""))</f>
        <v/>
      </c>
      <c r="H41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ID]],DataTable,6,FALSE)*I417,"")))</f>
        <v/>
      </c>
      <c r="I41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7" s="178" t="str">
        <f>IFERROR(ROUND(Table_Data_Table_1[[#This Row],[Resid
Sq Ft]]/43560,3),"")</f>
        <v/>
      </c>
      <c r="K417" s="76" t="str">
        <f>IF(Table_Data_Table_1[[#This Row],[Item ID]]="","",IFERROR(VLOOKUP(Table_Data_Table_1[[#This Row],[Item ID]],DataTable,10,FALSE)-VLOOKUP(Table_Data_Table_1[[#This Row],[Item ID]],DataTable,12,FALSE),""))</f>
        <v/>
      </c>
      <c r="L417" s="176" t="str">
        <f>IFERROR(Table_Data_Table_1[[#This Row],[Land
Residual]]/Table_Data_Table_1[[#This Row],[Resid
Acre]],"")</f>
        <v/>
      </c>
      <c r="M417" s="179" t="str">
        <f>IFERROR(ROUND(Table_Data_Table_1[[#This Row],[Land
Residual]]/Table_Data_Table_1[[#This Row],[Resid
Sq Ft]],2),"")</f>
        <v/>
      </c>
      <c r="N417" s="78" t="str">
        <f>IF(Table_Data_Table_1[[#This Row],[Item ID]]="","",ROUND(DAYS360(Table_Data_Table_1[[#This Row],[Sale Date]],'Global Settings'!$H$5)/30,0))</f>
        <v/>
      </c>
      <c r="O417" s="180" t="str">
        <f ca="1">IFERROR(IF(AND(Table_Data_Table_1[[#This Row],[Months To
Mid-Point]]&lt;12.01,Table_Data_Table_1[[#This Row],[Months To
Mid-Point]]&gt;-13),0,(Table_Data_Table_1[[#This Row],[Months To
Mid-Point]]*'Global Settings'!$H$6)),"")</f>
        <v/>
      </c>
      <c r="P417" s="176" t="str">
        <f ca="1">IFERROR(Table_Data_Table_1[[#This Row],[Land
Residual]]*(Table_Data_Table_1[[#This Row],[Time
Adjust]]+1),"")</f>
        <v/>
      </c>
      <c r="Q417" s="176" t="str">
        <f ca="1">IFERROR(Table_Data_Table_1[[#This Row],[Adjusted
Sale Price]]/Table_Data_Table_1[[#This Row],[Resid
Acre]],"")</f>
        <v/>
      </c>
      <c r="R417" s="179" t="str">
        <f ca="1">IFERROR(ROUND(Table_Data_Table_1[[#This Row],[Adjusted
Sale Price]]/Table_Data_Table_1[[#This Row],[Resid
Sq Ft]],2),"")</f>
        <v/>
      </c>
      <c r="S417" s="179" t="str">
        <f ca="1">IFERROR(IF(VLOOKUP(Table_Data_Table_1[[#This Row],[Item ID]],DataTable,11,FALSE)=0,"N/A",Table_Data_Table_1[[#This Row],[Adjusted
Sale Price]]/VLOOKUP(Table_Data_Table_1[[#This Row],[Item ID]],DataTable,11,FALSE)),"")</f>
        <v/>
      </c>
      <c r="T417" s="285" t="str">
        <f ca="1">IF(IFERROR(VLOOKUP(Table_Data_Table_1[[#This Row],[Item ID]],DataTable,17,FALSE),"")=0,"",IFERROR(VLOOKUP(Table_Data_Table_1[[#This Row],[Item ID]],DataTable,17,FALSE),""))</f>
        <v/>
      </c>
      <c r="U417" s="8"/>
    </row>
    <row r="418" spans="1:21" x14ac:dyDescent="0.25">
      <c r="A418" s="166" t="s">
        <v>133</v>
      </c>
      <c r="C418" s="192" t="str">
        <f>IF(Table_Data_Table_1[[#This Row],[Item ID]]="","",IFERROR(VLOOKUP(Table_Data_Table_1[[#This Row],[Item ID]],DataTable,16,FALSE),""))</f>
        <v/>
      </c>
      <c r="H41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ID]],DataTable,6,FALSE)*I418,"")))</f>
        <v/>
      </c>
      <c r="I41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8" s="178" t="str">
        <f>IFERROR(ROUND(Table_Data_Table_1[[#This Row],[Resid
Sq Ft]]/43560,3),"")</f>
        <v/>
      </c>
      <c r="K418" s="76" t="str">
        <f>IF(Table_Data_Table_1[[#This Row],[Item ID]]="","",IFERROR(VLOOKUP(Table_Data_Table_1[[#This Row],[Item ID]],DataTable,10,FALSE)-VLOOKUP(Table_Data_Table_1[[#This Row],[Item ID]],DataTable,12,FALSE),""))</f>
        <v/>
      </c>
      <c r="L418" s="176" t="str">
        <f>IFERROR(Table_Data_Table_1[[#This Row],[Land
Residual]]/Table_Data_Table_1[[#This Row],[Resid
Acre]],"")</f>
        <v/>
      </c>
      <c r="M418" s="179" t="str">
        <f>IFERROR(ROUND(Table_Data_Table_1[[#This Row],[Land
Residual]]/Table_Data_Table_1[[#This Row],[Resid
Sq Ft]],2),"")</f>
        <v/>
      </c>
      <c r="N418" s="78" t="str">
        <f>IF(Table_Data_Table_1[[#This Row],[Item ID]]="","",ROUND(DAYS360(Table_Data_Table_1[[#This Row],[Sale Date]],'Global Settings'!$H$5)/30,0))</f>
        <v/>
      </c>
      <c r="O418" s="180" t="str">
        <f ca="1">IFERROR(IF(AND(Table_Data_Table_1[[#This Row],[Months To
Mid-Point]]&lt;12.01,Table_Data_Table_1[[#This Row],[Months To
Mid-Point]]&gt;-13),0,(Table_Data_Table_1[[#This Row],[Months To
Mid-Point]]*'Global Settings'!$H$6)),"")</f>
        <v/>
      </c>
      <c r="P418" s="176" t="str">
        <f ca="1">IFERROR(Table_Data_Table_1[[#This Row],[Land
Residual]]*(Table_Data_Table_1[[#This Row],[Time
Adjust]]+1),"")</f>
        <v/>
      </c>
      <c r="Q418" s="176" t="str">
        <f ca="1">IFERROR(Table_Data_Table_1[[#This Row],[Adjusted
Sale Price]]/Table_Data_Table_1[[#This Row],[Resid
Acre]],"")</f>
        <v/>
      </c>
      <c r="R418" s="179" t="str">
        <f ca="1">IFERROR(ROUND(Table_Data_Table_1[[#This Row],[Adjusted
Sale Price]]/Table_Data_Table_1[[#This Row],[Resid
Sq Ft]],2),"")</f>
        <v/>
      </c>
      <c r="S418" s="179" t="str">
        <f ca="1">IFERROR(IF(VLOOKUP(Table_Data_Table_1[[#This Row],[Item ID]],DataTable,11,FALSE)=0,"N/A",Table_Data_Table_1[[#This Row],[Adjusted
Sale Price]]/VLOOKUP(Table_Data_Table_1[[#This Row],[Item ID]],DataTable,11,FALSE)),"")</f>
        <v/>
      </c>
      <c r="T418" s="285" t="str">
        <f ca="1">IF(IFERROR(VLOOKUP(Table_Data_Table_1[[#This Row],[Item ID]],DataTable,17,FALSE),"")=0,"",IFERROR(VLOOKUP(Table_Data_Table_1[[#This Row],[Item ID]],DataTable,17,FALSE),""))</f>
        <v/>
      </c>
      <c r="U418" s="8"/>
    </row>
    <row r="419" spans="1:21" x14ac:dyDescent="0.25">
      <c r="A419" s="166" t="s">
        <v>133</v>
      </c>
      <c r="C419" s="192" t="str">
        <f>IF(Table_Data_Table_1[[#This Row],[Item ID]]="","",IFERROR(VLOOKUP(Table_Data_Table_1[[#This Row],[Item ID]],DataTable,16,FALSE),""))</f>
        <v/>
      </c>
      <c r="H41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ID]],DataTable,6,FALSE)*I419,"")))</f>
        <v/>
      </c>
      <c r="I41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9" s="178" t="str">
        <f>IFERROR(ROUND(Table_Data_Table_1[[#This Row],[Resid
Sq Ft]]/43560,3),"")</f>
        <v/>
      </c>
      <c r="K419" s="76" t="str">
        <f>IF(Table_Data_Table_1[[#This Row],[Item ID]]="","",IFERROR(VLOOKUP(Table_Data_Table_1[[#This Row],[Item ID]],DataTable,10,FALSE)-VLOOKUP(Table_Data_Table_1[[#This Row],[Item ID]],DataTable,12,FALSE),""))</f>
        <v/>
      </c>
      <c r="L419" s="176" t="str">
        <f>IFERROR(Table_Data_Table_1[[#This Row],[Land
Residual]]/Table_Data_Table_1[[#This Row],[Resid
Acre]],"")</f>
        <v/>
      </c>
      <c r="M419" s="179" t="str">
        <f>IFERROR(ROUND(Table_Data_Table_1[[#This Row],[Land
Residual]]/Table_Data_Table_1[[#This Row],[Resid
Sq Ft]],2),"")</f>
        <v/>
      </c>
      <c r="N419" s="78" t="str">
        <f>IF(Table_Data_Table_1[[#This Row],[Item ID]]="","",ROUND(DAYS360(Table_Data_Table_1[[#This Row],[Sale Date]],'Global Settings'!$H$5)/30,0))</f>
        <v/>
      </c>
      <c r="O419" s="180" t="str">
        <f ca="1">IFERROR(IF(AND(Table_Data_Table_1[[#This Row],[Months To
Mid-Point]]&lt;12.01,Table_Data_Table_1[[#This Row],[Months To
Mid-Point]]&gt;-13),0,(Table_Data_Table_1[[#This Row],[Months To
Mid-Point]]*'Global Settings'!$H$6)),"")</f>
        <v/>
      </c>
      <c r="P419" s="176" t="str">
        <f ca="1">IFERROR(Table_Data_Table_1[[#This Row],[Land
Residual]]*(Table_Data_Table_1[[#This Row],[Time
Adjust]]+1),"")</f>
        <v/>
      </c>
      <c r="Q419" s="176" t="str">
        <f ca="1">IFERROR(Table_Data_Table_1[[#This Row],[Adjusted
Sale Price]]/Table_Data_Table_1[[#This Row],[Resid
Acre]],"")</f>
        <v/>
      </c>
      <c r="R419" s="179" t="str">
        <f ca="1">IFERROR(ROUND(Table_Data_Table_1[[#This Row],[Adjusted
Sale Price]]/Table_Data_Table_1[[#This Row],[Resid
Sq Ft]],2),"")</f>
        <v/>
      </c>
      <c r="S419" s="179" t="str">
        <f ca="1">IFERROR(IF(VLOOKUP(Table_Data_Table_1[[#This Row],[Item ID]],DataTable,11,FALSE)=0,"N/A",Table_Data_Table_1[[#This Row],[Adjusted
Sale Price]]/VLOOKUP(Table_Data_Table_1[[#This Row],[Item ID]],DataTable,11,FALSE)),"")</f>
        <v/>
      </c>
      <c r="T419" s="285" t="str">
        <f ca="1">IF(IFERROR(VLOOKUP(Table_Data_Table_1[[#This Row],[Item ID]],DataTable,17,FALSE),"")=0,"",IFERROR(VLOOKUP(Table_Data_Table_1[[#This Row],[Item ID]],DataTable,17,FALSE),""))</f>
        <v/>
      </c>
      <c r="U419" s="8"/>
    </row>
    <row r="420" spans="1:21" x14ac:dyDescent="0.25">
      <c r="A420" s="166" t="s">
        <v>133</v>
      </c>
      <c r="C420" s="192" t="str">
        <f>IF(Table_Data_Table_1[[#This Row],[Item ID]]="","",IFERROR(VLOOKUP(Table_Data_Table_1[[#This Row],[Item ID]],DataTable,16,FALSE),""))</f>
        <v/>
      </c>
      <c r="H42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ID]],DataTable,6,FALSE)*I420,"")))</f>
        <v/>
      </c>
      <c r="I42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0" s="178" t="str">
        <f>IFERROR(ROUND(Table_Data_Table_1[[#This Row],[Resid
Sq Ft]]/43560,3),"")</f>
        <v/>
      </c>
      <c r="K420" s="76" t="str">
        <f>IF(Table_Data_Table_1[[#This Row],[Item ID]]="","",IFERROR(VLOOKUP(Table_Data_Table_1[[#This Row],[Item ID]],DataTable,10,FALSE)-VLOOKUP(Table_Data_Table_1[[#This Row],[Item ID]],DataTable,12,FALSE),""))</f>
        <v/>
      </c>
      <c r="L420" s="176" t="str">
        <f>IFERROR(Table_Data_Table_1[[#This Row],[Land
Residual]]/Table_Data_Table_1[[#This Row],[Resid
Acre]],"")</f>
        <v/>
      </c>
      <c r="M420" s="179" t="str">
        <f>IFERROR(ROUND(Table_Data_Table_1[[#This Row],[Land
Residual]]/Table_Data_Table_1[[#This Row],[Resid
Sq Ft]],2),"")</f>
        <v/>
      </c>
      <c r="N420" s="78" t="str">
        <f>IF(Table_Data_Table_1[[#This Row],[Item ID]]="","",ROUND(DAYS360(Table_Data_Table_1[[#This Row],[Sale Date]],'Global Settings'!$H$5)/30,0))</f>
        <v/>
      </c>
      <c r="O420" s="180" t="str">
        <f ca="1">IFERROR(IF(AND(Table_Data_Table_1[[#This Row],[Months To
Mid-Point]]&lt;12.01,Table_Data_Table_1[[#This Row],[Months To
Mid-Point]]&gt;-13),0,(Table_Data_Table_1[[#This Row],[Months To
Mid-Point]]*'Global Settings'!$H$6)),"")</f>
        <v/>
      </c>
      <c r="P420" s="176" t="str">
        <f ca="1">IFERROR(Table_Data_Table_1[[#This Row],[Land
Residual]]*(Table_Data_Table_1[[#This Row],[Time
Adjust]]+1),"")</f>
        <v/>
      </c>
      <c r="Q420" s="176" t="str">
        <f ca="1">IFERROR(Table_Data_Table_1[[#This Row],[Adjusted
Sale Price]]/Table_Data_Table_1[[#This Row],[Resid
Acre]],"")</f>
        <v/>
      </c>
      <c r="R420" s="179" t="str">
        <f ca="1">IFERROR(ROUND(Table_Data_Table_1[[#This Row],[Adjusted
Sale Price]]/Table_Data_Table_1[[#This Row],[Resid
Sq Ft]],2),"")</f>
        <v/>
      </c>
      <c r="S420" s="179" t="str">
        <f ca="1">IFERROR(IF(VLOOKUP(Table_Data_Table_1[[#This Row],[Item ID]],DataTable,11,FALSE)=0,"N/A",Table_Data_Table_1[[#This Row],[Adjusted
Sale Price]]/VLOOKUP(Table_Data_Table_1[[#This Row],[Item ID]],DataTable,11,FALSE)),"")</f>
        <v/>
      </c>
      <c r="T420" s="285" t="str">
        <f ca="1">IF(IFERROR(VLOOKUP(Table_Data_Table_1[[#This Row],[Item ID]],DataTable,17,FALSE),"")=0,"",IFERROR(VLOOKUP(Table_Data_Table_1[[#This Row],[Item ID]],DataTable,17,FALSE),""))</f>
        <v/>
      </c>
      <c r="U420" s="8"/>
    </row>
    <row r="421" spans="1:21" x14ac:dyDescent="0.25">
      <c r="A421" s="166" t="s">
        <v>133</v>
      </c>
      <c r="C421" s="192" t="str">
        <f>IF(Table_Data_Table_1[[#This Row],[Item ID]]="","",IFERROR(VLOOKUP(Table_Data_Table_1[[#This Row],[Item ID]],DataTable,16,FALSE),""))</f>
        <v/>
      </c>
      <c r="H42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ID]],DataTable,6,FALSE)*I421,"")))</f>
        <v/>
      </c>
      <c r="I42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1" s="178" t="str">
        <f>IFERROR(ROUND(Table_Data_Table_1[[#This Row],[Resid
Sq Ft]]/43560,3),"")</f>
        <v/>
      </c>
      <c r="K421" s="76" t="str">
        <f>IF(Table_Data_Table_1[[#This Row],[Item ID]]="","",IFERROR(VLOOKUP(Table_Data_Table_1[[#This Row],[Item ID]],DataTable,10,FALSE)-VLOOKUP(Table_Data_Table_1[[#This Row],[Item ID]],DataTable,12,FALSE),""))</f>
        <v/>
      </c>
      <c r="L421" s="176" t="str">
        <f>IFERROR(Table_Data_Table_1[[#This Row],[Land
Residual]]/Table_Data_Table_1[[#This Row],[Resid
Acre]],"")</f>
        <v/>
      </c>
      <c r="M421" s="179" t="str">
        <f>IFERROR(ROUND(Table_Data_Table_1[[#This Row],[Land
Residual]]/Table_Data_Table_1[[#This Row],[Resid
Sq Ft]],2),"")</f>
        <v/>
      </c>
      <c r="N421" s="78" t="str">
        <f>IF(Table_Data_Table_1[[#This Row],[Item ID]]="","",ROUND(DAYS360(Table_Data_Table_1[[#This Row],[Sale Date]],'Global Settings'!$H$5)/30,0))</f>
        <v/>
      </c>
      <c r="O421" s="180" t="str">
        <f ca="1">IFERROR(IF(AND(Table_Data_Table_1[[#This Row],[Months To
Mid-Point]]&lt;12.01,Table_Data_Table_1[[#This Row],[Months To
Mid-Point]]&gt;-13),0,(Table_Data_Table_1[[#This Row],[Months To
Mid-Point]]*'Global Settings'!$H$6)),"")</f>
        <v/>
      </c>
      <c r="P421" s="176" t="str">
        <f ca="1">IFERROR(Table_Data_Table_1[[#This Row],[Land
Residual]]*(Table_Data_Table_1[[#This Row],[Time
Adjust]]+1),"")</f>
        <v/>
      </c>
      <c r="Q421" s="176" t="str">
        <f ca="1">IFERROR(Table_Data_Table_1[[#This Row],[Adjusted
Sale Price]]/Table_Data_Table_1[[#This Row],[Resid
Acre]],"")</f>
        <v/>
      </c>
      <c r="R421" s="179" t="str">
        <f ca="1">IFERROR(ROUND(Table_Data_Table_1[[#This Row],[Adjusted
Sale Price]]/Table_Data_Table_1[[#This Row],[Resid
Sq Ft]],2),"")</f>
        <v/>
      </c>
      <c r="S421" s="179" t="str">
        <f ca="1">IFERROR(IF(VLOOKUP(Table_Data_Table_1[[#This Row],[Item ID]],DataTable,11,FALSE)=0,"N/A",Table_Data_Table_1[[#This Row],[Adjusted
Sale Price]]/VLOOKUP(Table_Data_Table_1[[#This Row],[Item ID]],DataTable,11,FALSE)),"")</f>
        <v/>
      </c>
      <c r="T421" s="285" t="str">
        <f ca="1">IF(IFERROR(VLOOKUP(Table_Data_Table_1[[#This Row],[Item ID]],DataTable,17,FALSE),"")=0,"",IFERROR(VLOOKUP(Table_Data_Table_1[[#This Row],[Item ID]],DataTable,17,FALSE),""))</f>
        <v/>
      </c>
      <c r="U421" s="8"/>
    </row>
    <row r="422" spans="1:21" x14ac:dyDescent="0.25">
      <c r="A422" s="166" t="s">
        <v>133</v>
      </c>
      <c r="C422" s="192" t="str">
        <f>IF(Table_Data_Table_1[[#This Row],[Item ID]]="","",IFERROR(VLOOKUP(Table_Data_Table_1[[#This Row],[Item ID]],DataTable,16,FALSE),""))</f>
        <v/>
      </c>
      <c r="H42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ID]],DataTable,6,FALSE)*I422,"")))</f>
        <v/>
      </c>
      <c r="I42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2" s="178" t="str">
        <f>IFERROR(ROUND(Table_Data_Table_1[[#This Row],[Resid
Sq Ft]]/43560,3),"")</f>
        <v/>
      </c>
      <c r="K422" s="76" t="str">
        <f>IF(Table_Data_Table_1[[#This Row],[Item ID]]="","",IFERROR(VLOOKUP(Table_Data_Table_1[[#This Row],[Item ID]],DataTable,10,FALSE)-VLOOKUP(Table_Data_Table_1[[#This Row],[Item ID]],DataTable,12,FALSE),""))</f>
        <v/>
      </c>
      <c r="L422" s="176" t="str">
        <f>IFERROR(Table_Data_Table_1[[#This Row],[Land
Residual]]/Table_Data_Table_1[[#This Row],[Resid
Acre]],"")</f>
        <v/>
      </c>
      <c r="M422" s="179" t="str">
        <f>IFERROR(ROUND(Table_Data_Table_1[[#This Row],[Land
Residual]]/Table_Data_Table_1[[#This Row],[Resid
Sq Ft]],2),"")</f>
        <v/>
      </c>
      <c r="N422" s="78" t="str">
        <f>IF(Table_Data_Table_1[[#This Row],[Item ID]]="","",ROUND(DAYS360(Table_Data_Table_1[[#This Row],[Sale Date]],'Global Settings'!$H$5)/30,0))</f>
        <v/>
      </c>
      <c r="O422" s="180" t="str">
        <f ca="1">IFERROR(IF(AND(Table_Data_Table_1[[#This Row],[Months To
Mid-Point]]&lt;12.01,Table_Data_Table_1[[#This Row],[Months To
Mid-Point]]&gt;-13),0,(Table_Data_Table_1[[#This Row],[Months To
Mid-Point]]*'Global Settings'!$H$6)),"")</f>
        <v/>
      </c>
      <c r="P422" s="176" t="str">
        <f ca="1">IFERROR(Table_Data_Table_1[[#This Row],[Land
Residual]]*(Table_Data_Table_1[[#This Row],[Time
Adjust]]+1),"")</f>
        <v/>
      </c>
      <c r="Q422" s="176" t="str">
        <f ca="1">IFERROR(Table_Data_Table_1[[#This Row],[Adjusted
Sale Price]]/Table_Data_Table_1[[#This Row],[Resid
Acre]],"")</f>
        <v/>
      </c>
      <c r="R422" s="179" t="str">
        <f ca="1">IFERROR(ROUND(Table_Data_Table_1[[#This Row],[Adjusted
Sale Price]]/Table_Data_Table_1[[#This Row],[Resid
Sq Ft]],2),"")</f>
        <v/>
      </c>
      <c r="S422" s="179" t="str">
        <f ca="1">IFERROR(IF(VLOOKUP(Table_Data_Table_1[[#This Row],[Item ID]],DataTable,11,FALSE)=0,"N/A",Table_Data_Table_1[[#This Row],[Adjusted
Sale Price]]/VLOOKUP(Table_Data_Table_1[[#This Row],[Item ID]],DataTable,11,FALSE)),"")</f>
        <v/>
      </c>
      <c r="T422" s="285" t="str">
        <f ca="1">IF(IFERROR(VLOOKUP(Table_Data_Table_1[[#This Row],[Item ID]],DataTable,17,FALSE),"")=0,"",IFERROR(VLOOKUP(Table_Data_Table_1[[#This Row],[Item ID]],DataTable,17,FALSE),""))</f>
        <v/>
      </c>
      <c r="U422" s="8"/>
    </row>
    <row r="423" spans="1:21" x14ac:dyDescent="0.25">
      <c r="A423" s="166" t="s">
        <v>133</v>
      </c>
      <c r="C423" s="192" t="str">
        <f>IF(Table_Data_Table_1[[#This Row],[Item ID]]="","",IFERROR(VLOOKUP(Table_Data_Table_1[[#This Row],[Item ID]],DataTable,16,FALSE),""))</f>
        <v/>
      </c>
      <c r="H42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ID]],DataTable,6,FALSE)*I423,"")))</f>
        <v/>
      </c>
      <c r="I42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3" s="178" t="str">
        <f>IFERROR(ROUND(Table_Data_Table_1[[#This Row],[Resid
Sq Ft]]/43560,3),"")</f>
        <v/>
      </c>
      <c r="K423" s="76" t="str">
        <f>IF(Table_Data_Table_1[[#This Row],[Item ID]]="","",IFERROR(VLOOKUP(Table_Data_Table_1[[#This Row],[Item ID]],DataTable,10,FALSE)-VLOOKUP(Table_Data_Table_1[[#This Row],[Item ID]],DataTable,12,FALSE),""))</f>
        <v/>
      </c>
      <c r="L423" s="176" t="str">
        <f>IFERROR(Table_Data_Table_1[[#This Row],[Land
Residual]]/Table_Data_Table_1[[#This Row],[Resid
Acre]],"")</f>
        <v/>
      </c>
      <c r="M423" s="179" t="str">
        <f>IFERROR(ROUND(Table_Data_Table_1[[#This Row],[Land
Residual]]/Table_Data_Table_1[[#This Row],[Resid
Sq Ft]],2),"")</f>
        <v/>
      </c>
      <c r="N423" s="78" t="str">
        <f>IF(Table_Data_Table_1[[#This Row],[Item ID]]="","",ROUND(DAYS360(Table_Data_Table_1[[#This Row],[Sale Date]],'Global Settings'!$H$5)/30,0))</f>
        <v/>
      </c>
      <c r="O423" s="180" t="str">
        <f ca="1">IFERROR(IF(AND(Table_Data_Table_1[[#This Row],[Months To
Mid-Point]]&lt;12.01,Table_Data_Table_1[[#This Row],[Months To
Mid-Point]]&gt;-13),0,(Table_Data_Table_1[[#This Row],[Months To
Mid-Point]]*'Global Settings'!$H$6)),"")</f>
        <v/>
      </c>
      <c r="P423" s="176" t="str">
        <f ca="1">IFERROR(Table_Data_Table_1[[#This Row],[Land
Residual]]*(Table_Data_Table_1[[#This Row],[Time
Adjust]]+1),"")</f>
        <v/>
      </c>
      <c r="Q423" s="176" t="str">
        <f ca="1">IFERROR(Table_Data_Table_1[[#This Row],[Adjusted
Sale Price]]/Table_Data_Table_1[[#This Row],[Resid
Acre]],"")</f>
        <v/>
      </c>
      <c r="R423" s="179" t="str">
        <f ca="1">IFERROR(ROUND(Table_Data_Table_1[[#This Row],[Adjusted
Sale Price]]/Table_Data_Table_1[[#This Row],[Resid
Sq Ft]],2),"")</f>
        <v/>
      </c>
      <c r="S423" s="179" t="str">
        <f ca="1">IFERROR(IF(VLOOKUP(Table_Data_Table_1[[#This Row],[Item ID]],DataTable,11,FALSE)=0,"N/A",Table_Data_Table_1[[#This Row],[Adjusted
Sale Price]]/VLOOKUP(Table_Data_Table_1[[#This Row],[Item ID]],DataTable,11,FALSE)),"")</f>
        <v/>
      </c>
      <c r="T423" s="285" t="str">
        <f ca="1">IF(IFERROR(VLOOKUP(Table_Data_Table_1[[#This Row],[Item ID]],DataTable,17,FALSE),"")=0,"",IFERROR(VLOOKUP(Table_Data_Table_1[[#This Row],[Item ID]],DataTable,17,FALSE),""))</f>
        <v/>
      </c>
      <c r="U423" s="8"/>
    </row>
    <row r="424" spans="1:21" x14ac:dyDescent="0.25">
      <c r="A424" s="166" t="s">
        <v>133</v>
      </c>
      <c r="C424" s="192" t="str">
        <f>IF(Table_Data_Table_1[[#This Row],[Item ID]]="","",IFERROR(VLOOKUP(Table_Data_Table_1[[#This Row],[Item ID]],DataTable,16,FALSE),""))</f>
        <v/>
      </c>
      <c r="H42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ID]],DataTable,6,FALSE)*I424,"")))</f>
        <v/>
      </c>
      <c r="I42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4" s="178" t="str">
        <f>IFERROR(ROUND(Table_Data_Table_1[[#This Row],[Resid
Sq Ft]]/43560,3),"")</f>
        <v/>
      </c>
      <c r="K424" s="76" t="str">
        <f>IF(Table_Data_Table_1[[#This Row],[Item ID]]="","",IFERROR(VLOOKUP(Table_Data_Table_1[[#This Row],[Item ID]],DataTable,10,FALSE)-VLOOKUP(Table_Data_Table_1[[#This Row],[Item ID]],DataTable,12,FALSE),""))</f>
        <v/>
      </c>
      <c r="L424" s="176" t="str">
        <f>IFERROR(Table_Data_Table_1[[#This Row],[Land
Residual]]/Table_Data_Table_1[[#This Row],[Resid
Acre]],"")</f>
        <v/>
      </c>
      <c r="M424" s="179" t="str">
        <f>IFERROR(ROUND(Table_Data_Table_1[[#This Row],[Land
Residual]]/Table_Data_Table_1[[#This Row],[Resid
Sq Ft]],2),"")</f>
        <v/>
      </c>
      <c r="N424" s="78" t="str">
        <f>IF(Table_Data_Table_1[[#This Row],[Item ID]]="","",ROUND(DAYS360(Table_Data_Table_1[[#This Row],[Sale Date]],'Global Settings'!$H$5)/30,0))</f>
        <v/>
      </c>
      <c r="O424" s="180" t="str">
        <f ca="1">IFERROR(IF(AND(Table_Data_Table_1[[#This Row],[Months To
Mid-Point]]&lt;12.01,Table_Data_Table_1[[#This Row],[Months To
Mid-Point]]&gt;-13),0,(Table_Data_Table_1[[#This Row],[Months To
Mid-Point]]*'Global Settings'!$H$6)),"")</f>
        <v/>
      </c>
      <c r="P424" s="176" t="str">
        <f ca="1">IFERROR(Table_Data_Table_1[[#This Row],[Land
Residual]]*(Table_Data_Table_1[[#This Row],[Time
Adjust]]+1),"")</f>
        <v/>
      </c>
      <c r="Q424" s="176" t="str">
        <f ca="1">IFERROR(Table_Data_Table_1[[#This Row],[Adjusted
Sale Price]]/Table_Data_Table_1[[#This Row],[Resid
Acre]],"")</f>
        <v/>
      </c>
      <c r="R424" s="179" t="str">
        <f ca="1">IFERROR(ROUND(Table_Data_Table_1[[#This Row],[Adjusted
Sale Price]]/Table_Data_Table_1[[#This Row],[Resid
Sq Ft]],2),"")</f>
        <v/>
      </c>
      <c r="S424" s="179" t="str">
        <f ca="1">IFERROR(IF(VLOOKUP(Table_Data_Table_1[[#This Row],[Item ID]],DataTable,11,FALSE)=0,"N/A",Table_Data_Table_1[[#This Row],[Adjusted
Sale Price]]/VLOOKUP(Table_Data_Table_1[[#This Row],[Item ID]],DataTable,11,FALSE)),"")</f>
        <v/>
      </c>
      <c r="T424" s="285" t="str">
        <f ca="1">IF(IFERROR(VLOOKUP(Table_Data_Table_1[[#This Row],[Item ID]],DataTable,17,FALSE),"")=0,"",IFERROR(VLOOKUP(Table_Data_Table_1[[#This Row],[Item ID]],DataTable,17,FALSE),""))</f>
        <v/>
      </c>
      <c r="U424" s="8"/>
    </row>
    <row r="425" spans="1:21" x14ac:dyDescent="0.25">
      <c r="A425" s="166" t="s">
        <v>133</v>
      </c>
      <c r="C425" s="192" t="str">
        <f>IF(Table_Data_Table_1[[#This Row],[Item ID]]="","",IFERROR(VLOOKUP(Table_Data_Table_1[[#This Row],[Item ID]],DataTable,16,FALSE),""))</f>
        <v/>
      </c>
      <c r="H42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ID]],DataTable,6,FALSE)*I425,"")))</f>
        <v/>
      </c>
      <c r="I42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5" s="178" t="str">
        <f>IFERROR(ROUND(Table_Data_Table_1[[#This Row],[Resid
Sq Ft]]/43560,3),"")</f>
        <v/>
      </c>
      <c r="K425" s="76" t="str">
        <f>IF(Table_Data_Table_1[[#This Row],[Item ID]]="","",IFERROR(VLOOKUP(Table_Data_Table_1[[#This Row],[Item ID]],DataTable,10,FALSE)-VLOOKUP(Table_Data_Table_1[[#This Row],[Item ID]],DataTable,12,FALSE),""))</f>
        <v/>
      </c>
      <c r="L425" s="176" t="str">
        <f>IFERROR(Table_Data_Table_1[[#This Row],[Land
Residual]]/Table_Data_Table_1[[#This Row],[Resid
Acre]],"")</f>
        <v/>
      </c>
      <c r="M425" s="179" t="str">
        <f>IFERROR(ROUND(Table_Data_Table_1[[#This Row],[Land
Residual]]/Table_Data_Table_1[[#This Row],[Resid
Sq Ft]],2),"")</f>
        <v/>
      </c>
      <c r="N425" s="78" t="str">
        <f>IF(Table_Data_Table_1[[#This Row],[Item ID]]="","",ROUND(DAYS360(Table_Data_Table_1[[#This Row],[Sale Date]],'Global Settings'!$H$5)/30,0))</f>
        <v/>
      </c>
      <c r="O425" s="180" t="str">
        <f ca="1">IFERROR(IF(AND(Table_Data_Table_1[[#This Row],[Months To
Mid-Point]]&lt;12.01,Table_Data_Table_1[[#This Row],[Months To
Mid-Point]]&gt;-13),0,(Table_Data_Table_1[[#This Row],[Months To
Mid-Point]]*'Global Settings'!$H$6)),"")</f>
        <v/>
      </c>
      <c r="P425" s="176" t="str">
        <f ca="1">IFERROR(Table_Data_Table_1[[#This Row],[Land
Residual]]*(Table_Data_Table_1[[#This Row],[Time
Adjust]]+1),"")</f>
        <v/>
      </c>
      <c r="Q425" s="176" t="str">
        <f ca="1">IFERROR(Table_Data_Table_1[[#This Row],[Adjusted
Sale Price]]/Table_Data_Table_1[[#This Row],[Resid
Acre]],"")</f>
        <v/>
      </c>
      <c r="R425" s="179" t="str">
        <f ca="1">IFERROR(ROUND(Table_Data_Table_1[[#This Row],[Adjusted
Sale Price]]/Table_Data_Table_1[[#This Row],[Resid
Sq Ft]],2),"")</f>
        <v/>
      </c>
      <c r="S425" s="179" t="str">
        <f ca="1">IFERROR(IF(VLOOKUP(Table_Data_Table_1[[#This Row],[Item ID]],DataTable,11,FALSE)=0,"N/A",Table_Data_Table_1[[#This Row],[Adjusted
Sale Price]]/VLOOKUP(Table_Data_Table_1[[#This Row],[Item ID]],DataTable,11,FALSE)),"")</f>
        <v/>
      </c>
      <c r="T425" s="285" t="str">
        <f ca="1">IF(IFERROR(VLOOKUP(Table_Data_Table_1[[#This Row],[Item ID]],DataTable,17,FALSE),"")=0,"",IFERROR(VLOOKUP(Table_Data_Table_1[[#This Row],[Item ID]],DataTable,17,FALSE),""))</f>
        <v/>
      </c>
      <c r="U425" s="8"/>
    </row>
    <row r="426" spans="1:21" x14ac:dyDescent="0.25">
      <c r="A426" s="166" t="s">
        <v>133</v>
      </c>
      <c r="C426" s="192" t="str">
        <f>IF(Table_Data_Table_1[[#This Row],[Item ID]]="","",IFERROR(VLOOKUP(Table_Data_Table_1[[#This Row],[Item ID]],DataTable,16,FALSE),""))</f>
        <v/>
      </c>
      <c r="H42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ID]],DataTable,6,FALSE)*I426,"")))</f>
        <v/>
      </c>
      <c r="I42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6" s="178" t="str">
        <f>IFERROR(ROUND(Table_Data_Table_1[[#This Row],[Resid
Sq Ft]]/43560,3),"")</f>
        <v/>
      </c>
      <c r="K426" s="76" t="str">
        <f>IF(Table_Data_Table_1[[#This Row],[Item ID]]="","",IFERROR(VLOOKUP(Table_Data_Table_1[[#This Row],[Item ID]],DataTable,10,FALSE)-VLOOKUP(Table_Data_Table_1[[#This Row],[Item ID]],DataTable,12,FALSE),""))</f>
        <v/>
      </c>
      <c r="L426" s="176" t="str">
        <f>IFERROR(Table_Data_Table_1[[#This Row],[Land
Residual]]/Table_Data_Table_1[[#This Row],[Resid
Acre]],"")</f>
        <v/>
      </c>
      <c r="M426" s="179" t="str">
        <f>IFERROR(ROUND(Table_Data_Table_1[[#This Row],[Land
Residual]]/Table_Data_Table_1[[#This Row],[Resid
Sq Ft]],2),"")</f>
        <v/>
      </c>
      <c r="N426" s="78" t="str">
        <f>IF(Table_Data_Table_1[[#This Row],[Item ID]]="","",ROUND(DAYS360(Table_Data_Table_1[[#This Row],[Sale Date]],'Global Settings'!$H$5)/30,0))</f>
        <v/>
      </c>
      <c r="O426" s="180" t="str">
        <f ca="1">IFERROR(IF(AND(Table_Data_Table_1[[#This Row],[Months To
Mid-Point]]&lt;12.01,Table_Data_Table_1[[#This Row],[Months To
Mid-Point]]&gt;-13),0,(Table_Data_Table_1[[#This Row],[Months To
Mid-Point]]*'Global Settings'!$H$6)),"")</f>
        <v/>
      </c>
      <c r="P426" s="176" t="str">
        <f ca="1">IFERROR(Table_Data_Table_1[[#This Row],[Land
Residual]]*(Table_Data_Table_1[[#This Row],[Time
Adjust]]+1),"")</f>
        <v/>
      </c>
      <c r="Q426" s="176" t="str">
        <f ca="1">IFERROR(Table_Data_Table_1[[#This Row],[Adjusted
Sale Price]]/Table_Data_Table_1[[#This Row],[Resid
Acre]],"")</f>
        <v/>
      </c>
      <c r="R426" s="179" t="str">
        <f ca="1">IFERROR(ROUND(Table_Data_Table_1[[#This Row],[Adjusted
Sale Price]]/Table_Data_Table_1[[#This Row],[Resid
Sq Ft]],2),"")</f>
        <v/>
      </c>
      <c r="S426" s="179" t="str">
        <f ca="1">IFERROR(IF(VLOOKUP(Table_Data_Table_1[[#This Row],[Item ID]],DataTable,11,FALSE)=0,"N/A",Table_Data_Table_1[[#This Row],[Adjusted
Sale Price]]/VLOOKUP(Table_Data_Table_1[[#This Row],[Item ID]],DataTable,11,FALSE)),"")</f>
        <v/>
      </c>
      <c r="T426" s="285" t="str">
        <f ca="1">IF(IFERROR(VLOOKUP(Table_Data_Table_1[[#This Row],[Item ID]],DataTable,17,FALSE),"")=0,"",IFERROR(VLOOKUP(Table_Data_Table_1[[#This Row],[Item ID]],DataTable,17,FALSE),""))</f>
        <v/>
      </c>
      <c r="U426" s="8"/>
    </row>
    <row r="427" spans="1:21" x14ac:dyDescent="0.25">
      <c r="A427" s="166" t="s">
        <v>133</v>
      </c>
      <c r="C427" s="192" t="str">
        <f>IF(Table_Data_Table_1[[#This Row],[Item ID]]="","",IFERROR(VLOOKUP(Table_Data_Table_1[[#This Row],[Item ID]],DataTable,16,FALSE),""))</f>
        <v/>
      </c>
      <c r="H42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ID]],DataTable,6,FALSE)*I427,"")))</f>
        <v/>
      </c>
      <c r="I42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7" s="178" t="str">
        <f>IFERROR(ROUND(Table_Data_Table_1[[#This Row],[Resid
Sq Ft]]/43560,3),"")</f>
        <v/>
      </c>
      <c r="K427" s="76" t="str">
        <f>IF(Table_Data_Table_1[[#This Row],[Item ID]]="","",IFERROR(VLOOKUP(Table_Data_Table_1[[#This Row],[Item ID]],DataTable,10,FALSE)-VLOOKUP(Table_Data_Table_1[[#This Row],[Item ID]],DataTable,12,FALSE),""))</f>
        <v/>
      </c>
      <c r="L427" s="176" t="str">
        <f>IFERROR(Table_Data_Table_1[[#This Row],[Land
Residual]]/Table_Data_Table_1[[#This Row],[Resid
Acre]],"")</f>
        <v/>
      </c>
      <c r="M427" s="179" t="str">
        <f>IFERROR(ROUND(Table_Data_Table_1[[#This Row],[Land
Residual]]/Table_Data_Table_1[[#This Row],[Resid
Sq Ft]],2),"")</f>
        <v/>
      </c>
      <c r="N427" s="78" t="str">
        <f>IF(Table_Data_Table_1[[#This Row],[Item ID]]="","",ROUND(DAYS360(Table_Data_Table_1[[#This Row],[Sale Date]],'Global Settings'!$H$5)/30,0))</f>
        <v/>
      </c>
      <c r="O427" s="180" t="str">
        <f ca="1">IFERROR(IF(AND(Table_Data_Table_1[[#This Row],[Months To
Mid-Point]]&lt;12.01,Table_Data_Table_1[[#This Row],[Months To
Mid-Point]]&gt;-13),0,(Table_Data_Table_1[[#This Row],[Months To
Mid-Point]]*'Global Settings'!$H$6)),"")</f>
        <v/>
      </c>
      <c r="P427" s="176" t="str">
        <f ca="1">IFERROR(Table_Data_Table_1[[#This Row],[Land
Residual]]*(Table_Data_Table_1[[#This Row],[Time
Adjust]]+1),"")</f>
        <v/>
      </c>
      <c r="Q427" s="176" t="str">
        <f ca="1">IFERROR(Table_Data_Table_1[[#This Row],[Adjusted
Sale Price]]/Table_Data_Table_1[[#This Row],[Resid
Acre]],"")</f>
        <v/>
      </c>
      <c r="R427" s="179" t="str">
        <f ca="1">IFERROR(ROUND(Table_Data_Table_1[[#This Row],[Adjusted
Sale Price]]/Table_Data_Table_1[[#This Row],[Resid
Sq Ft]],2),"")</f>
        <v/>
      </c>
      <c r="S427" s="179" t="str">
        <f ca="1">IFERROR(IF(VLOOKUP(Table_Data_Table_1[[#This Row],[Item ID]],DataTable,11,FALSE)=0,"N/A",Table_Data_Table_1[[#This Row],[Adjusted
Sale Price]]/VLOOKUP(Table_Data_Table_1[[#This Row],[Item ID]],DataTable,11,FALSE)),"")</f>
        <v/>
      </c>
      <c r="T427" s="285" t="str">
        <f ca="1">IF(IFERROR(VLOOKUP(Table_Data_Table_1[[#This Row],[Item ID]],DataTable,17,FALSE),"")=0,"",IFERROR(VLOOKUP(Table_Data_Table_1[[#This Row],[Item ID]],DataTable,17,FALSE),""))</f>
        <v/>
      </c>
      <c r="U427" s="8"/>
    </row>
    <row r="428" spans="1:21" x14ac:dyDescent="0.25">
      <c r="A428" s="166" t="s">
        <v>133</v>
      </c>
      <c r="C428" s="192" t="str">
        <f>IF(Table_Data_Table_1[[#This Row],[Item ID]]="","",IFERROR(VLOOKUP(Table_Data_Table_1[[#This Row],[Item ID]],DataTable,16,FALSE),""))</f>
        <v/>
      </c>
      <c r="H42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ID]],DataTable,6,FALSE)*I428,"")))</f>
        <v/>
      </c>
      <c r="I42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8" s="178" t="str">
        <f>IFERROR(ROUND(Table_Data_Table_1[[#This Row],[Resid
Sq Ft]]/43560,3),"")</f>
        <v/>
      </c>
      <c r="K428" s="76" t="str">
        <f>IF(Table_Data_Table_1[[#This Row],[Item ID]]="","",IFERROR(VLOOKUP(Table_Data_Table_1[[#This Row],[Item ID]],DataTable,10,FALSE)-VLOOKUP(Table_Data_Table_1[[#This Row],[Item ID]],DataTable,12,FALSE),""))</f>
        <v/>
      </c>
      <c r="L428" s="176" t="str">
        <f>IFERROR(Table_Data_Table_1[[#This Row],[Land
Residual]]/Table_Data_Table_1[[#This Row],[Resid
Acre]],"")</f>
        <v/>
      </c>
      <c r="M428" s="179" t="str">
        <f>IFERROR(ROUND(Table_Data_Table_1[[#This Row],[Land
Residual]]/Table_Data_Table_1[[#This Row],[Resid
Sq Ft]],2),"")</f>
        <v/>
      </c>
      <c r="N428" s="78" t="str">
        <f>IF(Table_Data_Table_1[[#This Row],[Item ID]]="","",ROUND(DAYS360(Table_Data_Table_1[[#This Row],[Sale Date]],'Global Settings'!$H$5)/30,0))</f>
        <v/>
      </c>
      <c r="O428" s="180" t="str">
        <f ca="1">IFERROR(IF(AND(Table_Data_Table_1[[#This Row],[Months To
Mid-Point]]&lt;12.01,Table_Data_Table_1[[#This Row],[Months To
Mid-Point]]&gt;-13),0,(Table_Data_Table_1[[#This Row],[Months To
Mid-Point]]*'Global Settings'!$H$6)),"")</f>
        <v/>
      </c>
      <c r="P428" s="176" t="str">
        <f ca="1">IFERROR(Table_Data_Table_1[[#This Row],[Land
Residual]]*(Table_Data_Table_1[[#This Row],[Time
Adjust]]+1),"")</f>
        <v/>
      </c>
      <c r="Q428" s="176" t="str">
        <f ca="1">IFERROR(Table_Data_Table_1[[#This Row],[Adjusted
Sale Price]]/Table_Data_Table_1[[#This Row],[Resid
Acre]],"")</f>
        <v/>
      </c>
      <c r="R428" s="179" t="str">
        <f ca="1">IFERROR(ROUND(Table_Data_Table_1[[#This Row],[Adjusted
Sale Price]]/Table_Data_Table_1[[#This Row],[Resid
Sq Ft]],2),"")</f>
        <v/>
      </c>
      <c r="S428" s="179" t="str">
        <f ca="1">IFERROR(IF(VLOOKUP(Table_Data_Table_1[[#This Row],[Item ID]],DataTable,11,FALSE)=0,"N/A",Table_Data_Table_1[[#This Row],[Adjusted
Sale Price]]/VLOOKUP(Table_Data_Table_1[[#This Row],[Item ID]],DataTable,11,FALSE)),"")</f>
        <v/>
      </c>
      <c r="T428" s="285" t="str">
        <f ca="1">IF(IFERROR(VLOOKUP(Table_Data_Table_1[[#This Row],[Item ID]],DataTable,17,FALSE),"")=0,"",IFERROR(VLOOKUP(Table_Data_Table_1[[#This Row],[Item ID]],DataTable,17,FALSE),""))</f>
        <v/>
      </c>
      <c r="U428" s="8"/>
    </row>
    <row r="429" spans="1:21" x14ac:dyDescent="0.25">
      <c r="A429" s="166" t="s">
        <v>133</v>
      </c>
      <c r="C429" s="192" t="str">
        <f>IF(Table_Data_Table_1[[#This Row],[Item ID]]="","",IFERROR(VLOOKUP(Table_Data_Table_1[[#This Row],[Item ID]],DataTable,16,FALSE),""))</f>
        <v/>
      </c>
      <c r="H42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ID]],DataTable,6,FALSE)*I429,"")))</f>
        <v/>
      </c>
      <c r="I42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9" s="178" t="str">
        <f>IFERROR(ROUND(Table_Data_Table_1[[#This Row],[Resid
Sq Ft]]/43560,3),"")</f>
        <v/>
      </c>
      <c r="K429" s="76" t="str">
        <f>IF(Table_Data_Table_1[[#This Row],[Item ID]]="","",IFERROR(VLOOKUP(Table_Data_Table_1[[#This Row],[Item ID]],DataTable,10,FALSE)-VLOOKUP(Table_Data_Table_1[[#This Row],[Item ID]],DataTable,12,FALSE),""))</f>
        <v/>
      </c>
      <c r="L429" s="176" t="str">
        <f>IFERROR(Table_Data_Table_1[[#This Row],[Land
Residual]]/Table_Data_Table_1[[#This Row],[Resid
Acre]],"")</f>
        <v/>
      </c>
      <c r="M429" s="179" t="str">
        <f>IFERROR(ROUND(Table_Data_Table_1[[#This Row],[Land
Residual]]/Table_Data_Table_1[[#This Row],[Resid
Sq Ft]],2),"")</f>
        <v/>
      </c>
      <c r="N429" s="78" t="str">
        <f>IF(Table_Data_Table_1[[#This Row],[Item ID]]="","",ROUND(DAYS360(Table_Data_Table_1[[#This Row],[Sale Date]],'Global Settings'!$H$5)/30,0))</f>
        <v/>
      </c>
      <c r="O429" s="180" t="str">
        <f ca="1">IFERROR(IF(AND(Table_Data_Table_1[[#This Row],[Months To
Mid-Point]]&lt;12.01,Table_Data_Table_1[[#This Row],[Months To
Mid-Point]]&gt;-13),0,(Table_Data_Table_1[[#This Row],[Months To
Mid-Point]]*'Global Settings'!$H$6)),"")</f>
        <v/>
      </c>
      <c r="P429" s="176" t="str">
        <f ca="1">IFERROR(Table_Data_Table_1[[#This Row],[Land
Residual]]*(Table_Data_Table_1[[#This Row],[Time
Adjust]]+1),"")</f>
        <v/>
      </c>
      <c r="Q429" s="176" t="str">
        <f ca="1">IFERROR(Table_Data_Table_1[[#This Row],[Adjusted
Sale Price]]/Table_Data_Table_1[[#This Row],[Resid
Acre]],"")</f>
        <v/>
      </c>
      <c r="R429" s="179" t="str">
        <f ca="1">IFERROR(ROUND(Table_Data_Table_1[[#This Row],[Adjusted
Sale Price]]/Table_Data_Table_1[[#This Row],[Resid
Sq Ft]],2),"")</f>
        <v/>
      </c>
      <c r="S429" s="179" t="str">
        <f ca="1">IFERROR(IF(VLOOKUP(Table_Data_Table_1[[#This Row],[Item ID]],DataTable,11,FALSE)=0,"N/A",Table_Data_Table_1[[#This Row],[Adjusted
Sale Price]]/VLOOKUP(Table_Data_Table_1[[#This Row],[Item ID]],DataTable,11,FALSE)),"")</f>
        <v/>
      </c>
      <c r="T429" s="285" t="str">
        <f ca="1">IF(IFERROR(VLOOKUP(Table_Data_Table_1[[#This Row],[Item ID]],DataTable,17,FALSE),"")=0,"",IFERROR(VLOOKUP(Table_Data_Table_1[[#This Row],[Item ID]],DataTable,17,FALSE),""))</f>
        <v/>
      </c>
      <c r="U429" s="8"/>
    </row>
    <row r="430" spans="1:21" x14ac:dyDescent="0.25">
      <c r="A430" s="166" t="s">
        <v>133</v>
      </c>
      <c r="C430" s="192" t="str">
        <f>IF(Table_Data_Table_1[[#This Row],[Item ID]]="","",IFERROR(VLOOKUP(Table_Data_Table_1[[#This Row],[Item ID]],DataTable,16,FALSE),""))</f>
        <v/>
      </c>
      <c r="H43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ID]],DataTable,6,FALSE)*I430,"")))</f>
        <v/>
      </c>
      <c r="I43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0" s="178" t="str">
        <f>IFERROR(ROUND(Table_Data_Table_1[[#This Row],[Resid
Sq Ft]]/43560,3),"")</f>
        <v/>
      </c>
      <c r="K430" s="76" t="str">
        <f>IF(Table_Data_Table_1[[#This Row],[Item ID]]="","",IFERROR(VLOOKUP(Table_Data_Table_1[[#This Row],[Item ID]],DataTable,10,FALSE)-VLOOKUP(Table_Data_Table_1[[#This Row],[Item ID]],DataTable,12,FALSE),""))</f>
        <v/>
      </c>
      <c r="L430" s="176" t="str">
        <f>IFERROR(Table_Data_Table_1[[#This Row],[Land
Residual]]/Table_Data_Table_1[[#This Row],[Resid
Acre]],"")</f>
        <v/>
      </c>
      <c r="M430" s="179" t="str">
        <f>IFERROR(ROUND(Table_Data_Table_1[[#This Row],[Land
Residual]]/Table_Data_Table_1[[#This Row],[Resid
Sq Ft]],2),"")</f>
        <v/>
      </c>
      <c r="N430" s="78" t="str">
        <f>IF(Table_Data_Table_1[[#This Row],[Item ID]]="","",ROUND(DAYS360(Table_Data_Table_1[[#This Row],[Sale Date]],'Global Settings'!$H$5)/30,0))</f>
        <v/>
      </c>
      <c r="O430" s="180" t="str">
        <f ca="1">IFERROR(IF(AND(Table_Data_Table_1[[#This Row],[Months To
Mid-Point]]&lt;12.01,Table_Data_Table_1[[#This Row],[Months To
Mid-Point]]&gt;-13),0,(Table_Data_Table_1[[#This Row],[Months To
Mid-Point]]*'Global Settings'!$H$6)),"")</f>
        <v/>
      </c>
      <c r="P430" s="176" t="str">
        <f ca="1">IFERROR(Table_Data_Table_1[[#This Row],[Land
Residual]]*(Table_Data_Table_1[[#This Row],[Time
Adjust]]+1),"")</f>
        <v/>
      </c>
      <c r="Q430" s="176" t="str">
        <f ca="1">IFERROR(Table_Data_Table_1[[#This Row],[Adjusted
Sale Price]]/Table_Data_Table_1[[#This Row],[Resid
Acre]],"")</f>
        <v/>
      </c>
      <c r="R430" s="179" t="str">
        <f ca="1">IFERROR(ROUND(Table_Data_Table_1[[#This Row],[Adjusted
Sale Price]]/Table_Data_Table_1[[#This Row],[Resid
Sq Ft]],2),"")</f>
        <v/>
      </c>
      <c r="S430" s="179" t="str">
        <f ca="1">IFERROR(IF(VLOOKUP(Table_Data_Table_1[[#This Row],[Item ID]],DataTable,11,FALSE)=0,"N/A",Table_Data_Table_1[[#This Row],[Adjusted
Sale Price]]/VLOOKUP(Table_Data_Table_1[[#This Row],[Item ID]],DataTable,11,FALSE)),"")</f>
        <v/>
      </c>
      <c r="T430" s="285" t="str">
        <f ca="1">IF(IFERROR(VLOOKUP(Table_Data_Table_1[[#This Row],[Item ID]],DataTable,17,FALSE),"")=0,"",IFERROR(VLOOKUP(Table_Data_Table_1[[#This Row],[Item ID]],DataTable,17,FALSE),""))</f>
        <v/>
      </c>
      <c r="U430" s="8"/>
    </row>
    <row r="431" spans="1:21" x14ac:dyDescent="0.25">
      <c r="A431" s="166" t="s">
        <v>133</v>
      </c>
      <c r="C431" s="192" t="str">
        <f>IF(Table_Data_Table_1[[#This Row],[Item ID]]="","",IFERROR(VLOOKUP(Table_Data_Table_1[[#This Row],[Item ID]],DataTable,16,FALSE),""))</f>
        <v/>
      </c>
      <c r="H43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ID]],DataTable,6,FALSE)*I431,"")))</f>
        <v/>
      </c>
      <c r="I43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1" s="178" t="str">
        <f>IFERROR(ROUND(Table_Data_Table_1[[#This Row],[Resid
Sq Ft]]/43560,3),"")</f>
        <v/>
      </c>
      <c r="K431" s="76" t="str">
        <f>IF(Table_Data_Table_1[[#This Row],[Item ID]]="","",IFERROR(VLOOKUP(Table_Data_Table_1[[#This Row],[Item ID]],DataTable,10,FALSE)-VLOOKUP(Table_Data_Table_1[[#This Row],[Item ID]],DataTable,12,FALSE),""))</f>
        <v/>
      </c>
      <c r="L431" s="176" t="str">
        <f>IFERROR(Table_Data_Table_1[[#This Row],[Land
Residual]]/Table_Data_Table_1[[#This Row],[Resid
Acre]],"")</f>
        <v/>
      </c>
      <c r="M431" s="179" t="str">
        <f>IFERROR(ROUND(Table_Data_Table_1[[#This Row],[Land
Residual]]/Table_Data_Table_1[[#This Row],[Resid
Sq Ft]],2),"")</f>
        <v/>
      </c>
      <c r="N431" s="78" t="str">
        <f>IF(Table_Data_Table_1[[#This Row],[Item ID]]="","",ROUND(DAYS360(Table_Data_Table_1[[#This Row],[Sale Date]],'Global Settings'!$H$5)/30,0))</f>
        <v/>
      </c>
      <c r="O431" s="180" t="str">
        <f ca="1">IFERROR(IF(AND(Table_Data_Table_1[[#This Row],[Months To
Mid-Point]]&lt;12.01,Table_Data_Table_1[[#This Row],[Months To
Mid-Point]]&gt;-13),0,(Table_Data_Table_1[[#This Row],[Months To
Mid-Point]]*'Global Settings'!$H$6)),"")</f>
        <v/>
      </c>
      <c r="P431" s="176" t="str">
        <f ca="1">IFERROR(Table_Data_Table_1[[#This Row],[Land
Residual]]*(Table_Data_Table_1[[#This Row],[Time
Adjust]]+1),"")</f>
        <v/>
      </c>
      <c r="Q431" s="176" t="str">
        <f ca="1">IFERROR(Table_Data_Table_1[[#This Row],[Adjusted
Sale Price]]/Table_Data_Table_1[[#This Row],[Resid
Acre]],"")</f>
        <v/>
      </c>
      <c r="R431" s="179" t="str">
        <f ca="1">IFERROR(ROUND(Table_Data_Table_1[[#This Row],[Adjusted
Sale Price]]/Table_Data_Table_1[[#This Row],[Resid
Sq Ft]],2),"")</f>
        <v/>
      </c>
      <c r="S431" s="179" t="str">
        <f ca="1">IFERROR(IF(VLOOKUP(Table_Data_Table_1[[#This Row],[Item ID]],DataTable,11,FALSE)=0,"N/A",Table_Data_Table_1[[#This Row],[Adjusted
Sale Price]]/VLOOKUP(Table_Data_Table_1[[#This Row],[Item ID]],DataTable,11,FALSE)),"")</f>
        <v/>
      </c>
      <c r="T431" s="285" t="str">
        <f ca="1">IF(IFERROR(VLOOKUP(Table_Data_Table_1[[#This Row],[Item ID]],DataTable,17,FALSE),"")=0,"",IFERROR(VLOOKUP(Table_Data_Table_1[[#This Row],[Item ID]],DataTable,17,FALSE),""))</f>
        <v/>
      </c>
      <c r="U431" s="8"/>
    </row>
    <row r="432" spans="1:21" x14ac:dyDescent="0.25">
      <c r="A432" s="166" t="s">
        <v>133</v>
      </c>
      <c r="C432" s="192" t="str">
        <f>IF(Table_Data_Table_1[[#This Row],[Item ID]]="","",IFERROR(VLOOKUP(Table_Data_Table_1[[#This Row],[Item ID]],DataTable,16,FALSE),""))</f>
        <v/>
      </c>
      <c r="H43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ID]],DataTable,6,FALSE)*I432,"")))</f>
        <v/>
      </c>
      <c r="I43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2" s="178" t="str">
        <f>IFERROR(ROUND(Table_Data_Table_1[[#This Row],[Resid
Sq Ft]]/43560,3),"")</f>
        <v/>
      </c>
      <c r="K432" s="76" t="str">
        <f>IF(Table_Data_Table_1[[#This Row],[Item ID]]="","",IFERROR(VLOOKUP(Table_Data_Table_1[[#This Row],[Item ID]],DataTable,10,FALSE)-VLOOKUP(Table_Data_Table_1[[#This Row],[Item ID]],DataTable,12,FALSE),""))</f>
        <v/>
      </c>
      <c r="L432" s="176" t="str">
        <f>IFERROR(Table_Data_Table_1[[#This Row],[Land
Residual]]/Table_Data_Table_1[[#This Row],[Resid
Acre]],"")</f>
        <v/>
      </c>
      <c r="M432" s="179" t="str">
        <f>IFERROR(ROUND(Table_Data_Table_1[[#This Row],[Land
Residual]]/Table_Data_Table_1[[#This Row],[Resid
Sq Ft]],2),"")</f>
        <v/>
      </c>
      <c r="N432" s="78" t="str">
        <f>IF(Table_Data_Table_1[[#This Row],[Item ID]]="","",ROUND(DAYS360(Table_Data_Table_1[[#This Row],[Sale Date]],'Global Settings'!$H$5)/30,0))</f>
        <v/>
      </c>
      <c r="O432" s="180" t="str">
        <f ca="1">IFERROR(IF(AND(Table_Data_Table_1[[#This Row],[Months To
Mid-Point]]&lt;12.01,Table_Data_Table_1[[#This Row],[Months To
Mid-Point]]&gt;-13),0,(Table_Data_Table_1[[#This Row],[Months To
Mid-Point]]*'Global Settings'!$H$6)),"")</f>
        <v/>
      </c>
      <c r="P432" s="176" t="str">
        <f ca="1">IFERROR(Table_Data_Table_1[[#This Row],[Land
Residual]]*(Table_Data_Table_1[[#This Row],[Time
Adjust]]+1),"")</f>
        <v/>
      </c>
      <c r="Q432" s="176" t="str">
        <f ca="1">IFERROR(Table_Data_Table_1[[#This Row],[Adjusted
Sale Price]]/Table_Data_Table_1[[#This Row],[Resid
Acre]],"")</f>
        <v/>
      </c>
      <c r="R432" s="179" t="str">
        <f ca="1">IFERROR(ROUND(Table_Data_Table_1[[#This Row],[Adjusted
Sale Price]]/Table_Data_Table_1[[#This Row],[Resid
Sq Ft]],2),"")</f>
        <v/>
      </c>
      <c r="S432" s="179" t="str">
        <f ca="1">IFERROR(IF(VLOOKUP(Table_Data_Table_1[[#This Row],[Item ID]],DataTable,11,FALSE)=0,"N/A",Table_Data_Table_1[[#This Row],[Adjusted
Sale Price]]/VLOOKUP(Table_Data_Table_1[[#This Row],[Item ID]],DataTable,11,FALSE)),"")</f>
        <v/>
      </c>
      <c r="T432" s="285" t="str">
        <f ca="1">IF(IFERROR(VLOOKUP(Table_Data_Table_1[[#This Row],[Item ID]],DataTable,17,FALSE),"")=0,"",IFERROR(VLOOKUP(Table_Data_Table_1[[#This Row],[Item ID]],DataTable,17,FALSE),""))</f>
        <v/>
      </c>
      <c r="U432" s="8"/>
    </row>
    <row r="433" spans="1:21" x14ac:dyDescent="0.25">
      <c r="A433" s="166" t="s">
        <v>133</v>
      </c>
      <c r="C433" s="192" t="str">
        <f>IF(Table_Data_Table_1[[#This Row],[Item ID]]="","",IFERROR(VLOOKUP(Table_Data_Table_1[[#This Row],[Item ID]],DataTable,16,FALSE),""))</f>
        <v/>
      </c>
      <c r="H43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ID]],DataTable,6,FALSE)*I433,"")))</f>
        <v/>
      </c>
      <c r="I43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3" s="178" t="str">
        <f>IFERROR(ROUND(Table_Data_Table_1[[#This Row],[Resid
Sq Ft]]/43560,3),"")</f>
        <v/>
      </c>
      <c r="K433" s="76" t="str">
        <f>IF(Table_Data_Table_1[[#This Row],[Item ID]]="","",IFERROR(VLOOKUP(Table_Data_Table_1[[#This Row],[Item ID]],DataTable,10,FALSE)-VLOOKUP(Table_Data_Table_1[[#This Row],[Item ID]],DataTable,12,FALSE),""))</f>
        <v/>
      </c>
      <c r="L433" s="176" t="str">
        <f>IFERROR(Table_Data_Table_1[[#This Row],[Land
Residual]]/Table_Data_Table_1[[#This Row],[Resid
Acre]],"")</f>
        <v/>
      </c>
      <c r="M433" s="179" t="str">
        <f>IFERROR(ROUND(Table_Data_Table_1[[#This Row],[Land
Residual]]/Table_Data_Table_1[[#This Row],[Resid
Sq Ft]],2),"")</f>
        <v/>
      </c>
      <c r="N433" s="78" t="str">
        <f>IF(Table_Data_Table_1[[#This Row],[Item ID]]="","",ROUND(DAYS360(Table_Data_Table_1[[#This Row],[Sale Date]],'Global Settings'!$H$5)/30,0))</f>
        <v/>
      </c>
      <c r="O433" s="180" t="str">
        <f ca="1">IFERROR(IF(AND(Table_Data_Table_1[[#This Row],[Months To
Mid-Point]]&lt;12.01,Table_Data_Table_1[[#This Row],[Months To
Mid-Point]]&gt;-13),0,(Table_Data_Table_1[[#This Row],[Months To
Mid-Point]]*'Global Settings'!$H$6)),"")</f>
        <v/>
      </c>
      <c r="P433" s="176" t="str">
        <f ca="1">IFERROR(Table_Data_Table_1[[#This Row],[Land
Residual]]*(Table_Data_Table_1[[#This Row],[Time
Adjust]]+1),"")</f>
        <v/>
      </c>
      <c r="Q433" s="176" t="str">
        <f ca="1">IFERROR(Table_Data_Table_1[[#This Row],[Adjusted
Sale Price]]/Table_Data_Table_1[[#This Row],[Resid
Acre]],"")</f>
        <v/>
      </c>
      <c r="R433" s="179" t="str">
        <f ca="1">IFERROR(ROUND(Table_Data_Table_1[[#This Row],[Adjusted
Sale Price]]/Table_Data_Table_1[[#This Row],[Resid
Sq Ft]],2),"")</f>
        <v/>
      </c>
      <c r="S433" s="179" t="str">
        <f ca="1">IFERROR(IF(VLOOKUP(Table_Data_Table_1[[#This Row],[Item ID]],DataTable,11,FALSE)=0,"N/A",Table_Data_Table_1[[#This Row],[Adjusted
Sale Price]]/VLOOKUP(Table_Data_Table_1[[#This Row],[Item ID]],DataTable,11,FALSE)),"")</f>
        <v/>
      </c>
      <c r="T433" s="285" t="str">
        <f ca="1">IF(IFERROR(VLOOKUP(Table_Data_Table_1[[#This Row],[Item ID]],DataTable,17,FALSE),"")=0,"",IFERROR(VLOOKUP(Table_Data_Table_1[[#This Row],[Item ID]],DataTable,17,FALSE),""))</f>
        <v/>
      </c>
      <c r="U433" s="8"/>
    </row>
    <row r="434" spans="1:21" x14ac:dyDescent="0.25">
      <c r="A434" s="166" t="s">
        <v>133</v>
      </c>
      <c r="C434" s="192" t="str">
        <f>IF(Table_Data_Table_1[[#This Row],[Item ID]]="","",IFERROR(VLOOKUP(Table_Data_Table_1[[#This Row],[Item ID]],DataTable,16,FALSE),""))</f>
        <v/>
      </c>
      <c r="H43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ID]],DataTable,6,FALSE)*I434,"")))</f>
        <v/>
      </c>
      <c r="I43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4" s="178" t="str">
        <f>IFERROR(ROUND(Table_Data_Table_1[[#This Row],[Resid
Sq Ft]]/43560,3),"")</f>
        <v/>
      </c>
      <c r="K434" s="76" t="str">
        <f>IF(Table_Data_Table_1[[#This Row],[Item ID]]="","",IFERROR(VLOOKUP(Table_Data_Table_1[[#This Row],[Item ID]],DataTable,10,FALSE)-VLOOKUP(Table_Data_Table_1[[#This Row],[Item ID]],DataTable,12,FALSE),""))</f>
        <v/>
      </c>
      <c r="L434" s="176" t="str">
        <f>IFERROR(Table_Data_Table_1[[#This Row],[Land
Residual]]/Table_Data_Table_1[[#This Row],[Resid
Acre]],"")</f>
        <v/>
      </c>
      <c r="M434" s="179" t="str">
        <f>IFERROR(ROUND(Table_Data_Table_1[[#This Row],[Land
Residual]]/Table_Data_Table_1[[#This Row],[Resid
Sq Ft]],2),"")</f>
        <v/>
      </c>
      <c r="N434" s="78" t="str">
        <f>IF(Table_Data_Table_1[[#This Row],[Item ID]]="","",ROUND(DAYS360(Table_Data_Table_1[[#This Row],[Sale Date]],'Global Settings'!$H$5)/30,0))</f>
        <v/>
      </c>
      <c r="O434" s="180" t="str">
        <f ca="1">IFERROR(IF(AND(Table_Data_Table_1[[#This Row],[Months To
Mid-Point]]&lt;12.01,Table_Data_Table_1[[#This Row],[Months To
Mid-Point]]&gt;-13),0,(Table_Data_Table_1[[#This Row],[Months To
Mid-Point]]*'Global Settings'!$H$6)),"")</f>
        <v/>
      </c>
      <c r="P434" s="176" t="str">
        <f ca="1">IFERROR(Table_Data_Table_1[[#This Row],[Land
Residual]]*(Table_Data_Table_1[[#This Row],[Time
Adjust]]+1),"")</f>
        <v/>
      </c>
      <c r="Q434" s="176" t="str">
        <f ca="1">IFERROR(Table_Data_Table_1[[#This Row],[Adjusted
Sale Price]]/Table_Data_Table_1[[#This Row],[Resid
Acre]],"")</f>
        <v/>
      </c>
      <c r="R434" s="179" t="str">
        <f ca="1">IFERROR(ROUND(Table_Data_Table_1[[#This Row],[Adjusted
Sale Price]]/Table_Data_Table_1[[#This Row],[Resid
Sq Ft]],2),"")</f>
        <v/>
      </c>
      <c r="S434" s="179" t="str">
        <f ca="1">IFERROR(IF(VLOOKUP(Table_Data_Table_1[[#This Row],[Item ID]],DataTable,11,FALSE)=0,"N/A",Table_Data_Table_1[[#This Row],[Adjusted
Sale Price]]/VLOOKUP(Table_Data_Table_1[[#This Row],[Item ID]],DataTable,11,FALSE)),"")</f>
        <v/>
      </c>
      <c r="T434" s="285" t="str">
        <f ca="1">IF(IFERROR(VLOOKUP(Table_Data_Table_1[[#This Row],[Item ID]],DataTable,17,FALSE),"")=0,"",IFERROR(VLOOKUP(Table_Data_Table_1[[#This Row],[Item ID]],DataTable,17,FALSE),""))</f>
        <v/>
      </c>
      <c r="U434" s="8"/>
    </row>
    <row r="435" spans="1:21" x14ac:dyDescent="0.25">
      <c r="A435" s="166" t="s">
        <v>133</v>
      </c>
      <c r="C435" s="192" t="str">
        <f>IF(Table_Data_Table_1[[#This Row],[Item ID]]="","",IFERROR(VLOOKUP(Table_Data_Table_1[[#This Row],[Item ID]],DataTable,16,FALSE),""))</f>
        <v/>
      </c>
      <c r="H43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ID]],DataTable,6,FALSE)*I435,"")))</f>
        <v/>
      </c>
      <c r="I43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5" s="178" t="str">
        <f>IFERROR(ROUND(Table_Data_Table_1[[#This Row],[Resid
Sq Ft]]/43560,3),"")</f>
        <v/>
      </c>
      <c r="K435" s="76" t="str">
        <f>IF(Table_Data_Table_1[[#This Row],[Item ID]]="","",IFERROR(VLOOKUP(Table_Data_Table_1[[#This Row],[Item ID]],DataTable,10,FALSE)-VLOOKUP(Table_Data_Table_1[[#This Row],[Item ID]],DataTable,12,FALSE),""))</f>
        <v/>
      </c>
      <c r="L435" s="176" t="str">
        <f>IFERROR(Table_Data_Table_1[[#This Row],[Land
Residual]]/Table_Data_Table_1[[#This Row],[Resid
Acre]],"")</f>
        <v/>
      </c>
      <c r="M435" s="179" t="str">
        <f>IFERROR(ROUND(Table_Data_Table_1[[#This Row],[Land
Residual]]/Table_Data_Table_1[[#This Row],[Resid
Sq Ft]],2),"")</f>
        <v/>
      </c>
      <c r="N435" s="78" t="str">
        <f>IF(Table_Data_Table_1[[#This Row],[Item ID]]="","",ROUND(DAYS360(Table_Data_Table_1[[#This Row],[Sale Date]],'Global Settings'!$H$5)/30,0))</f>
        <v/>
      </c>
      <c r="O435" s="180" t="str">
        <f ca="1">IFERROR(IF(AND(Table_Data_Table_1[[#This Row],[Months To
Mid-Point]]&lt;12.01,Table_Data_Table_1[[#This Row],[Months To
Mid-Point]]&gt;-13),0,(Table_Data_Table_1[[#This Row],[Months To
Mid-Point]]*'Global Settings'!$H$6)),"")</f>
        <v/>
      </c>
      <c r="P435" s="176" t="str">
        <f ca="1">IFERROR(Table_Data_Table_1[[#This Row],[Land
Residual]]*(Table_Data_Table_1[[#This Row],[Time
Adjust]]+1),"")</f>
        <v/>
      </c>
      <c r="Q435" s="176" t="str">
        <f ca="1">IFERROR(Table_Data_Table_1[[#This Row],[Adjusted
Sale Price]]/Table_Data_Table_1[[#This Row],[Resid
Acre]],"")</f>
        <v/>
      </c>
      <c r="R435" s="179" t="str">
        <f ca="1">IFERROR(ROUND(Table_Data_Table_1[[#This Row],[Adjusted
Sale Price]]/Table_Data_Table_1[[#This Row],[Resid
Sq Ft]],2),"")</f>
        <v/>
      </c>
      <c r="S435" s="179" t="str">
        <f ca="1">IFERROR(IF(VLOOKUP(Table_Data_Table_1[[#This Row],[Item ID]],DataTable,11,FALSE)=0,"N/A",Table_Data_Table_1[[#This Row],[Adjusted
Sale Price]]/VLOOKUP(Table_Data_Table_1[[#This Row],[Item ID]],DataTable,11,FALSE)),"")</f>
        <v/>
      </c>
      <c r="T435" s="285" t="str">
        <f ca="1">IF(IFERROR(VLOOKUP(Table_Data_Table_1[[#This Row],[Item ID]],DataTable,17,FALSE),"")=0,"",IFERROR(VLOOKUP(Table_Data_Table_1[[#This Row],[Item ID]],DataTable,17,FALSE),""))</f>
        <v/>
      </c>
      <c r="U435" s="8"/>
    </row>
    <row r="436" spans="1:21" x14ac:dyDescent="0.25">
      <c r="A436" s="166" t="s">
        <v>133</v>
      </c>
      <c r="C436" s="192" t="str">
        <f>IF(Table_Data_Table_1[[#This Row],[Item ID]]="","",IFERROR(VLOOKUP(Table_Data_Table_1[[#This Row],[Item ID]],DataTable,16,FALSE),""))</f>
        <v/>
      </c>
      <c r="H43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ID]],DataTable,6,FALSE)*I436,"")))</f>
        <v/>
      </c>
      <c r="I43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6" s="178" t="str">
        <f>IFERROR(ROUND(Table_Data_Table_1[[#This Row],[Resid
Sq Ft]]/43560,3),"")</f>
        <v/>
      </c>
      <c r="K436" s="76" t="str">
        <f>IF(Table_Data_Table_1[[#This Row],[Item ID]]="","",IFERROR(VLOOKUP(Table_Data_Table_1[[#This Row],[Item ID]],DataTable,10,FALSE)-VLOOKUP(Table_Data_Table_1[[#This Row],[Item ID]],DataTable,12,FALSE),""))</f>
        <v/>
      </c>
      <c r="L436" s="176" t="str">
        <f>IFERROR(Table_Data_Table_1[[#This Row],[Land
Residual]]/Table_Data_Table_1[[#This Row],[Resid
Acre]],"")</f>
        <v/>
      </c>
      <c r="M436" s="179" t="str">
        <f>IFERROR(ROUND(Table_Data_Table_1[[#This Row],[Land
Residual]]/Table_Data_Table_1[[#This Row],[Resid
Sq Ft]],2),"")</f>
        <v/>
      </c>
      <c r="N436" s="78" t="str">
        <f>IF(Table_Data_Table_1[[#This Row],[Item ID]]="","",ROUND(DAYS360(Table_Data_Table_1[[#This Row],[Sale Date]],'Global Settings'!$H$5)/30,0))</f>
        <v/>
      </c>
      <c r="O436" s="180" t="str">
        <f ca="1">IFERROR(IF(AND(Table_Data_Table_1[[#This Row],[Months To
Mid-Point]]&lt;12.01,Table_Data_Table_1[[#This Row],[Months To
Mid-Point]]&gt;-13),0,(Table_Data_Table_1[[#This Row],[Months To
Mid-Point]]*'Global Settings'!$H$6)),"")</f>
        <v/>
      </c>
      <c r="P436" s="176" t="str">
        <f ca="1">IFERROR(Table_Data_Table_1[[#This Row],[Land
Residual]]*(Table_Data_Table_1[[#This Row],[Time
Adjust]]+1),"")</f>
        <v/>
      </c>
      <c r="Q436" s="176" t="str">
        <f ca="1">IFERROR(Table_Data_Table_1[[#This Row],[Adjusted
Sale Price]]/Table_Data_Table_1[[#This Row],[Resid
Acre]],"")</f>
        <v/>
      </c>
      <c r="R436" s="179" t="str">
        <f ca="1">IFERROR(ROUND(Table_Data_Table_1[[#This Row],[Adjusted
Sale Price]]/Table_Data_Table_1[[#This Row],[Resid
Sq Ft]],2),"")</f>
        <v/>
      </c>
      <c r="S436" s="179" t="str">
        <f ca="1">IFERROR(IF(VLOOKUP(Table_Data_Table_1[[#This Row],[Item ID]],DataTable,11,FALSE)=0,"N/A",Table_Data_Table_1[[#This Row],[Adjusted
Sale Price]]/VLOOKUP(Table_Data_Table_1[[#This Row],[Item ID]],DataTable,11,FALSE)),"")</f>
        <v/>
      </c>
      <c r="T436" s="285" t="str">
        <f ca="1">IF(IFERROR(VLOOKUP(Table_Data_Table_1[[#This Row],[Item ID]],DataTable,17,FALSE),"")=0,"",IFERROR(VLOOKUP(Table_Data_Table_1[[#This Row],[Item ID]],DataTable,17,FALSE),""))</f>
        <v/>
      </c>
      <c r="U436" s="8"/>
    </row>
    <row r="437" spans="1:21" x14ac:dyDescent="0.25">
      <c r="A437" s="166" t="s">
        <v>133</v>
      </c>
      <c r="C437" s="192" t="str">
        <f>IF(Table_Data_Table_1[[#This Row],[Item ID]]="","",IFERROR(VLOOKUP(Table_Data_Table_1[[#This Row],[Item ID]],DataTable,16,FALSE),""))</f>
        <v/>
      </c>
      <c r="H43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ID]],DataTable,6,FALSE)*I437,"")))</f>
        <v/>
      </c>
      <c r="I43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7" s="178" t="str">
        <f>IFERROR(ROUND(Table_Data_Table_1[[#This Row],[Resid
Sq Ft]]/43560,3),"")</f>
        <v/>
      </c>
      <c r="K437" s="76" t="str">
        <f>IF(Table_Data_Table_1[[#This Row],[Item ID]]="","",IFERROR(VLOOKUP(Table_Data_Table_1[[#This Row],[Item ID]],DataTable,10,FALSE)-VLOOKUP(Table_Data_Table_1[[#This Row],[Item ID]],DataTable,12,FALSE),""))</f>
        <v/>
      </c>
      <c r="L437" s="176" t="str">
        <f>IFERROR(Table_Data_Table_1[[#This Row],[Land
Residual]]/Table_Data_Table_1[[#This Row],[Resid
Acre]],"")</f>
        <v/>
      </c>
      <c r="M437" s="179" t="str">
        <f>IFERROR(ROUND(Table_Data_Table_1[[#This Row],[Land
Residual]]/Table_Data_Table_1[[#This Row],[Resid
Sq Ft]],2),"")</f>
        <v/>
      </c>
      <c r="N437" s="78" t="str">
        <f>IF(Table_Data_Table_1[[#This Row],[Item ID]]="","",ROUND(DAYS360(Table_Data_Table_1[[#This Row],[Sale Date]],'Global Settings'!$H$5)/30,0))</f>
        <v/>
      </c>
      <c r="O437" s="180" t="str">
        <f ca="1">IFERROR(IF(AND(Table_Data_Table_1[[#This Row],[Months To
Mid-Point]]&lt;12.01,Table_Data_Table_1[[#This Row],[Months To
Mid-Point]]&gt;-13),0,(Table_Data_Table_1[[#This Row],[Months To
Mid-Point]]*'Global Settings'!$H$6)),"")</f>
        <v/>
      </c>
      <c r="P437" s="176" t="str">
        <f ca="1">IFERROR(Table_Data_Table_1[[#This Row],[Land
Residual]]*(Table_Data_Table_1[[#This Row],[Time
Adjust]]+1),"")</f>
        <v/>
      </c>
      <c r="Q437" s="176" t="str">
        <f ca="1">IFERROR(Table_Data_Table_1[[#This Row],[Adjusted
Sale Price]]/Table_Data_Table_1[[#This Row],[Resid
Acre]],"")</f>
        <v/>
      </c>
      <c r="R437" s="179" t="str">
        <f ca="1">IFERROR(ROUND(Table_Data_Table_1[[#This Row],[Adjusted
Sale Price]]/Table_Data_Table_1[[#This Row],[Resid
Sq Ft]],2),"")</f>
        <v/>
      </c>
      <c r="S437" s="179" t="str">
        <f ca="1">IFERROR(IF(VLOOKUP(Table_Data_Table_1[[#This Row],[Item ID]],DataTable,11,FALSE)=0,"N/A",Table_Data_Table_1[[#This Row],[Adjusted
Sale Price]]/VLOOKUP(Table_Data_Table_1[[#This Row],[Item ID]],DataTable,11,FALSE)),"")</f>
        <v/>
      </c>
      <c r="T437" s="285" t="str">
        <f ca="1">IF(IFERROR(VLOOKUP(Table_Data_Table_1[[#This Row],[Item ID]],DataTable,17,FALSE),"")=0,"",IFERROR(VLOOKUP(Table_Data_Table_1[[#This Row],[Item ID]],DataTable,17,FALSE),""))</f>
        <v/>
      </c>
      <c r="U437" s="8"/>
    </row>
    <row r="438" spans="1:21" x14ac:dyDescent="0.25">
      <c r="A438" s="166" t="s">
        <v>133</v>
      </c>
      <c r="C438" s="192" t="str">
        <f>IF(Table_Data_Table_1[[#This Row],[Item ID]]="","",IFERROR(VLOOKUP(Table_Data_Table_1[[#This Row],[Item ID]],DataTable,16,FALSE),""))</f>
        <v/>
      </c>
      <c r="H43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ID]],DataTable,6,FALSE)*I438,"")))</f>
        <v/>
      </c>
      <c r="I43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8" s="178" t="str">
        <f>IFERROR(ROUND(Table_Data_Table_1[[#This Row],[Resid
Sq Ft]]/43560,3),"")</f>
        <v/>
      </c>
      <c r="K438" s="76" t="str">
        <f>IF(Table_Data_Table_1[[#This Row],[Item ID]]="","",IFERROR(VLOOKUP(Table_Data_Table_1[[#This Row],[Item ID]],DataTable,10,FALSE)-VLOOKUP(Table_Data_Table_1[[#This Row],[Item ID]],DataTable,12,FALSE),""))</f>
        <v/>
      </c>
      <c r="L438" s="176" t="str">
        <f>IFERROR(Table_Data_Table_1[[#This Row],[Land
Residual]]/Table_Data_Table_1[[#This Row],[Resid
Acre]],"")</f>
        <v/>
      </c>
      <c r="M438" s="179" t="str">
        <f>IFERROR(ROUND(Table_Data_Table_1[[#This Row],[Land
Residual]]/Table_Data_Table_1[[#This Row],[Resid
Sq Ft]],2),"")</f>
        <v/>
      </c>
      <c r="N438" s="78" t="str">
        <f>IF(Table_Data_Table_1[[#This Row],[Item ID]]="","",ROUND(DAYS360(Table_Data_Table_1[[#This Row],[Sale Date]],'Global Settings'!$H$5)/30,0))</f>
        <v/>
      </c>
      <c r="O438" s="180" t="str">
        <f ca="1">IFERROR(IF(AND(Table_Data_Table_1[[#This Row],[Months To
Mid-Point]]&lt;12.01,Table_Data_Table_1[[#This Row],[Months To
Mid-Point]]&gt;-13),0,(Table_Data_Table_1[[#This Row],[Months To
Mid-Point]]*'Global Settings'!$H$6)),"")</f>
        <v/>
      </c>
      <c r="P438" s="176" t="str">
        <f ca="1">IFERROR(Table_Data_Table_1[[#This Row],[Land
Residual]]*(Table_Data_Table_1[[#This Row],[Time
Adjust]]+1),"")</f>
        <v/>
      </c>
      <c r="Q438" s="176" t="str">
        <f ca="1">IFERROR(Table_Data_Table_1[[#This Row],[Adjusted
Sale Price]]/Table_Data_Table_1[[#This Row],[Resid
Acre]],"")</f>
        <v/>
      </c>
      <c r="R438" s="179" t="str">
        <f ca="1">IFERROR(ROUND(Table_Data_Table_1[[#This Row],[Adjusted
Sale Price]]/Table_Data_Table_1[[#This Row],[Resid
Sq Ft]],2),"")</f>
        <v/>
      </c>
      <c r="S438" s="179" t="str">
        <f ca="1">IFERROR(IF(VLOOKUP(Table_Data_Table_1[[#This Row],[Item ID]],DataTable,11,FALSE)=0,"N/A",Table_Data_Table_1[[#This Row],[Adjusted
Sale Price]]/VLOOKUP(Table_Data_Table_1[[#This Row],[Item ID]],DataTable,11,FALSE)),"")</f>
        <v/>
      </c>
      <c r="T438" s="285" t="str">
        <f ca="1">IF(IFERROR(VLOOKUP(Table_Data_Table_1[[#This Row],[Item ID]],DataTable,17,FALSE),"")=0,"",IFERROR(VLOOKUP(Table_Data_Table_1[[#This Row],[Item ID]],DataTable,17,FALSE),""))</f>
        <v/>
      </c>
      <c r="U438" s="8"/>
    </row>
    <row r="439" spans="1:21" x14ac:dyDescent="0.25">
      <c r="A439" s="166" t="s">
        <v>133</v>
      </c>
      <c r="C439" s="192" t="str">
        <f>IF(Table_Data_Table_1[[#This Row],[Item ID]]="","",IFERROR(VLOOKUP(Table_Data_Table_1[[#This Row],[Item ID]],DataTable,16,FALSE),""))</f>
        <v/>
      </c>
      <c r="H43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ID]],DataTable,6,FALSE)*I439,"")))</f>
        <v/>
      </c>
      <c r="I43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9" s="178" t="str">
        <f>IFERROR(ROUND(Table_Data_Table_1[[#This Row],[Resid
Sq Ft]]/43560,3),"")</f>
        <v/>
      </c>
      <c r="K439" s="76" t="str">
        <f>IF(Table_Data_Table_1[[#This Row],[Item ID]]="","",IFERROR(VLOOKUP(Table_Data_Table_1[[#This Row],[Item ID]],DataTable,10,FALSE)-VLOOKUP(Table_Data_Table_1[[#This Row],[Item ID]],DataTable,12,FALSE),""))</f>
        <v/>
      </c>
      <c r="L439" s="176" t="str">
        <f>IFERROR(Table_Data_Table_1[[#This Row],[Land
Residual]]/Table_Data_Table_1[[#This Row],[Resid
Acre]],"")</f>
        <v/>
      </c>
      <c r="M439" s="179" t="str">
        <f>IFERROR(ROUND(Table_Data_Table_1[[#This Row],[Land
Residual]]/Table_Data_Table_1[[#This Row],[Resid
Sq Ft]],2),"")</f>
        <v/>
      </c>
      <c r="N439" s="78" t="str">
        <f>IF(Table_Data_Table_1[[#This Row],[Item ID]]="","",ROUND(DAYS360(Table_Data_Table_1[[#This Row],[Sale Date]],'Global Settings'!$H$5)/30,0))</f>
        <v/>
      </c>
      <c r="O439" s="180" t="str">
        <f ca="1">IFERROR(IF(AND(Table_Data_Table_1[[#This Row],[Months To
Mid-Point]]&lt;12.01,Table_Data_Table_1[[#This Row],[Months To
Mid-Point]]&gt;-13),0,(Table_Data_Table_1[[#This Row],[Months To
Mid-Point]]*'Global Settings'!$H$6)),"")</f>
        <v/>
      </c>
      <c r="P439" s="176" t="str">
        <f ca="1">IFERROR(Table_Data_Table_1[[#This Row],[Land
Residual]]*(Table_Data_Table_1[[#This Row],[Time
Adjust]]+1),"")</f>
        <v/>
      </c>
      <c r="Q439" s="176" t="str">
        <f ca="1">IFERROR(Table_Data_Table_1[[#This Row],[Adjusted
Sale Price]]/Table_Data_Table_1[[#This Row],[Resid
Acre]],"")</f>
        <v/>
      </c>
      <c r="R439" s="179" t="str">
        <f ca="1">IFERROR(ROUND(Table_Data_Table_1[[#This Row],[Adjusted
Sale Price]]/Table_Data_Table_1[[#This Row],[Resid
Sq Ft]],2),"")</f>
        <v/>
      </c>
      <c r="S439" s="179" t="str">
        <f ca="1">IFERROR(IF(VLOOKUP(Table_Data_Table_1[[#This Row],[Item ID]],DataTable,11,FALSE)=0,"N/A",Table_Data_Table_1[[#This Row],[Adjusted
Sale Price]]/VLOOKUP(Table_Data_Table_1[[#This Row],[Item ID]],DataTable,11,FALSE)),"")</f>
        <v/>
      </c>
      <c r="T439" s="285" t="str">
        <f ca="1">IF(IFERROR(VLOOKUP(Table_Data_Table_1[[#This Row],[Item ID]],DataTable,17,FALSE),"")=0,"",IFERROR(VLOOKUP(Table_Data_Table_1[[#This Row],[Item ID]],DataTable,17,FALSE),""))</f>
        <v/>
      </c>
      <c r="U439" s="8"/>
    </row>
    <row r="440" spans="1:21" x14ac:dyDescent="0.25">
      <c r="A440" s="166" t="s">
        <v>133</v>
      </c>
      <c r="C440" s="192" t="str">
        <f>IF(Table_Data_Table_1[[#This Row],[Item ID]]="","",IFERROR(VLOOKUP(Table_Data_Table_1[[#This Row],[Item ID]],DataTable,16,FALSE),""))</f>
        <v/>
      </c>
      <c r="H44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ID]],DataTable,6,FALSE)*I440,"")))</f>
        <v/>
      </c>
      <c r="I44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0" s="178" t="str">
        <f>IFERROR(ROUND(Table_Data_Table_1[[#This Row],[Resid
Sq Ft]]/43560,3),"")</f>
        <v/>
      </c>
      <c r="K440" s="76" t="str">
        <f>IF(Table_Data_Table_1[[#This Row],[Item ID]]="","",IFERROR(VLOOKUP(Table_Data_Table_1[[#This Row],[Item ID]],DataTable,10,FALSE)-VLOOKUP(Table_Data_Table_1[[#This Row],[Item ID]],DataTable,12,FALSE),""))</f>
        <v/>
      </c>
      <c r="L440" s="176" t="str">
        <f>IFERROR(Table_Data_Table_1[[#This Row],[Land
Residual]]/Table_Data_Table_1[[#This Row],[Resid
Acre]],"")</f>
        <v/>
      </c>
      <c r="M440" s="179" t="str">
        <f>IFERROR(ROUND(Table_Data_Table_1[[#This Row],[Land
Residual]]/Table_Data_Table_1[[#This Row],[Resid
Sq Ft]],2),"")</f>
        <v/>
      </c>
      <c r="N440" s="78" t="str">
        <f>IF(Table_Data_Table_1[[#This Row],[Item ID]]="","",ROUND(DAYS360(Table_Data_Table_1[[#This Row],[Sale Date]],'Global Settings'!$H$5)/30,0))</f>
        <v/>
      </c>
      <c r="O440" s="180" t="str">
        <f ca="1">IFERROR(IF(AND(Table_Data_Table_1[[#This Row],[Months To
Mid-Point]]&lt;12.01,Table_Data_Table_1[[#This Row],[Months To
Mid-Point]]&gt;-13),0,(Table_Data_Table_1[[#This Row],[Months To
Mid-Point]]*'Global Settings'!$H$6)),"")</f>
        <v/>
      </c>
      <c r="P440" s="176" t="str">
        <f ca="1">IFERROR(Table_Data_Table_1[[#This Row],[Land
Residual]]*(Table_Data_Table_1[[#This Row],[Time
Adjust]]+1),"")</f>
        <v/>
      </c>
      <c r="Q440" s="176" t="str">
        <f ca="1">IFERROR(Table_Data_Table_1[[#This Row],[Adjusted
Sale Price]]/Table_Data_Table_1[[#This Row],[Resid
Acre]],"")</f>
        <v/>
      </c>
      <c r="R440" s="179" t="str">
        <f ca="1">IFERROR(ROUND(Table_Data_Table_1[[#This Row],[Adjusted
Sale Price]]/Table_Data_Table_1[[#This Row],[Resid
Sq Ft]],2),"")</f>
        <v/>
      </c>
      <c r="S440" s="179" t="str">
        <f ca="1">IFERROR(IF(VLOOKUP(Table_Data_Table_1[[#This Row],[Item ID]],DataTable,11,FALSE)=0,"N/A",Table_Data_Table_1[[#This Row],[Adjusted
Sale Price]]/VLOOKUP(Table_Data_Table_1[[#This Row],[Item ID]],DataTable,11,FALSE)),"")</f>
        <v/>
      </c>
      <c r="T440" s="285" t="str">
        <f ca="1">IF(IFERROR(VLOOKUP(Table_Data_Table_1[[#This Row],[Item ID]],DataTable,17,FALSE),"")=0,"",IFERROR(VLOOKUP(Table_Data_Table_1[[#This Row],[Item ID]],DataTable,17,FALSE),""))</f>
        <v/>
      </c>
      <c r="U440" s="8"/>
    </row>
    <row r="441" spans="1:21" x14ac:dyDescent="0.25">
      <c r="A441" s="166" t="s">
        <v>133</v>
      </c>
      <c r="C441" s="192" t="str">
        <f>IF(Table_Data_Table_1[[#This Row],[Item ID]]="","",IFERROR(VLOOKUP(Table_Data_Table_1[[#This Row],[Item ID]],DataTable,16,FALSE),""))</f>
        <v/>
      </c>
      <c r="H44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ID]],DataTable,6,FALSE)*I441,"")))</f>
        <v/>
      </c>
      <c r="I44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1" s="178" t="str">
        <f>IFERROR(ROUND(Table_Data_Table_1[[#This Row],[Resid
Sq Ft]]/43560,3),"")</f>
        <v/>
      </c>
      <c r="K441" s="76" t="str">
        <f>IF(Table_Data_Table_1[[#This Row],[Item ID]]="","",IFERROR(VLOOKUP(Table_Data_Table_1[[#This Row],[Item ID]],DataTable,10,FALSE)-VLOOKUP(Table_Data_Table_1[[#This Row],[Item ID]],DataTable,12,FALSE),""))</f>
        <v/>
      </c>
      <c r="L441" s="176" t="str">
        <f>IFERROR(Table_Data_Table_1[[#This Row],[Land
Residual]]/Table_Data_Table_1[[#This Row],[Resid
Acre]],"")</f>
        <v/>
      </c>
      <c r="M441" s="179" t="str">
        <f>IFERROR(ROUND(Table_Data_Table_1[[#This Row],[Land
Residual]]/Table_Data_Table_1[[#This Row],[Resid
Sq Ft]],2),"")</f>
        <v/>
      </c>
      <c r="N441" s="78" t="str">
        <f>IF(Table_Data_Table_1[[#This Row],[Item ID]]="","",ROUND(DAYS360(Table_Data_Table_1[[#This Row],[Sale Date]],'Global Settings'!$H$5)/30,0))</f>
        <v/>
      </c>
      <c r="O441" s="180" t="str">
        <f ca="1">IFERROR(IF(AND(Table_Data_Table_1[[#This Row],[Months To
Mid-Point]]&lt;12.01,Table_Data_Table_1[[#This Row],[Months To
Mid-Point]]&gt;-13),0,(Table_Data_Table_1[[#This Row],[Months To
Mid-Point]]*'Global Settings'!$H$6)),"")</f>
        <v/>
      </c>
      <c r="P441" s="176" t="str">
        <f ca="1">IFERROR(Table_Data_Table_1[[#This Row],[Land
Residual]]*(Table_Data_Table_1[[#This Row],[Time
Adjust]]+1),"")</f>
        <v/>
      </c>
      <c r="Q441" s="176" t="str">
        <f ca="1">IFERROR(Table_Data_Table_1[[#This Row],[Adjusted
Sale Price]]/Table_Data_Table_1[[#This Row],[Resid
Acre]],"")</f>
        <v/>
      </c>
      <c r="R441" s="179" t="str">
        <f ca="1">IFERROR(ROUND(Table_Data_Table_1[[#This Row],[Adjusted
Sale Price]]/Table_Data_Table_1[[#This Row],[Resid
Sq Ft]],2),"")</f>
        <v/>
      </c>
      <c r="S441" s="179" t="str">
        <f ca="1">IFERROR(IF(VLOOKUP(Table_Data_Table_1[[#This Row],[Item ID]],DataTable,11,FALSE)=0,"N/A",Table_Data_Table_1[[#This Row],[Adjusted
Sale Price]]/VLOOKUP(Table_Data_Table_1[[#This Row],[Item ID]],DataTable,11,FALSE)),"")</f>
        <v/>
      </c>
      <c r="T441" s="285" t="str">
        <f ca="1">IF(IFERROR(VLOOKUP(Table_Data_Table_1[[#This Row],[Item ID]],DataTable,17,FALSE),"")=0,"",IFERROR(VLOOKUP(Table_Data_Table_1[[#This Row],[Item ID]],DataTable,17,FALSE),""))</f>
        <v/>
      </c>
      <c r="U441" s="8"/>
    </row>
    <row r="442" spans="1:21" x14ac:dyDescent="0.25">
      <c r="A442" s="166" t="s">
        <v>133</v>
      </c>
      <c r="C442" s="192" t="str">
        <f>IF(Table_Data_Table_1[[#This Row],[Item ID]]="","",IFERROR(VLOOKUP(Table_Data_Table_1[[#This Row],[Item ID]],DataTable,16,FALSE),""))</f>
        <v/>
      </c>
      <c r="H44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ID]],DataTable,6,FALSE)*I442,"")))</f>
        <v/>
      </c>
      <c r="I44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2" s="178" t="str">
        <f>IFERROR(ROUND(Table_Data_Table_1[[#This Row],[Resid
Sq Ft]]/43560,3),"")</f>
        <v/>
      </c>
      <c r="K442" s="76" t="str">
        <f>IF(Table_Data_Table_1[[#This Row],[Item ID]]="","",IFERROR(VLOOKUP(Table_Data_Table_1[[#This Row],[Item ID]],DataTable,10,FALSE)-VLOOKUP(Table_Data_Table_1[[#This Row],[Item ID]],DataTable,12,FALSE),""))</f>
        <v/>
      </c>
      <c r="L442" s="176" t="str">
        <f>IFERROR(Table_Data_Table_1[[#This Row],[Land
Residual]]/Table_Data_Table_1[[#This Row],[Resid
Acre]],"")</f>
        <v/>
      </c>
      <c r="M442" s="179" t="str">
        <f>IFERROR(ROUND(Table_Data_Table_1[[#This Row],[Land
Residual]]/Table_Data_Table_1[[#This Row],[Resid
Sq Ft]],2),"")</f>
        <v/>
      </c>
      <c r="N442" s="78" t="str">
        <f>IF(Table_Data_Table_1[[#This Row],[Item ID]]="","",ROUND(DAYS360(Table_Data_Table_1[[#This Row],[Sale Date]],'Global Settings'!$H$5)/30,0))</f>
        <v/>
      </c>
      <c r="O442" s="180" t="str">
        <f ca="1">IFERROR(IF(AND(Table_Data_Table_1[[#This Row],[Months To
Mid-Point]]&lt;12.01,Table_Data_Table_1[[#This Row],[Months To
Mid-Point]]&gt;-13),0,(Table_Data_Table_1[[#This Row],[Months To
Mid-Point]]*'Global Settings'!$H$6)),"")</f>
        <v/>
      </c>
      <c r="P442" s="176" t="str">
        <f ca="1">IFERROR(Table_Data_Table_1[[#This Row],[Land
Residual]]*(Table_Data_Table_1[[#This Row],[Time
Adjust]]+1),"")</f>
        <v/>
      </c>
      <c r="Q442" s="176" t="str">
        <f ca="1">IFERROR(Table_Data_Table_1[[#This Row],[Adjusted
Sale Price]]/Table_Data_Table_1[[#This Row],[Resid
Acre]],"")</f>
        <v/>
      </c>
      <c r="R442" s="179" t="str">
        <f ca="1">IFERROR(ROUND(Table_Data_Table_1[[#This Row],[Adjusted
Sale Price]]/Table_Data_Table_1[[#This Row],[Resid
Sq Ft]],2),"")</f>
        <v/>
      </c>
      <c r="S442" s="179" t="str">
        <f ca="1">IFERROR(IF(VLOOKUP(Table_Data_Table_1[[#This Row],[Item ID]],DataTable,11,FALSE)=0,"N/A",Table_Data_Table_1[[#This Row],[Adjusted
Sale Price]]/VLOOKUP(Table_Data_Table_1[[#This Row],[Item ID]],DataTable,11,FALSE)),"")</f>
        <v/>
      </c>
      <c r="T442" s="285" t="str">
        <f ca="1">IF(IFERROR(VLOOKUP(Table_Data_Table_1[[#This Row],[Item ID]],DataTable,17,FALSE),"")=0,"",IFERROR(VLOOKUP(Table_Data_Table_1[[#This Row],[Item ID]],DataTable,17,FALSE),""))</f>
        <v/>
      </c>
      <c r="U442" s="8"/>
    </row>
    <row r="443" spans="1:21" x14ac:dyDescent="0.25">
      <c r="A443" s="166" t="s">
        <v>133</v>
      </c>
      <c r="C443" s="192" t="str">
        <f>IF(Table_Data_Table_1[[#This Row],[Item ID]]="","",IFERROR(VLOOKUP(Table_Data_Table_1[[#This Row],[Item ID]],DataTable,16,FALSE),""))</f>
        <v/>
      </c>
      <c r="H44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ID]],DataTable,6,FALSE)*I443,"")))</f>
        <v/>
      </c>
      <c r="I44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3" s="178" t="str">
        <f>IFERROR(ROUND(Table_Data_Table_1[[#This Row],[Resid
Sq Ft]]/43560,3),"")</f>
        <v/>
      </c>
      <c r="K443" s="76" t="str">
        <f>IF(Table_Data_Table_1[[#This Row],[Item ID]]="","",IFERROR(VLOOKUP(Table_Data_Table_1[[#This Row],[Item ID]],DataTable,10,FALSE)-VLOOKUP(Table_Data_Table_1[[#This Row],[Item ID]],DataTable,12,FALSE),""))</f>
        <v/>
      </c>
      <c r="L443" s="176" t="str">
        <f>IFERROR(Table_Data_Table_1[[#This Row],[Land
Residual]]/Table_Data_Table_1[[#This Row],[Resid
Acre]],"")</f>
        <v/>
      </c>
      <c r="M443" s="179" t="str">
        <f>IFERROR(ROUND(Table_Data_Table_1[[#This Row],[Land
Residual]]/Table_Data_Table_1[[#This Row],[Resid
Sq Ft]],2),"")</f>
        <v/>
      </c>
      <c r="N443" s="78" t="str">
        <f>IF(Table_Data_Table_1[[#This Row],[Item ID]]="","",ROUND(DAYS360(Table_Data_Table_1[[#This Row],[Sale Date]],'Global Settings'!$H$5)/30,0))</f>
        <v/>
      </c>
      <c r="O443" s="180" t="str">
        <f ca="1">IFERROR(IF(AND(Table_Data_Table_1[[#This Row],[Months To
Mid-Point]]&lt;12.01,Table_Data_Table_1[[#This Row],[Months To
Mid-Point]]&gt;-13),0,(Table_Data_Table_1[[#This Row],[Months To
Mid-Point]]*'Global Settings'!$H$6)),"")</f>
        <v/>
      </c>
      <c r="P443" s="176" t="str">
        <f ca="1">IFERROR(Table_Data_Table_1[[#This Row],[Land
Residual]]*(Table_Data_Table_1[[#This Row],[Time
Adjust]]+1),"")</f>
        <v/>
      </c>
      <c r="Q443" s="176" t="str">
        <f ca="1">IFERROR(Table_Data_Table_1[[#This Row],[Adjusted
Sale Price]]/Table_Data_Table_1[[#This Row],[Resid
Acre]],"")</f>
        <v/>
      </c>
      <c r="R443" s="179" t="str">
        <f ca="1">IFERROR(ROUND(Table_Data_Table_1[[#This Row],[Adjusted
Sale Price]]/Table_Data_Table_1[[#This Row],[Resid
Sq Ft]],2),"")</f>
        <v/>
      </c>
      <c r="S443" s="179" t="str">
        <f ca="1">IFERROR(IF(VLOOKUP(Table_Data_Table_1[[#This Row],[Item ID]],DataTable,11,FALSE)=0,"N/A",Table_Data_Table_1[[#This Row],[Adjusted
Sale Price]]/VLOOKUP(Table_Data_Table_1[[#This Row],[Item ID]],DataTable,11,FALSE)),"")</f>
        <v/>
      </c>
      <c r="T443" s="285" t="str">
        <f ca="1">IF(IFERROR(VLOOKUP(Table_Data_Table_1[[#This Row],[Item ID]],DataTable,17,FALSE),"")=0,"",IFERROR(VLOOKUP(Table_Data_Table_1[[#This Row],[Item ID]],DataTable,17,FALSE),""))</f>
        <v/>
      </c>
      <c r="U443" s="8"/>
    </row>
    <row r="444" spans="1:21" x14ac:dyDescent="0.25">
      <c r="A444" s="166" t="s">
        <v>133</v>
      </c>
      <c r="C444" s="192" t="str">
        <f>IF(Table_Data_Table_1[[#This Row],[Item ID]]="","",IFERROR(VLOOKUP(Table_Data_Table_1[[#This Row],[Item ID]],DataTable,16,FALSE),""))</f>
        <v/>
      </c>
      <c r="H44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ID]],DataTable,6,FALSE)*I444,"")))</f>
        <v/>
      </c>
      <c r="I44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4" s="178" t="str">
        <f>IFERROR(ROUND(Table_Data_Table_1[[#This Row],[Resid
Sq Ft]]/43560,3),"")</f>
        <v/>
      </c>
      <c r="K444" s="76" t="str">
        <f>IF(Table_Data_Table_1[[#This Row],[Item ID]]="","",IFERROR(VLOOKUP(Table_Data_Table_1[[#This Row],[Item ID]],DataTable,10,FALSE)-VLOOKUP(Table_Data_Table_1[[#This Row],[Item ID]],DataTable,12,FALSE),""))</f>
        <v/>
      </c>
      <c r="L444" s="176" t="str">
        <f>IFERROR(Table_Data_Table_1[[#This Row],[Land
Residual]]/Table_Data_Table_1[[#This Row],[Resid
Acre]],"")</f>
        <v/>
      </c>
      <c r="M444" s="179" t="str">
        <f>IFERROR(ROUND(Table_Data_Table_1[[#This Row],[Land
Residual]]/Table_Data_Table_1[[#This Row],[Resid
Sq Ft]],2),"")</f>
        <v/>
      </c>
      <c r="N444" s="78" t="str">
        <f>IF(Table_Data_Table_1[[#This Row],[Item ID]]="","",ROUND(DAYS360(Table_Data_Table_1[[#This Row],[Sale Date]],'Global Settings'!$H$5)/30,0))</f>
        <v/>
      </c>
      <c r="O444" s="180" t="str">
        <f ca="1">IFERROR(IF(AND(Table_Data_Table_1[[#This Row],[Months To
Mid-Point]]&lt;12.01,Table_Data_Table_1[[#This Row],[Months To
Mid-Point]]&gt;-13),0,(Table_Data_Table_1[[#This Row],[Months To
Mid-Point]]*'Global Settings'!$H$6)),"")</f>
        <v/>
      </c>
      <c r="P444" s="176" t="str">
        <f ca="1">IFERROR(Table_Data_Table_1[[#This Row],[Land
Residual]]*(Table_Data_Table_1[[#This Row],[Time
Adjust]]+1),"")</f>
        <v/>
      </c>
      <c r="Q444" s="176" t="str">
        <f ca="1">IFERROR(Table_Data_Table_1[[#This Row],[Adjusted
Sale Price]]/Table_Data_Table_1[[#This Row],[Resid
Acre]],"")</f>
        <v/>
      </c>
      <c r="R444" s="179" t="str">
        <f ca="1">IFERROR(ROUND(Table_Data_Table_1[[#This Row],[Adjusted
Sale Price]]/Table_Data_Table_1[[#This Row],[Resid
Sq Ft]],2),"")</f>
        <v/>
      </c>
      <c r="S444" s="179" t="str">
        <f ca="1">IFERROR(IF(VLOOKUP(Table_Data_Table_1[[#This Row],[Item ID]],DataTable,11,FALSE)=0,"N/A",Table_Data_Table_1[[#This Row],[Adjusted
Sale Price]]/VLOOKUP(Table_Data_Table_1[[#This Row],[Item ID]],DataTable,11,FALSE)),"")</f>
        <v/>
      </c>
      <c r="T444" s="285" t="str">
        <f ca="1">IF(IFERROR(VLOOKUP(Table_Data_Table_1[[#This Row],[Item ID]],DataTable,17,FALSE),"")=0,"",IFERROR(VLOOKUP(Table_Data_Table_1[[#This Row],[Item ID]],DataTable,17,FALSE),""))</f>
        <v/>
      </c>
      <c r="U444" s="8"/>
    </row>
    <row r="445" spans="1:21" x14ac:dyDescent="0.25">
      <c r="A445" s="166" t="s">
        <v>133</v>
      </c>
      <c r="C445" s="192" t="str">
        <f>IF(Table_Data_Table_1[[#This Row],[Item ID]]="","",IFERROR(VLOOKUP(Table_Data_Table_1[[#This Row],[Item ID]],DataTable,16,FALSE),""))</f>
        <v/>
      </c>
      <c r="H44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ID]],DataTable,6,FALSE)*I445,"")))</f>
        <v/>
      </c>
      <c r="I44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5" s="178" t="str">
        <f>IFERROR(ROUND(Table_Data_Table_1[[#This Row],[Resid
Sq Ft]]/43560,3),"")</f>
        <v/>
      </c>
      <c r="K445" s="76" t="str">
        <f>IF(Table_Data_Table_1[[#This Row],[Item ID]]="","",IFERROR(VLOOKUP(Table_Data_Table_1[[#This Row],[Item ID]],DataTable,10,FALSE)-VLOOKUP(Table_Data_Table_1[[#This Row],[Item ID]],DataTable,12,FALSE),""))</f>
        <v/>
      </c>
      <c r="L445" s="176" t="str">
        <f>IFERROR(Table_Data_Table_1[[#This Row],[Land
Residual]]/Table_Data_Table_1[[#This Row],[Resid
Acre]],"")</f>
        <v/>
      </c>
      <c r="M445" s="179" t="str">
        <f>IFERROR(ROUND(Table_Data_Table_1[[#This Row],[Land
Residual]]/Table_Data_Table_1[[#This Row],[Resid
Sq Ft]],2),"")</f>
        <v/>
      </c>
      <c r="N445" s="78" t="str">
        <f>IF(Table_Data_Table_1[[#This Row],[Item ID]]="","",ROUND(DAYS360(Table_Data_Table_1[[#This Row],[Sale Date]],'Global Settings'!$H$5)/30,0))</f>
        <v/>
      </c>
      <c r="O445" s="180" t="str">
        <f ca="1">IFERROR(IF(AND(Table_Data_Table_1[[#This Row],[Months To
Mid-Point]]&lt;12.01,Table_Data_Table_1[[#This Row],[Months To
Mid-Point]]&gt;-13),0,(Table_Data_Table_1[[#This Row],[Months To
Mid-Point]]*'Global Settings'!$H$6)),"")</f>
        <v/>
      </c>
      <c r="P445" s="176" t="str">
        <f ca="1">IFERROR(Table_Data_Table_1[[#This Row],[Land
Residual]]*(Table_Data_Table_1[[#This Row],[Time
Adjust]]+1),"")</f>
        <v/>
      </c>
      <c r="Q445" s="176" t="str">
        <f ca="1">IFERROR(Table_Data_Table_1[[#This Row],[Adjusted
Sale Price]]/Table_Data_Table_1[[#This Row],[Resid
Acre]],"")</f>
        <v/>
      </c>
      <c r="R445" s="179" t="str">
        <f ca="1">IFERROR(ROUND(Table_Data_Table_1[[#This Row],[Adjusted
Sale Price]]/Table_Data_Table_1[[#This Row],[Resid
Sq Ft]],2),"")</f>
        <v/>
      </c>
      <c r="S445" s="179" t="str">
        <f ca="1">IFERROR(IF(VLOOKUP(Table_Data_Table_1[[#This Row],[Item ID]],DataTable,11,FALSE)=0,"N/A",Table_Data_Table_1[[#This Row],[Adjusted
Sale Price]]/VLOOKUP(Table_Data_Table_1[[#This Row],[Item ID]],DataTable,11,FALSE)),"")</f>
        <v/>
      </c>
      <c r="T445" s="285" t="str">
        <f ca="1">IF(IFERROR(VLOOKUP(Table_Data_Table_1[[#This Row],[Item ID]],DataTable,17,FALSE),"")=0,"",IFERROR(VLOOKUP(Table_Data_Table_1[[#This Row],[Item ID]],DataTable,17,FALSE),""))</f>
        <v/>
      </c>
      <c r="U445" s="8"/>
    </row>
    <row r="446" spans="1:21" x14ac:dyDescent="0.25">
      <c r="A446" s="166" t="s">
        <v>133</v>
      </c>
      <c r="C446" s="192" t="str">
        <f>IF(Table_Data_Table_1[[#This Row],[Item ID]]="","",IFERROR(VLOOKUP(Table_Data_Table_1[[#This Row],[Item ID]],DataTable,16,FALSE),""))</f>
        <v/>
      </c>
      <c r="H44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ID]],DataTable,6,FALSE)*I446,"")))</f>
        <v/>
      </c>
      <c r="I44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6" s="178" t="str">
        <f>IFERROR(ROUND(Table_Data_Table_1[[#This Row],[Resid
Sq Ft]]/43560,3),"")</f>
        <v/>
      </c>
      <c r="K446" s="76" t="str">
        <f>IF(Table_Data_Table_1[[#This Row],[Item ID]]="","",IFERROR(VLOOKUP(Table_Data_Table_1[[#This Row],[Item ID]],DataTable,10,FALSE)-VLOOKUP(Table_Data_Table_1[[#This Row],[Item ID]],DataTable,12,FALSE),""))</f>
        <v/>
      </c>
      <c r="L446" s="176" t="str">
        <f>IFERROR(Table_Data_Table_1[[#This Row],[Land
Residual]]/Table_Data_Table_1[[#This Row],[Resid
Acre]],"")</f>
        <v/>
      </c>
      <c r="M446" s="179" t="str">
        <f>IFERROR(ROUND(Table_Data_Table_1[[#This Row],[Land
Residual]]/Table_Data_Table_1[[#This Row],[Resid
Sq Ft]],2),"")</f>
        <v/>
      </c>
      <c r="N446" s="78" t="str">
        <f>IF(Table_Data_Table_1[[#This Row],[Item ID]]="","",ROUND(DAYS360(Table_Data_Table_1[[#This Row],[Sale Date]],'Global Settings'!$H$5)/30,0))</f>
        <v/>
      </c>
      <c r="O446" s="180" t="str">
        <f ca="1">IFERROR(IF(AND(Table_Data_Table_1[[#This Row],[Months To
Mid-Point]]&lt;12.01,Table_Data_Table_1[[#This Row],[Months To
Mid-Point]]&gt;-13),0,(Table_Data_Table_1[[#This Row],[Months To
Mid-Point]]*'Global Settings'!$H$6)),"")</f>
        <v/>
      </c>
      <c r="P446" s="176" t="str">
        <f ca="1">IFERROR(Table_Data_Table_1[[#This Row],[Land
Residual]]*(Table_Data_Table_1[[#This Row],[Time
Adjust]]+1),"")</f>
        <v/>
      </c>
      <c r="Q446" s="176" t="str">
        <f ca="1">IFERROR(Table_Data_Table_1[[#This Row],[Adjusted
Sale Price]]/Table_Data_Table_1[[#This Row],[Resid
Acre]],"")</f>
        <v/>
      </c>
      <c r="R446" s="179" t="str">
        <f ca="1">IFERROR(ROUND(Table_Data_Table_1[[#This Row],[Adjusted
Sale Price]]/Table_Data_Table_1[[#This Row],[Resid
Sq Ft]],2),"")</f>
        <v/>
      </c>
      <c r="S446" s="179" t="str">
        <f ca="1">IFERROR(IF(VLOOKUP(Table_Data_Table_1[[#This Row],[Item ID]],DataTable,11,FALSE)=0,"N/A",Table_Data_Table_1[[#This Row],[Adjusted
Sale Price]]/VLOOKUP(Table_Data_Table_1[[#This Row],[Item ID]],DataTable,11,FALSE)),"")</f>
        <v/>
      </c>
      <c r="T446" s="285" t="str">
        <f ca="1">IF(IFERROR(VLOOKUP(Table_Data_Table_1[[#This Row],[Item ID]],DataTable,17,FALSE),"")=0,"",IFERROR(VLOOKUP(Table_Data_Table_1[[#This Row],[Item ID]],DataTable,17,FALSE),""))</f>
        <v/>
      </c>
      <c r="U446" s="8"/>
    </row>
    <row r="447" spans="1:21" x14ac:dyDescent="0.25">
      <c r="A447" s="166" t="s">
        <v>133</v>
      </c>
      <c r="C447" s="192" t="str">
        <f>IF(Table_Data_Table_1[[#This Row],[Item ID]]="","",IFERROR(VLOOKUP(Table_Data_Table_1[[#This Row],[Item ID]],DataTable,16,FALSE),""))</f>
        <v/>
      </c>
      <c r="H44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ID]],DataTable,6,FALSE)*I447,"")))</f>
        <v/>
      </c>
      <c r="I44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7" s="178" t="str">
        <f>IFERROR(ROUND(Table_Data_Table_1[[#This Row],[Resid
Sq Ft]]/43560,3),"")</f>
        <v/>
      </c>
      <c r="K447" s="76" t="str">
        <f>IF(Table_Data_Table_1[[#This Row],[Item ID]]="","",IFERROR(VLOOKUP(Table_Data_Table_1[[#This Row],[Item ID]],DataTable,10,FALSE)-VLOOKUP(Table_Data_Table_1[[#This Row],[Item ID]],DataTable,12,FALSE),""))</f>
        <v/>
      </c>
      <c r="L447" s="176" t="str">
        <f>IFERROR(Table_Data_Table_1[[#This Row],[Land
Residual]]/Table_Data_Table_1[[#This Row],[Resid
Acre]],"")</f>
        <v/>
      </c>
      <c r="M447" s="179" t="str">
        <f>IFERROR(ROUND(Table_Data_Table_1[[#This Row],[Land
Residual]]/Table_Data_Table_1[[#This Row],[Resid
Sq Ft]],2),"")</f>
        <v/>
      </c>
      <c r="N447" s="78" t="str">
        <f>IF(Table_Data_Table_1[[#This Row],[Item ID]]="","",ROUND(DAYS360(Table_Data_Table_1[[#This Row],[Sale Date]],'Global Settings'!$H$5)/30,0))</f>
        <v/>
      </c>
      <c r="O447" s="180" t="str">
        <f ca="1">IFERROR(IF(AND(Table_Data_Table_1[[#This Row],[Months To
Mid-Point]]&lt;12.01,Table_Data_Table_1[[#This Row],[Months To
Mid-Point]]&gt;-13),0,(Table_Data_Table_1[[#This Row],[Months To
Mid-Point]]*'Global Settings'!$H$6)),"")</f>
        <v/>
      </c>
      <c r="P447" s="176" t="str">
        <f ca="1">IFERROR(Table_Data_Table_1[[#This Row],[Land
Residual]]*(Table_Data_Table_1[[#This Row],[Time
Adjust]]+1),"")</f>
        <v/>
      </c>
      <c r="Q447" s="176" t="str">
        <f ca="1">IFERROR(Table_Data_Table_1[[#This Row],[Adjusted
Sale Price]]/Table_Data_Table_1[[#This Row],[Resid
Acre]],"")</f>
        <v/>
      </c>
      <c r="R447" s="179" t="str">
        <f ca="1">IFERROR(ROUND(Table_Data_Table_1[[#This Row],[Adjusted
Sale Price]]/Table_Data_Table_1[[#This Row],[Resid
Sq Ft]],2),"")</f>
        <v/>
      </c>
      <c r="S447" s="179" t="str">
        <f ca="1">IFERROR(IF(VLOOKUP(Table_Data_Table_1[[#This Row],[Item ID]],DataTable,11,FALSE)=0,"N/A",Table_Data_Table_1[[#This Row],[Adjusted
Sale Price]]/VLOOKUP(Table_Data_Table_1[[#This Row],[Item ID]],DataTable,11,FALSE)),"")</f>
        <v/>
      </c>
      <c r="T447" s="285" t="str">
        <f ca="1">IF(IFERROR(VLOOKUP(Table_Data_Table_1[[#This Row],[Item ID]],DataTable,17,FALSE),"")=0,"",IFERROR(VLOOKUP(Table_Data_Table_1[[#This Row],[Item ID]],DataTable,17,FALSE),""))</f>
        <v/>
      </c>
      <c r="U447" s="8"/>
    </row>
    <row r="448" spans="1:21" x14ac:dyDescent="0.25">
      <c r="A448" s="166" t="s">
        <v>133</v>
      </c>
      <c r="C448" s="192" t="str">
        <f>IF(Table_Data_Table_1[[#This Row],[Item ID]]="","",IFERROR(VLOOKUP(Table_Data_Table_1[[#This Row],[Item ID]],DataTable,16,FALSE),""))</f>
        <v/>
      </c>
      <c r="H44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ID]],DataTable,6,FALSE)*I448,"")))</f>
        <v/>
      </c>
      <c r="I44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8" s="178" t="str">
        <f>IFERROR(ROUND(Table_Data_Table_1[[#This Row],[Resid
Sq Ft]]/43560,3),"")</f>
        <v/>
      </c>
      <c r="K448" s="76" t="str">
        <f>IF(Table_Data_Table_1[[#This Row],[Item ID]]="","",IFERROR(VLOOKUP(Table_Data_Table_1[[#This Row],[Item ID]],DataTable,10,FALSE)-VLOOKUP(Table_Data_Table_1[[#This Row],[Item ID]],DataTable,12,FALSE),""))</f>
        <v/>
      </c>
      <c r="L448" s="176" t="str">
        <f>IFERROR(Table_Data_Table_1[[#This Row],[Land
Residual]]/Table_Data_Table_1[[#This Row],[Resid
Acre]],"")</f>
        <v/>
      </c>
      <c r="M448" s="179" t="str">
        <f>IFERROR(ROUND(Table_Data_Table_1[[#This Row],[Land
Residual]]/Table_Data_Table_1[[#This Row],[Resid
Sq Ft]],2),"")</f>
        <v/>
      </c>
      <c r="N448" s="78" t="str">
        <f>IF(Table_Data_Table_1[[#This Row],[Item ID]]="","",ROUND(DAYS360(Table_Data_Table_1[[#This Row],[Sale Date]],'Global Settings'!$H$5)/30,0))</f>
        <v/>
      </c>
      <c r="O448" s="180" t="str">
        <f ca="1">IFERROR(IF(AND(Table_Data_Table_1[[#This Row],[Months To
Mid-Point]]&lt;12.01,Table_Data_Table_1[[#This Row],[Months To
Mid-Point]]&gt;-13),0,(Table_Data_Table_1[[#This Row],[Months To
Mid-Point]]*'Global Settings'!$H$6)),"")</f>
        <v/>
      </c>
      <c r="P448" s="176" t="str">
        <f ca="1">IFERROR(Table_Data_Table_1[[#This Row],[Land
Residual]]*(Table_Data_Table_1[[#This Row],[Time
Adjust]]+1),"")</f>
        <v/>
      </c>
      <c r="Q448" s="176" t="str">
        <f ca="1">IFERROR(Table_Data_Table_1[[#This Row],[Adjusted
Sale Price]]/Table_Data_Table_1[[#This Row],[Resid
Acre]],"")</f>
        <v/>
      </c>
      <c r="R448" s="179" t="str">
        <f ca="1">IFERROR(ROUND(Table_Data_Table_1[[#This Row],[Adjusted
Sale Price]]/Table_Data_Table_1[[#This Row],[Resid
Sq Ft]],2),"")</f>
        <v/>
      </c>
      <c r="S448" s="179" t="str">
        <f ca="1">IFERROR(IF(VLOOKUP(Table_Data_Table_1[[#This Row],[Item ID]],DataTable,11,FALSE)=0,"N/A",Table_Data_Table_1[[#This Row],[Adjusted
Sale Price]]/VLOOKUP(Table_Data_Table_1[[#This Row],[Item ID]],DataTable,11,FALSE)),"")</f>
        <v/>
      </c>
      <c r="T448" s="285" t="str">
        <f ca="1">IF(IFERROR(VLOOKUP(Table_Data_Table_1[[#This Row],[Item ID]],DataTable,17,FALSE),"")=0,"",IFERROR(VLOOKUP(Table_Data_Table_1[[#This Row],[Item ID]],DataTable,17,FALSE),""))</f>
        <v/>
      </c>
      <c r="U448" s="8"/>
    </row>
    <row r="449" spans="1:21" x14ac:dyDescent="0.25">
      <c r="A449" s="166" t="s">
        <v>133</v>
      </c>
      <c r="C449" s="192" t="str">
        <f>IF(Table_Data_Table_1[[#This Row],[Item ID]]="","",IFERROR(VLOOKUP(Table_Data_Table_1[[#This Row],[Item ID]],DataTable,16,FALSE),""))</f>
        <v/>
      </c>
      <c r="H44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ID]],DataTable,6,FALSE)*I449,"")))</f>
        <v/>
      </c>
      <c r="I44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9" s="178" t="str">
        <f>IFERROR(ROUND(Table_Data_Table_1[[#This Row],[Resid
Sq Ft]]/43560,3),"")</f>
        <v/>
      </c>
      <c r="K449" s="76" t="str">
        <f>IF(Table_Data_Table_1[[#This Row],[Item ID]]="","",IFERROR(VLOOKUP(Table_Data_Table_1[[#This Row],[Item ID]],DataTable,10,FALSE)-VLOOKUP(Table_Data_Table_1[[#This Row],[Item ID]],DataTable,12,FALSE),""))</f>
        <v/>
      </c>
      <c r="L449" s="176" t="str">
        <f>IFERROR(Table_Data_Table_1[[#This Row],[Land
Residual]]/Table_Data_Table_1[[#This Row],[Resid
Acre]],"")</f>
        <v/>
      </c>
      <c r="M449" s="179" t="str">
        <f>IFERROR(ROUND(Table_Data_Table_1[[#This Row],[Land
Residual]]/Table_Data_Table_1[[#This Row],[Resid
Sq Ft]],2),"")</f>
        <v/>
      </c>
      <c r="N449" s="78" t="str">
        <f>IF(Table_Data_Table_1[[#This Row],[Item ID]]="","",ROUND(DAYS360(Table_Data_Table_1[[#This Row],[Sale Date]],'Global Settings'!$H$5)/30,0))</f>
        <v/>
      </c>
      <c r="O449" s="180" t="str">
        <f ca="1">IFERROR(IF(AND(Table_Data_Table_1[[#This Row],[Months To
Mid-Point]]&lt;12.01,Table_Data_Table_1[[#This Row],[Months To
Mid-Point]]&gt;-13),0,(Table_Data_Table_1[[#This Row],[Months To
Mid-Point]]*'Global Settings'!$H$6)),"")</f>
        <v/>
      </c>
      <c r="P449" s="176" t="str">
        <f ca="1">IFERROR(Table_Data_Table_1[[#This Row],[Land
Residual]]*(Table_Data_Table_1[[#This Row],[Time
Adjust]]+1),"")</f>
        <v/>
      </c>
      <c r="Q449" s="176" t="str">
        <f ca="1">IFERROR(Table_Data_Table_1[[#This Row],[Adjusted
Sale Price]]/Table_Data_Table_1[[#This Row],[Resid
Acre]],"")</f>
        <v/>
      </c>
      <c r="R449" s="179" t="str">
        <f ca="1">IFERROR(ROUND(Table_Data_Table_1[[#This Row],[Adjusted
Sale Price]]/Table_Data_Table_1[[#This Row],[Resid
Sq Ft]],2),"")</f>
        <v/>
      </c>
      <c r="S449" s="179" t="str">
        <f ca="1">IFERROR(IF(VLOOKUP(Table_Data_Table_1[[#This Row],[Item ID]],DataTable,11,FALSE)=0,"N/A",Table_Data_Table_1[[#This Row],[Adjusted
Sale Price]]/VLOOKUP(Table_Data_Table_1[[#This Row],[Item ID]],DataTable,11,FALSE)),"")</f>
        <v/>
      </c>
      <c r="T449" s="285" t="str">
        <f ca="1">IF(IFERROR(VLOOKUP(Table_Data_Table_1[[#This Row],[Item ID]],DataTable,17,FALSE),"")=0,"",IFERROR(VLOOKUP(Table_Data_Table_1[[#This Row],[Item ID]],DataTable,17,FALSE),""))</f>
        <v/>
      </c>
      <c r="U449" s="8"/>
    </row>
    <row r="450" spans="1:21" x14ac:dyDescent="0.25">
      <c r="A450" s="166" t="s">
        <v>133</v>
      </c>
      <c r="C450" s="192" t="str">
        <f>IF(Table_Data_Table_1[[#This Row],[Item ID]]="","",IFERROR(VLOOKUP(Table_Data_Table_1[[#This Row],[Item ID]],DataTable,16,FALSE),""))</f>
        <v/>
      </c>
      <c r="H45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ID]],DataTable,6,FALSE)*I450,"")))</f>
        <v/>
      </c>
      <c r="I45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0" s="178" t="str">
        <f>IFERROR(ROUND(Table_Data_Table_1[[#This Row],[Resid
Sq Ft]]/43560,3),"")</f>
        <v/>
      </c>
      <c r="K450" s="76" t="str">
        <f>IF(Table_Data_Table_1[[#This Row],[Item ID]]="","",IFERROR(VLOOKUP(Table_Data_Table_1[[#This Row],[Item ID]],DataTable,10,FALSE)-VLOOKUP(Table_Data_Table_1[[#This Row],[Item ID]],DataTable,12,FALSE),""))</f>
        <v/>
      </c>
      <c r="L450" s="176" t="str">
        <f>IFERROR(Table_Data_Table_1[[#This Row],[Land
Residual]]/Table_Data_Table_1[[#This Row],[Resid
Acre]],"")</f>
        <v/>
      </c>
      <c r="M450" s="179" t="str">
        <f>IFERROR(ROUND(Table_Data_Table_1[[#This Row],[Land
Residual]]/Table_Data_Table_1[[#This Row],[Resid
Sq Ft]],2),"")</f>
        <v/>
      </c>
      <c r="N450" s="78" t="str">
        <f>IF(Table_Data_Table_1[[#This Row],[Item ID]]="","",ROUND(DAYS360(Table_Data_Table_1[[#This Row],[Sale Date]],'Global Settings'!$H$5)/30,0))</f>
        <v/>
      </c>
      <c r="O450" s="180" t="str">
        <f ca="1">IFERROR(IF(AND(Table_Data_Table_1[[#This Row],[Months To
Mid-Point]]&lt;12.01,Table_Data_Table_1[[#This Row],[Months To
Mid-Point]]&gt;-13),0,(Table_Data_Table_1[[#This Row],[Months To
Mid-Point]]*'Global Settings'!$H$6)),"")</f>
        <v/>
      </c>
      <c r="P450" s="176" t="str">
        <f ca="1">IFERROR(Table_Data_Table_1[[#This Row],[Land
Residual]]*(Table_Data_Table_1[[#This Row],[Time
Adjust]]+1),"")</f>
        <v/>
      </c>
      <c r="Q450" s="176" t="str">
        <f ca="1">IFERROR(Table_Data_Table_1[[#This Row],[Adjusted
Sale Price]]/Table_Data_Table_1[[#This Row],[Resid
Acre]],"")</f>
        <v/>
      </c>
      <c r="R450" s="179" t="str">
        <f ca="1">IFERROR(ROUND(Table_Data_Table_1[[#This Row],[Adjusted
Sale Price]]/Table_Data_Table_1[[#This Row],[Resid
Sq Ft]],2),"")</f>
        <v/>
      </c>
      <c r="S450" s="179" t="str">
        <f ca="1">IFERROR(IF(VLOOKUP(Table_Data_Table_1[[#This Row],[Item ID]],DataTable,11,FALSE)=0,"N/A",Table_Data_Table_1[[#This Row],[Adjusted
Sale Price]]/VLOOKUP(Table_Data_Table_1[[#This Row],[Item ID]],DataTable,11,FALSE)),"")</f>
        <v/>
      </c>
      <c r="T450" s="285" t="str">
        <f ca="1">IF(IFERROR(VLOOKUP(Table_Data_Table_1[[#This Row],[Item ID]],DataTable,17,FALSE),"")=0,"",IFERROR(VLOOKUP(Table_Data_Table_1[[#This Row],[Item ID]],DataTable,17,FALSE),""))</f>
        <v/>
      </c>
      <c r="U450" s="8"/>
    </row>
    <row r="451" spans="1:21" x14ac:dyDescent="0.25">
      <c r="A451" s="166" t="s">
        <v>133</v>
      </c>
      <c r="C451" s="192" t="str">
        <f>IF(Table_Data_Table_1[[#This Row],[Item ID]]="","",IFERROR(VLOOKUP(Table_Data_Table_1[[#This Row],[Item ID]],DataTable,16,FALSE),""))</f>
        <v/>
      </c>
      <c r="H45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ID]],DataTable,6,FALSE)*I451,"")))</f>
        <v/>
      </c>
      <c r="I45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1" s="178" t="str">
        <f>IFERROR(ROUND(Table_Data_Table_1[[#This Row],[Resid
Sq Ft]]/43560,3),"")</f>
        <v/>
      </c>
      <c r="K451" s="76" t="str">
        <f>IF(Table_Data_Table_1[[#This Row],[Item ID]]="","",IFERROR(VLOOKUP(Table_Data_Table_1[[#This Row],[Item ID]],DataTable,10,FALSE)-VLOOKUP(Table_Data_Table_1[[#This Row],[Item ID]],DataTable,12,FALSE),""))</f>
        <v/>
      </c>
      <c r="L451" s="176" t="str">
        <f>IFERROR(Table_Data_Table_1[[#This Row],[Land
Residual]]/Table_Data_Table_1[[#This Row],[Resid
Acre]],"")</f>
        <v/>
      </c>
      <c r="M451" s="179" t="str">
        <f>IFERROR(ROUND(Table_Data_Table_1[[#This Row],[Land
Residual]]/Table_Data_Table_1[[#This Row],[Resid
Sq Ft]],2),"")</f>
        <v/>
      </c>
      <c r="N451" s="78" t="str">
        <f>IF(Table_Data_Table_1[[#This Row],[Item ID]]="","",ROUND(DAYS360(Table_Data_Table_1[[#This Row],[Sale Date]],'Global Settings'!$H$5)/30,0))</f>
        <v/>
      </c>
      <c r="O451" s="180" t="str">
        <f ca="1">IFERROR(IF(AND(Table_Data_Table_1[[#This Row],[Months To
Mid-Point]]&lt;12.01,Table_Data_Table_1[[#This Row],[Months To
Mid-Point]]&gt;-13),0,(Table_Data_Table_1[[#This Row],[Months To
Mid-Point]]*'Global Settings'!$H$6)),"")</f>
        <v/>
      </c>
      <c r="P451" s="176" t="str">
        <f ca="1">IFERROR(Table_Data_Table_1[[#This Row],[Land
Residual]]*(Table_Data_Table_1[[#This Row],[Time
Adjust]]+1),"")</f>
        <v/>
      </c>
      <c r="Q451" s="176" t="str">
        <f ca="1">IFERROR(Table_Data_Table_1[[#This Row],[Adjusted
Sale Price]]/Table_Data_Table_1[[#This Row],[Resid
Acre]],"")</f>
        <v/>
      </c>
      <c r="R451" s="179" t="str">
        <f ca="1">IFERROR(ROUND(Table_Data_Table_1[[#This Row],[Adjusted
Sale Price]]/Table_Data_Table_1[[#This Row],[Resid
Sq Ft]],2),"")</f>
        <v/>
      </c>
      <c r="S451" s="179" t="str">
        <f ca="1">IFERROR(IF(VLOOKUP(Table_Data_Table_1[[#This Row],[Item ID]],DataTable,11,FALSE)=0,"N/A",Table_Data_Table_1[[#This Row],[Adjusted
Sale Price]]/VLOOKUP(Table_Data_Table_1[[#This Row],[Item ID]],DataTable,11,FALSE)),"")</f>
        <v/>
      </c>
      <c r="T451" s="285" t="str">
        <f ca="1">IF(IFERROR(VLOOKUP(Table_Data_Table_1[[#This Row],[Item ID]],DataTable,17,FALSE),"")=0,"",IFERROR(VLOOKUP(Table_Data_Table_1[[#This Row],[Item ID]],DataTable,17,FALSE),""))</f>
        <v/>
      </c>
      <c r="U451" s="8"/>
    </row>
    <row r="452" spans="1:21" x14ac:dyDescent="0.25">
      <c r="A452" s="166" t="s">
        <v>133</v>
      </c>
      <c r="C452" s="192" t="str">
        <f>IF(Table_Data_Table_1[[#This Row],[Item ID]]="","",IFERROR(VLOOKUP(Table_Data_Table_1[[#This Row],[Item ID]],DataTable,16,FALSE),""))</f>
        <v/>
      </c>
      <c r="H45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ID]],DataTable,6,FALSE)*I452,"")))</f>
        <v/>
      </c>
      <c r="I45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2" s="178" t="str">
        <f>IFERROR(ROUND(Table_Data_Table_1[[#This Row],[Resid
Sq Ft]]/43560,3),"")</f>
        <v/>
      </c>
      <c r="K452" s="76" t="str">
        <f>IF(Table_Data_Table_1[[#This Row],[Item ID]]="","",IFERROR(VLOOKUP(Table_Data_Table_1[[#This Row],[Item ID]],DataTable,10,FALSE)-VLOOKUP(Table_Data_Table_1[[#This Row],[Item ID]],DataTable,12,FALSE),""))</f>
        <v/>
      </c>
      <c r="L452" s="176" t="str">
        <f>IFERROR(Table_Data_Table_1[[#This Row],[Land
Residual]]/Table_Data_Table_1[[#This Row],[Resid
Acre]],"")</f>
        <v/>
      </c>
      <c r="M452" s="179" t="str">
        <f>IFERROR(ROUND(Table_Data_Table_1[[#This Row],[Land
Residual]]/Table_Data_Table_1[[#This Row],[Resid
Sq Ft]],2),"")</f>
        <v/>
      </c>
      <c r="N452" s="78" t="str">
        <f>IF(Table_Data_Table_1[[#This Row],[Item ID]]="","",ROUND(DAYS360(Table_Data_Table_1[[#This Row],[Sale Date]],'Global Settings'!$H$5)/30,0))</f>
        <v/>
      </c>
      <c r="O452" s="180" t="str">
        <f ca="1">IFERROR(IF(AND(Table_Data_Table_1[[#This Row],[Months To
Mid-Point]]&lt;12.01,Table_Data_Table_1[[#This Row],[Months To
Mid-Point]]&gt;-13),0,(Table_Data_Table_1[[#This Row],[Months To
Mid-Point]]*'Global Settings'!$H$6)),"")</f>
        <v/>
      </c>
      <c r="P452" s="176" t="str">
        <f ca="1">IFERROR(Table_Data_Table_1[[#This Row],[Land
Residual]]*(Table_Data_Table_1[[#This Row],[Time
Adjust]]+1),"")</f>
        <v/>
      </c>
      <c r="Q452" s="176" t="str">
        <f ca="1">IFERROR(Table_Data_Table_1[[#This Row],[Adjusted
Sale Price]]/Table_Data_Table_1[[#This Row],[Resid
Acre]],"")</f>
        <v/>
      </c>
      <c r="R452" s="179" t="str">
        <f ca="1">IFERROR(ROUND(Table_Data_Table_1[[#This Row],[Adjusted
Sale Price]]/Table_Data_Table_1[[#This Row],[Resid
Sq Ft]],2),"")</f>
        <v/>
      </c>
      <c r="S452" s="179" t="str">
        <f ca="1">IFERROR(IF(VLOOKUP(Table_Data_Table_1[[#This Row],[Item ID]],DataTable,11,FALSE)=0,"N/A",Table_Data_Table_1[[#This Row],[Adjusted
Sale Price]]/VLOOKUP(Table_Data_Table_1[[#This Row],[Item ID]],DataTable,11,FALSE)),"")</f>
        <v/>
      </c>
      <c r="T452" s="285" t="str">
        <f ca="1">IF(IFERROR(VLOOKUP(Table_Data_Table_1[[#This Row],[Item ID]],DataTable,17,FALSE),"")=0,"",IFERROR(VLOOKUP(Table_Data_Table_1[[#This Row],[Item ID]],DataTable,17,FALSE),""))</f>
        <v/>
      </c>
      <c r="U452" s="8"/>
    </row>
    <row r="453" spans="1:21" x14ac:dyDescent="0.25">
      <c r="A453" s="166" t="s">
        <v>133</v>
      </c>
      <c r="C453" s="192" t="str">
        <f>IF(Table_Data_Table_1[[#This Row],[Item ID]]="","",IFERROR(VLOOKUP(Table_Data_Table_1[[#This Row],[Item ID]],DataTable,16,FALSE),""))</f>
        <v/>
      </c>
      <c r="H45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ID]],DataTable,6,FALSE)*I453,"")))</f>
        <v/>
      </c>
      <c r="I45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3" s="178" t="str">
        <f>IFERROR(ROUND(Table_Data_Table_1[[#This Row],[Resid
Sq Ft]]/43560,3),"")</f>
        <v/>
      </c>
      <c r="K453" s="76" t="str">
        <f>IF(Table_Data_Table_1[[#This Row],[Item ID]]="","",IFERROR(VLOOKUP(Table_Data_Table_1[[#This Row],[Item ID]],DataTable,10,FALSE)-VLOOKUP(Table_Data_Table_1[[#This Row],[Item ID]],DataTable,12,FALSE),""))</f>
        <v/>
      </c>
      <c r="L453" s="176" t="str">
        <f>IFERROR(Table_Data_Table_1[[#This Row],[Land
Residual]]/Table_Data_Table_1[[#This Row],[Resid
Acre]],"")</f>
        <v/>
      </c>
      <c r="M453" s="179" t="str">
        <f>IFERROR(ROUND(Table_Data_Table_1[[#This Row],[Land
Residual]]/Table_Data_Table_1[[#This Row],[Resid
Sq Ft]],2),"")</f>
        <v/>
      </c>
      <c r="N453" s="78" t="str">
        <f>IF(Table_Data_Table_1[[#This Row],[Item ID]]="","",ROUND(DAYS360(Table_Data_Table_1[[#This Row],[Sale Date]],'Global Settings'!$H$5)/30,0))</f>
        <v/>
      </c>
      <c r="O453" s="180" t="str">
        <f ca="1">IFERROR(IF(AND(Table_Data_Table_1[[#This Row],[Months To
Mid-Point]]&lt;12.01,Table_Data_Table_1[[#This Row],[Months To
Mid-Point]]&gt;-13),0,(Table_Data_Table_1[[#This Row],[Months To
Mid-Point]]*'Global Settings'!$H$6)),"")</f>
        <v/>
      </c>
      <c r="P453" s="176" t="str">
        <f ca="1">IFERROR(Table_Data_Table_1[[#This Row],[Land
Residual]]*(Table_Data_Table_1[[#This Row],[Time
Adjust]]+1),"")</f>
        <v/>
      </c>
      <c r="Q453" s="176" t="str">
        <f ca="1">IFERROR(Table_Data_Table_1[[#This Row],[Adjusted
Sale Price]]/Table_Data_Table_1[[#This Row],[Resid
Acre]],"")</f>
        <v/>
      </c>
      <c r="R453" s="179" t="str">
        <f ca="1">IFERROR(ROUND(Table_Data_Table_1[[#This Row],[Adjusted
Sale Price]]/Table_Data_Table_1[[#This Row],[Resid
Sq Ft]],2),"")</f>
        <v/>
      </c>
      <c r="S453" s="179" t="str">
        <f ca="1">IFERROR(IF(VLOOKUP(Table_Data_Table_1[[#This Row],[Item ID]],DataTable,11,FALSE)=0,"N/A",Table_Data_Table_1[[#This Row],[Adjusted
Sale Price]]/VLOOKUP(Table_Data_Table_1[[#This Row],[Item ID]],DataTable,11,FALSE)),"")</f>
        <v/>
      </c>
      <c r="T453" s="285" t="str">
        <f ca="1">IF(IFERROR(VLOOKUP(Table_Data_Table_1[[#This Row],[Item ID]],DataTable,17,FALSE),"")=0,"",IFERROR(VLOOKUP(Table_Data_Table_1[[#This Row],[Item ID]],DataTable,17,FALSE),""))</f>
        <v/>
      </c>
      <c r="U453" s="8"/>
    </row>
    <row r="454" spans="1:21" x14ac:dyDescent="0.25">
      <c r="A454" s="166" t="s">
        <v>133</v>
      </c>
      <c r="C454" s="192" t="str">
        <f>IF(Table_Data_Table_1[[#This Row],[Item ID]]="","",IFERROR(VLOOKUP(Table_Data_Table_1[[#This Row],[Item ID]],DataTable,16,FALSE),""))</f>
        <v/>
      </c>
      <c r="H45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ID]],DataTable,6,FALSE)*I454,"")))</f>
        <v/>
      </c>
      <c r="I45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4" s="178" t="str">
        <f>IFERROR(ROUND(Table_Data_Table_1[[#This Row],[Resid
Sq Ft]]/43560,3),"")</f>
        <v/>
      </c>
      <c r="K454" s="76" t="str">
        <f>IF(Table_Data_Table_1[[#This Row],[Item ID]]="","",IFERROR(VLOOKUP(Table_Data_Table_1[[#This Row],[Item ID]],DataTable,10,FALSE)-VLOOKUP(Table_Data_Table_1[[#This Row],[Item ID]],DataTable,12,FALSE),""))</f>
        <v/>
      </c>
      <c r="L454" s="176" t="str">
        <f>IFERROR(Table_Data_Table_1[[#This Row],[Land
Residual]]/Table_Data_Table_1[[#This Row],[Resid
Acre]],"")</f>
        <v/>
      </c>
      <c r="M454" s="179" t="str">
        <f>IFERROR(ROUND(Table_Data_Table_1[[#This Row],[Land
Residual]]/Table_Data_Table_1[[#This Row],[Resid
Sq Ft]],2),"")</f>
        <v/>
      </c>
      <c r="N454" s="78" t="str">
        <f>IF(Table_Data_Table_1[[#This Row],[Item ID]]="","",ROUND(DAYS360(Table_Data_Table_1[[#This Row],[Sale Date]],'Global Settings'!$H$5)/30,0))</f>
        <v/>
      </c>
      <c r="O454" s="180" t="str">
        <f ca="1">IFERROR(IF(AND(Table_Data_Table_1[[#This Row],[Months To
Mid-Point]]&lt;12.01,Table_Data_Table_1[[#This Row],[Months To
Mid-Point]]&gt;-13),0,(Table_Data_Table_1[[#This Row],[Months To
Mid-Point]]*'Global Settings'!$H$6)),"")</f>
        <v/>
      </c>
      <c r="P454" s="176" t="str">
        <f ca="1">IFERROR(Table_Data_Table_1[[#This Row],[Land
Residual]]*(Table_Data_Table_1[[#This Row],[Time
Adjust]]+1),"")</f>
        <v/>
      </c>
      <c r="Q454" s="176" t="str">
        <f ca="1">IFERROR(Table_Data_Table_1[[#This Row],[Adjusted
Sale Price]]/Table_Data_Table_1[[#This Row],[Resid
Acre]],"")</f>
        <v/>
      </c>
      <c r="R454" s="179" t="str">
        <f ca="1">IFERROR(ROUND(Table_Data_Table_1[[#This Row],[Adjusted
Sale Price]]/Table_Data_Table_1[[#This Row],[Resid
Sq Ft]],2),"")</f>
        <v/>
      </c>
      <c r="S454" s="179" t="str">
        <f ca="1">IFERROR(IF(VLOOKUP(Table_Data_Table_1[[#This Row],[Item ID]],DataTable,11,FALSE)=0,"N/A",Table_Data_Table_1[[#This Row],[Adjusted
Sale Price]]/VLOOKUP(Table_Data_Table_1[[#This Row],[Item ID]],DataTable,11,FALSE)),"")</f>
        <v/>
      </c>
      <c r="T454" s="285" t="str">
        <f ca="1">IF(IFERROR(VLOOKUP(Table_Data_Table_1[[#This Row],[Item ID]],DataTable,17,FALSE),"")=0,"",IFERROR(VLOOKUP(Table_Data_Table_1[[#This Row],[Item ID]],DataTable,17,FALSE),""))</f>
        <v/>
      </c>
      <c r="U454" s="8"/>
    </row>
    <row r="455" spans="1:21" x14ac:dyDescent="0.25">
      <c r="A455" s="166" t="s">
        <v>133</v>
      </c>
      <c r="C455" s="192" t="str">
        <f>IF(Table_Data_Table_1[[#This Row],[Item ID]]="","",IFERROR(VLOOKUP(Table_Data_Table_1[[#This Row],[Item ID]],DataTable,16,FALSE),""))</f>
        <v/>
      </c>
      <c r="H45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ID]],DataTable,6,FALSE)*I455,"")))</f>
        <v/>
      </c>
      <c r="I45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5" s="178" t="str">
        <f>IFERROR(ROUND(Table_Data_Table_1[[#This Row],[Resid
Sq Ft]]/43560,3),"")</f>
        <v/>
      </c>
      <c r="K455" s="76" t="str">
        <f>IF(Table_Data_Table_1[[#This Row],[Item ID]]="","",IFERROR(VLOOKUP(Table_Data_Table_1[[#This Row],[Item ID]],DataTable,10,FALSE)-VLOOKUP(Table_Data_Table_1[[#This Row],[Item ID]],DataTable,12,FALSE),""))</f>
        <v/>
      </c>
      <c r="L455" s="176" t="str">
        <f>IFERROR(Table_Data_Table_1[[#This Row],[Land
Residual]]/Table_Data_Table_1[[#This Row],[Resid
Acre]],"")</f>
        <v/>
      </c>
      <c r="M455" s="179" t="str">
        <f>IFERROR(ROUND(Table_Data_Table_1[[#This Row],[Land
Residual]]/Table_Data_Table_1[[#This Row],[Resid
Sq Ft]],2),"")</f>
        <v/>
      </c>
      <c r="N455" s="78" t="str">
        <f>IF(Table_Data_Table_1[[#This Row],[Item ID]]="","",ROUND(DAYS360(Table_Data_Table_1[[#This Row],[Sale Date]],'Global Settings'!$H$5)/30,0))</f>
        <v/>
      </c>
      <c r="O455" s="180" t="str">
        <f ca="1">IFERROR(IF(AND(Table_Data_Table_1[[#This Row],[Months To
Mid-Point]]&lt;12.01,Table_Data_Table_1[[#This Row],[Months To
Mid-Point]]&gt;-13),0,(Table_Data_Table_1[[#This Row],[Months To
Mid-Point]]*'Global Settings'!$H$6)),"")</f>
        <v/>
      </c>
      <c r="P455" s="176" t="str">
        <f ca="1">IFERROR(Table_Data_Table_1[[#This Row],[Land
Residual]]*(Table_Data_Table_1[[#This Row],[Time
Adjust]]+1),"")</f>
        <v/>
      </c>
      <c r="Q455" s="176" t="str">
        <f ca="1">IFERROR(Table_Data_Table_1[[#This Row],[Adjusted
Sale Price]]/Table_Data_Table_1[[#This Row],[Resid
Acre]],"")</f>
        <v/>
      </c>
      <c r="R455" s="179" t="str">
        <f ca="1">IFERROR(ROUND(Table_Data_Table_1[[#This Row],[Adjusted
Sale Price]]/Table_Data_Table_1[[#This Row],[Resid
Sq Ft]],2),"")</f>
        <v/>
      </c>
      <c r="S455" s="179" t="str">
        <f ca="1">IFERROR(IF(VLOOKUP(Table_Data_Table_1[[#This Row],[Item ID]],DataTable,11,FALSE)=0,"N/A",Table_Data_Table_1[[#This Row],[Adjusted
Sale Price]]/VLOOKUP(Table_Data_Table_1[[#This Row],[Item ID]],DataTable,11,FALSE)),"")</f>
        <v/>
      </c>
      <c r="T455" s="285" t="str">
        <f ca="1">IF(IFERROR(VLOOKUP(Table_Data_Table_1[[#This Row],[Item ID]],DataTable,17,FALSE),"")=0,"",IFERROR(VLOOKUP(Table_Data_Table_1[[#This Row],[Item ID]],DataTable,17,FALSE),""))</f>
        <v/>
      </c>
      <c r="U455" s="8"/>
    </row>
    <row r="456" spans="1:21" x14ac:dyDescent="0.25">
      <c r="A456" s="166" t="s">
        <v>133</v>
      </c>
      <c r="C456" s="192" t="str">
        <f>IF(Table_Data_Table_1[[#This Row],[Item ID]]="","",IFERROR(VLOOKUP(Table_Data_Table_1[[#This Row],[Item ID]],DataTable,16,FALSE),""))</f>
        <v/>
      </c>
      <c r="H45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ID]],DataTable,6,FALSE)*I456,"")))</f>
        <v/>
      </c>
      <c r="I45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6" s="178" t="str">
        <f>IFERROR(ROUND(Table_Data_Table_1[[#This Row],[Resid
Sq Ft]]/43560,3),"")</f>
        <v/>
      </c>
      <c r="K456" s="76" t="str">
        <f>IF(Table_Data_Table_1[[#This Row],[Item ID]]="","",IFERROR(VLOOKUP(Table_Data_Table_1[[#This Row],[Item ID]],DataTable,10,FALSE)-VLOOKUP(Table_Data_Table_1[[#This Row],[Item ID]],DataTable,12,FALSE),""))</f>
        <v/>
      </c>
      <c r="L456" s="176" t="str">
        <f>IFERROR(Table_Data_Table_1[[#This Row],[Land
Residual]]/Table_Data_Table_1[[#This Row],[Resid
Acre]],"")</f>
        <v/>
      </c>
      <c r="M456" s="179" t="str">
        <f>IFERROR(ROUND(Table_Data_Table_1[[#This Row],[Land
Residual]]/Table_Data_Table_1[[#This Row],[Resid
Sq Ft]],2),"")</f>
        <v/>
      </c>
      <c r="N456" s="78" t="str">
        <f>IF(Table_Data_Table_1[[#This Row],[Item ID]]="","",ROUND(DAYS360(Table_Data_Table_1[[#This Row],[Sale Date]],'Global Settings'!$H$5)/30,0))</f>
        <v/>
      </c>
      <c r="O456" s="180" t="str">
        <f ca="1">IFERROR(IF(AND(Table_Data_Table_1[[#This Row],[Months To
Mid-Point]]&lt;12.01,Table_Data_Table_1[[#This Row],[Months To
Mid-Point]]&gt;-13),0,(Table_Data_Table_1[[#This Row],[Months To
Mid-Point]]*'Global Settings'!$H$6)),"")</f>
        <v/>
      </c>
      <c r="P456" s="176" t="str">
        <f ca="1">IFERROR(Table_Data_Table_1[[#This Row],[Land
Residual]]*(Table_Data_Table_1[[#This Row],[Time
Adjust]]+1),"")</f>
        <v/>
      </c>
      <c r="Q456" s="176" t="str">
        <f ca="1">IFERROR(Table_Data_Table_1[[#This Row],[Adjusted
Sale Price]]/Table_Data_Table_1[[#This Row],[Resid
Acre]],"")</f>
        <v/>
      </c>
      <c r="R456" s="179" t="str">
        <f ca="1">IFERROR(ROUND(Table_Data_Table_1[[#This Row],[Adjusted
Sale Price]]/Table_Data_Table_1[[#This Row],[Resid
Sq Ft]],2),"")</f>
        <v/>
      </c>
      <c r="S456" s="179" t="str">
        <f ca="1">IFERROR(IF(VLOOKUP(Table_Data_Table_1[[#This Row],[Item ID]],DataTable,11,FALSE)=0,"N/A",Table_Data_Table_1[[#This Row],[Adjusted
Sale Price]]/VLOOKUP(Table_Data_Table_1[[#This Row],[Item ID]],DataTable,11,FALSE)),"")</f>
        <v/>
      </c>
      <c r="T456" s="285" t="str">
        <f ca="1">IF(IFERROR(VLOOKUP(Table_Data_Table_1[[#This Row],[Item ID]],DataTable,17,FALSE),"")=0,"",IFERROR(VLOOKUP(Table_Data_Table_1[[#This Row],[Item ID]],DataTable,17,FALSE),""))</f>
        <v/>
      </c>
      <c r="U456" s="8"/>
    </row>
    <row r="457" spans="1:21" x14ac:dyDescent="0.25">
      <c r="A457" s="166" t="s">
        <v>133</v>
      </c>
      <c r="C457" s="192" t="str">
        <f>IF(Table_Data_Table_1[[#This Row],[Item ID]]="","",IFERROR(VLOOKUP(Table_Data_Table_1[[#This Row],[Item ID]],DataTable,16,FALSE),""))</f>
        <v/>
      </c>
      <c r="H45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ID]],DataTable,6,FALSE)*I457,"")))</f>
        <v/>
      </c>
      <c r="I45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7" s="178" t="str">
        <f>IFERROR(ROUND(Table_Data_Table_1[[#This Row],[Resid
Sq Ft]]/43560,3),"")</f>
        <v/>
      </c>
      <c r="K457" s="76" t="str">
        <f>IF(Table_Data_Table_1[[#This Row],[Item ID]]="","",IFERROR(VLOOKUP(Table_Data_Table_1[[#This Row],[Item ID]],DataTable,10,FALSE)-VLOOKUP(Table_Data_Table_1[[#This Row],[Item ID]],DataTable,12,FALSE),""))</f>
        <v/>
      </c>
      <c r="L457" s="176" t="str">
        <f>IFERROR(Table_Data_Table_1[[#This Row],[Land
Residual]]/Table_Data_Table_1[[#This Row],[Resid
Acre]],"")</f>
        <v/>
      </c>
      <c r="M457" s="179" t="str">
        <f>IFERROR(ROUND(Table_Data_Table_1[[#This Row],[Land
Residual]]/Table_Data_Table_1[[#This Row],[Resid
Sq Ft]],2),"")</f>
        <v/>
      </c>
      <c r="N457" s="78" t="str">
        <f>IF(Table_Data_Table_1[[#This Row],[Item ID]]="","",ROUND(DAYS360(Table_Data_Table_1[[#This Row],[Sale Date]],'Global Settings'!$H$5)/30,0))</f>
        <v/>
      </c>
      <c r="O457" s="180" t="str">
        <f ca="1">IFERROR(IF(AND(Table_Data_Table_1[[#This Row],[Months To
Mid-Point]]&lt;12.01,Table_Data_Table_1[[#This Row],[Months To
Mid-Point]]&gt;-13),0,(Table_Data_Table_1[[#This Row],[Months To
Mid-Point]]*'Global Settings'!$H$6)),"")</f>
        <v/>
      </c>
      <c r="P457" s="176" t="str">
        <f ca="1">IFERROR(Table_Data_Table_1[[#This Row],[Land
Residual]]*(Table_Data_Table_1[[#This Row],[Time
Adjust]]+1),"")</f>
        <v/>
      </c>
      <c r="Q457" s="176" t="str">
        <f ca="1">IFERROR(Table_Data_Table_1[[#This Row],[Adjusted
Sale Price]]/Table_Data_Table_1[[#This Row],[Resid
Acre]],"")</f>
        <v/>
      </c>
      <c r="R457" s="179" t="str">
        <f ca="1">IFERROR(ROUND(Table_Data_Table_1[[#This Row],[Adjusted
Sale Price]]/Table_Data_Table_1[[#This Row],[Resid
Sq Ft]],2),"")</f>
        <v/>
      </c>
      <c r="S457" s="179" t="str">
        <f ca="1">IFERROR(IF(VLOOKUP(Table_Data_Table_1[[#This Row],[Item ID]],DataTable,11,FALSE)=0,"N/A",Table_Data_Table_1[[#This Row],[Adjusted
Sale Price]]/VLOOKUP(Table_Data_Table_1[[#This Row],[Item ID]],DataTable,11,FALSE)),"")</f>
        <v/>
      </c>
      <c r="T457" s="285" t="str">
        <f ca="1">IF(IFERROR(VLOOKUP(Table_Data_Table_1[[#This Row],[Item ID]],DataTable,17,FALSE),"")=0,"",IFERROR(VLOOKUP(Table_Data_Table_1[[#This Row],[Item ID]],DataTable,17,FALSE),""))</f>
        <v/>
      </c>
      <c r="U457" s="8"/>
    </row>
    <row r="458" spans="1:21" x14ac:dyDescent="0.25">
      <c r="A458" s="166" t="s">
        <v>133</v>
      </c>
      <c r="C458" s="192" t="str">
        <f>IF(Table_Data_Table_1[[#This Row],[Item ID]]="","",IFERROR(VLOOKUP(Table_Data_Table_1[[#This Row],[Item ID]],DataTable,16,FALSE),""))</f>
        <v/>
      </c>
      <c r="H45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ID]],DataTable,6,FALSE)*I458,"")))</f>
        <v/>
      </c>
      <c r="I45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8" s="178" t="str">
        <f>IFERROR(ROUND(Table_Data_Table_1[[#This Row],[Resid
Sq Ft]]/43560,3),"")</f>
        <v/>
      </c>
      <c r="K458" s="76" t="str">
        <f>IF(Table_Data_Table_1[[#This Row],[Item ID]]="","",IFERROR(VLOOKUP(Table_Data_Table_1[[#This Row],[Item ID]],DataTable,10,FALSE)-VLOOKUP(Table_Data_Table_1[[#This Row],[Item ID]],DataTable,12,FALSE),""))</f>
        <v/>
      </c>
      <c r="L458" s="176" t="str">
        <f>IFERROR(Table_Data_Table_1[[#This Row],[Land
Residual]]/Table_Data_Table_1[[#This Row],[Resid
Acre]],"")</f>
        <v/>
      </c>
      <c r="M458" s="179" t="str">
        <f>IFERROR(ROUND(Table_Data_Table_1[[#This Row],[Land
Residual]]/Table_Data_Table_1[[#This Row],[Resid
Sq Ft]],2),"")</f>
        <v/>
      </c>
      <c r="N458" s="78" t="str">
        <f>IF(Table_Data_Table_1[[#This Row],[Item ID]]="","",ROUND(DAYS360(Table_Data_Table_1[[#This Row],[Sale Date]],'Global Settings'!$H$5)/30,0))</f>
        <v/>
      </c>
      <c r="O458" s="180" t="str">
        <f ca="1">IFERROR(IF(AND(Table_Data_Table_1[[#This Row],[Months To
Mid-Point]]&lt;12.01,Table_Data_Table_1[[#This Row],[Months To
Mid-Point]]&gt;-13),0,(Table_Data_Table_1[[#This Row],[Months To
Mid-Point]]*'Global Settings'!$H$6)),"")</f>
        <v/>
      </c>
      <c r="P458" s="176" t="str">
        <f ca="1">IFERROR(Table_Data_Table_1[[#This Row],[Land
Residual]]*(Table_Data_Table_1[[#This Row],[Time
Adjust]]+1),"")</f>
        <v/>
      </c>
      <c r="Q458" s="176" t="str">
        <f ca="1">IFERROR(Table_Data_Table_1[[#This Row],[Adjusted
Sale Price]]/Table_Data_Table_1[[#This Row],[Resid
Acre]],"")</f>
        <v/>
      </c>
      <c r="R458" s="179" t="str">
        <f ca="1">IFERROR(ROUND(Table_Data_Table_1[[#This Row],[Adjusted
Sale Price]]/Table_Data_Table_1[[#This Row],[Resid
Sq Ft]],2),"")</f>
        <v/>
      </c>
      <c r="S458" s="179" t="str">
        <f ca="1">IFERROR(IF(VLOOKUP(Table_Data_Table_1[[#This Row],[Item ID]],DataTable,11,FALSE)=0,"N/A",Table_Data_Table_1[[#This Row],[Adjusted
Sale Price]]/VLOOKUP(Table_Data_Table_1[[#This Row],[Item ID]],DataTable,11,FALSE)),"")</f>
        <v/>
      </c>
      <c r="T458" s="285" t="str">
        <f ca="1">IF(IFERROR(VLOOKUP(Table_Data_Table_1[[#This Row],[Item ID]],DataTable,17,FALSE),"")=0,"",IFERROR(VLOOKUP(Table_Data_Table_1[[#This Row],[Item ID]],DataTable,17,FALSE),""))</f>
        <v/>
      </c>
      <c r="U458" s="8"/>
    </row>
    <row r="459" spans="1:21" x14ac:dyDescent="0.25">
      <c r="A459" s="166" t="s">
        <v>133</v>
      </c>
      <c r="C459" s="192" t="str">
        <f>IF(Table_Data_Table_1[[#This Row],[Item ID]]="","",IFERROR(VLOOKUP(Table_Data_Table_1[[#This Row],[Item ID]],DataTable,16,FALSE),""))</f>
        <v/>
      </c>
      <c r="H45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ID]],DataTable,6,FALSE)*I459,"")))</f>
        <v/>
      </c>
      <c r="I45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9" s="178" t="str">
        <f>IFERROR(ROUND(Table_Data_Table_1[[#This Row],[Resid
Sq Ft]]/43560,3),"")</f>
        <v/>
      </c>
      <c r="K459" s="76" t="str">
        <f>IF(Table_Data_Table_1[[#This Row],[Item ID]]="","",IFERROR(VLOOKUP(Table_Data_Table_1[[#This Row],[Item ID]],DataTable,10,FALSE)-VLOOKUP(Table_Data_Table_1[[#This Row],[Item ID]],DataTable,12,FALSE),""))</f>
        <v/>
      </c>
      <c r="L459" s="176" t="str">
        <f>IFERROR(Table_Data_Table_1[[#This Row],[Land
Residual]]/Table_Data_Table_1[[#This Row],[Resid
Acre]],"")</f>
        <v/>
      </c>
      <c r="M459" s="179" t="str">
        <f>IFERROR(ROUND(Table_Data_Table_1[[#This Row],[Land
Residual]]/Table_Data_Table_1[[#This Row],[Resid
Sq Ft]],2),"")</f>
        <v/>
      </c>
      <c r="N459" s="78" t="str">
        <f>IF(Table_Data_Table_1[[#This Row],[Item ID]]="","",ROUND(DAYS360(Table_Data_Table_1[[#This Row],[Sale Date]],'Global Settings'!$H$5)/30,0))</f>
        <v/>
      </c>
      <c r="O459" s="180" t="str">
        <f ca="1">IFERROR(IF(AND(Table_Data_Table_1[[#This Row],[Months To
Mid-Point]]&lt;12.01,Table_Data_Table_1[[#This Row],[Months To
Mid-Point]]&gt;-13),0,(Table_Data_Table_1[[#This Row],[Months To
Mid-Point]]*'Global Settings'!$H$6)),"")</f>
        <v/>
      </c>
      <c r="P459" s="176" t="str">
        <f ca="1">IFERROR(Table_Data_Table_1[[#This Row],[Land
Residual]]*(Table_Data_Table_1[[#This Row],[Time
Adjust]]+1),"")</f>
        <v/>
      </c>
      <c r="Q459" s="176" t="str">
        <f ca="1">IFERROR(Table_Data_Table_1[[#This Row],[Adjusted
Sale Price]]/Table_Data_Table_1[[#This Row],[Resid
Acre]],"")</f>
        <v/>
      </c>
      <c r="R459" s="179" t="str">
        <f ca="1">IFERROR(ROUND(Table_Data_Table_1[[#This Row],[Adjusted
Sale Price]]/Table_Data_Table_1[[#This Row],[Resid
Sq Ft]],2),"")</f>
        <v/>
      </c>
      <c r="S459" s="179" t="str">
        <f ca="1">IFERROR(IF(VLOOKUP(Table_Data_Table_1[[#This Row],[Item ID]],DataTable,11,FALSE)=0,"N/A",Table_Data_Table_1[[#This Row],[Adjusted
Sale Price]]/VLOOKUP(Table_Data_Table_1[[#This Row],[Item ID]],DataTable,11,FALSE)),"")</f>
        <v/>
      </c>
      <c r="T459" s="285" t="str">
        <f ca="1">IF(IFERROR(VLOOKUP(Table_Data_Table_1[[#This Row],[Item ID]],DataTable,17,FALSE),"")=0,"",IFERROR(VLOOKUP(Table_Data_Table_1[[#This Row],[Item ID]],DataTable,17,FALSE),""))</f>
        <v/>
      </c>
      <c r="U459" s="8"/>
    </row>
    <row r="460" spans="1:21" x14ac:dyDescent="0.25">
      <c r="A460" s="166" t="s">
        <v>133</v>
      </c>
      <c r="C460" s="192" t="str">
        <f>IF(Table_Data_Table_1[[#This Row],[Item ID]]="","",IFERROR(VLOOKUP(Table_Data_Table_1[[#This Row],[Item ID]],DataTable,16,FALSE),""))</f>
        <v/>
      </c>
      <c r="H46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ID]],DataTable,6,FALSE)*I460,"")))</f>
        <v/>
      </c>
      <c r="I46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0" s="178" t="str">
        <f>IFERROR(ROUND(Table_Data_Table_1[[#This Row],[Resid
Sq Ft]]/43560,3),"")</f>
        <v/>
      </c>
      <c r="K460" s="76" t="str">
        <f>IF(Table_Data_Table_1[[#This Row],[Item ID]]="","",IFERROR(VLOOKUP(Table_Data_Table_1[[#This Row],[Item ID]],DataTable,10,FALSE)-VLOOKUP(Table_Data_Table_1[[#This Row],[Item ID]],DataTable,12,FALSE),""))</f>
        <v/>
      </c>
      <c r="L460" s="176" t="str">
        <f>IFERROR(Table_Data_Table_1[[#This Row],[Land
Residual]]/Table_Data_Table_1[[#This Row],[Resid
Acre]],"")</f>
        <v/>
      </c>
      <c r="M460" s="179" t="str">
        <f>IFERROR(ROUND(Table_Data_Table_1[[#This Row],[Land
Residual]]/Table_Data_Table_1[[#This Row],[Resid
Sq Ft]],2),"")</f>
        <v/>
      </c>
      <c r="N460" s="78" t="str">
        <f>IF(Table_Data_Table_1[[#This Row],[Item ID]]="","",ROUND(DAYS360(Table_Data_Table_1[[#This Row],[Sale Date]],'Global Settings'!$H$5)/30,0))</f>
        <v/>
      </c>
      <c r="O460" s="180" t="str">
        <f ca="1">IFERROR(IF(AND(Table_Data_Table_1[[#This Row],[Months To
Mid-Point]]&lt;12.01,Table_Data_Table_1[[#This Row],[Months To
Mid-Point]]&gt;-13),0,(Table_Data_Table_1[[#This Row],[Months To
Mid-Point]]*'Global Settings'!$H$6)),"")</f>
        <v/>
      </c>
      <c r="P460" s="176" t="str">
        <f ca="1">IFERROR(Table_Data_Table_1[[#This Row],[Land
Residual]]*(Table_Data_Table_1[[#This Row],[Time
Adjust]]+1),"")</f>
        <v/>
      </c>
      <c r="Q460" s="176" t="str">
        <f ca="1">IFERROR(Table_Data_Table_1[[#This Row],[Adjusted
Sale Price]]/Table_Data_Table_1[[#This Row],[Resid
Acre]],"")</f>
        <v/>
      </c>
      <c r="R460" s="179" t="str">
        <f ca="1">IFERROR(ROUND(Table_Data_Table_1[[#This Row],[Adjusted
Sale Price]]/Table_Data_Table_1[[#This Row],[Resid
Sq Ft]],2),"")</f>
        <v/>
      </c>
      <c r="S460" s="179" t="str">
        <f ca="1">IFERROR(IF(VLOOKUP(Table_Data_Table_1[[#This Row],[Item ID]],DataTable,11,FALSE)=0,"N/A",Table_Data_Table_1[[#This Row],[Adjusted
Sale Price]]/VLOOKUP(Table_Data_Table_1[[#This Row],[Item ID]],DataTable,11,FALSE)),"")</f>
        <v/>
      </c>
      <c r="T460" s="285" t="str">
        <f ca="1">IF(IFERROR(VLOOKUP(Table_Data_Table_1[[#This Row],[Item ID]],DataTable,17,FALSE),"")=0,"",IFERROR(VLOOKUP(Table_Data_Table_1[[#This Row],[Item ID]],DataTable,17,FALSE),""))</f>
        <v/>
      </c>
      <c r="U460" s="8"/>
    </row>
    <row r="461" spans="1:21" x14ac:dyDescent="0.25">
      <c r="A461" s="166" t="s">
        <v>133</v>
      </c>
      <c r="C461" s="192" t="str">
        <f>IF(Table_Data_Table_1[[#This Row],[Item ID]]="","",IFERROR(VLOOKUP(Table_Data_Table_1[[#This Row],[Item ID]],DataTable,16,FALSE),""))</f>
        <v/>
      </c>
      <c r="H46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ID]],DataTable,6,FALSE)*I461,"")))</f>
        <v/>
      </c>
      <c r="I46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1" s="178" t="str">
        <f>IFERROR(ROUND(Table_Data_Table_1[[#This Row],[Resid
Sq Ft]]/43560,3),"")</f>
        <v/>
      </c>
      <c r="K461" s="76" t="str">
        <f>IF(Table_Data_Table_1[[#This Row],[Item ID]]="","",IFERROR(VLOOKUP(Table_Data_Table_1[[#This Row],[Item ID]],DataTable,10,FALSE)-VLOOKUP(Table_Data_Table_1[[#This Row],[Item ID]],DataTable,12,FALSE),""))</f>
        <v/>
      </c>
      <c r="L461" s="176" t="str">
        <f>IFERROR(Table_Data_Table_1[[#This Row],[Land
Residual]]/Table_Data_Table_1[[#This Row],[Resid
Acre]],"")</f>
        <v/>
      </c>
      <c r="M461" s="179" t="str">
        <f>IFERROR(ROUND(Table_Data_Table_1[[#This Row],[Land
Residual]]/Table_Data_Table_1[[#This Row],[Resid
Sq Ft]],2),"")</f>
        <v/>
      </c>
      <c r="N461" s="78" t="str">
        <f>IF(Table_Data_Table_1[[#This Row],[Item ID]]="","",ROUND(DAYS360(Table_Data_Table_1[[#This Row],[Sale Date]],'Global Settings'!$H$5)/30,0))</f>
        <v/>
      </c>
      <c r="O461" s="180" t="str">
        <f ca="1">IFERROR(IF(AND(Table_Data_Table_1[[#This Row],[Months To
Mid-Point]]&lt;12.01,Table_Data_Table_1[[#This Row],[Months To
Mid-Point]]&gt;-13),0,(Table_Data_Table_1[[#This Row],[Months To
Mid-Point]]*'Global Settings'!$H$6)),"")</f>
        <v/>
      </c>
      <c r="P461" s="176" t="str">
        <f ca="1">IFERROR(Table_Data_Table_1[[#This Row],[Land
Residual]]*(Table_Data_Table_1[[#This Row],[Time
Adjust]]+1),"")</f>
        <v/>
      </c>
      <c r="Q461" s="176" t="str">
        <f ca="1">IFERROR(Table_Data_Table_1[[#This Row],[Adjusted
Sale Price]]/Table_Data_Table_1[[#This Row],[Resid
Acre]],"")</f>
        <v/>
      </c>
      <c r="R461" s="179" t="str">
        <f ca="1">IFERROR(ROUND(Table_Data_Table_1[[#This Row],[Adjusted
Sale Price]]/Table_Data_Table_1[[#This Row],[Resid
Sq Ft]],2),"")</f>
        <v/>
      </c>
      <c r="S461" s="179" t="str">
        <f ca="1">IFERROR(IF(VLOOKUP(Table_Data_Table_1[[#This Row],[Item ID]],DataTable,11,FALSE)=0,"N/A",Table_Data_Table_1[[#This Row],[Adjusted
Sale Price]]/VLOOKUP(Table_Data_Table_1[[#This Row],[Item ID]],DataTable,11,FALSE)),"")</f>
        <v/>
      </c>
      <c r="T461" s="285" t="str">
        <f ca="1">IF(IFERROR(VLOOKUP(Table_Data_Table_1[[#This Row],[Item ID]],DataTable,17,FALSE),"")=0,"",IFERROR(VLOOKUP(Table_Data_Table_1[[#This Row],[Item ID]],DataTable,17,FALSE),""))</f>
        <v/>
      </c>
      <c r="U461" s="8"/>
    </row>
    <row r="462" spans="1:21" x14ac:dyDescent="0.25">
      <c r="A462" s="166" t="s">
        <v>133</v>
      </c>
      <c r="C462" s="192" t="str">
        <f>IF(Table_Data_Table_1[[#This Row],[Item ID]]="","",IFERROR(VLOOKUP(Table_Data_Table_1[[#This Row],[Item ID]],DataTable,16,FALSE),""))</f>
        <v/>
      </c>
      <c r="H46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ID]],DataTable,6,FALSE)*I462,"")))</f>
        <v/>
      </c>
      <c r="I46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2" s="178" t="str">
        <f>IFERROR(ROUND(Table_Data_Table_1[[#This Row],[Resid
Sq Ft]]/43560,3),"")</f>
        <v/>
      </c>
      <c r="K462" s="76" t="str">
        <f>IF(Table_Data_Table_1[[#This Row],[Item ID]]="","",IFERROR(VLOOKUP(Table_Data_Table_1[[#This Row],[Item ID]],DataTable,10,FALSE)-VLOOKUP(Table_Data_Table_1[[#This Row],[Item ID]],DataTable,12,FALSE),""))</f>
        <v/>
      </c>
      <c r="L462" s="176" t="str">
        <f>IFERROR(Table_Data_Table_1[[#This Row],[Land
Residual]]/Table_Data_Table_1[[#This Row],[Resid
Acre]],"")</f>
        <v/>
      </c>
      <c r="M462" s="179" t="str">
        <f>IFERROR(ROUND(Table_Data_Table_1[[#This Row],[Land
Residual]]/Table_Data_Table_1[[#This Row],[Resid
Sq Ft]],2),"")</f>
        <v/>
      </c>
      <c r="N462" s="78" t="str">
        <f>IF(Table_Data_Table_1[[#This Row],[Item ID]]="","",ROUND(DAYS360(Table_Data_Table_1[[#This Row],[Sale Date]],'Global Settings'!$H$5)/30,0))</f>
        <v/>
      </c>
      <c r="O462" s="180" t="str">
        <f ca="1">IFERROR(IF(AND(Table_Data_Table_1[[#This Row],[Months To
Mid-Point]]&lt;12.01,Table_Data_Table_1[[#This Row],[Months To
Mid-Point]]&gt;-13),0,(Table_Data_Table_1[[#This Row],[Months To
Mid-Point]]*'Global Settings'!$H$6)),"")</f>
        <v/>
      </c>
      <c r="P462" s="176" t="str">
        <f ca="1">IFERROR(Table_Data_Table_1[[#This Row],[Land
Residual]]*(Table_Data_Table_1[[#This Row],[Time
Adjust]]+1),"")</f>
        <v/>
      </c>
      <c r="Q462" s="176" t="str">
        <f ca="1">IFERROR(Table_Data_Table_1[[#This Row],[Adjusted
Sale Price]]/Table_Data_Table_1[[#This Row],[Resid
Acre]],"")</f>
        <v/>
      </c>
      <c r="R462" s="179" t="str">
        <f ca="1">IFERROR(ROUND(Table_Data_Table_1[[#This Row],[Adjusted
Sale Price]]/Table_Data_Table_1[[#This Row],[Resid
Sq Ft]],2),"")</f>
        <v/>
      </c>
      <c r="S462" s="179" t="str">
        <f ca="1">IFERROR(IF(VLOOKUP(Table_Data_Table_1[[#This Row],[Item ID]],DataTable,11,FALSE)=0,"N/A",Table_Data_Table_1[[#This Row],[Adjusted
Sale Price]]/VLOOKUP(Table_Data_Table_1[[#This Row],[Item ID]],DataTable,11,FALSE)),"")</f>
        <v/>
      </c>
      <c r="T462" s="285" t="str">
        <f ca="1">IF(IFERROR(VLOOKUP(Table_Data_Table_1[[#This Row],[Item ID]],DataTable,17,FALSE),"")=0,"",IFERROR(VLOOKUP(Table_Data_Table_1[[#This Row],[Item ID]],DataTable,17,FALSE),""))</f>
        <v/>
      </c>
      <c r="U462" s="8"/>
    </row>
    <row r="463" spans="1:21" x14ac:dyDescent="0.25">
      <c r="A463" s="166" t="s">
        <v>133</v>
      </c>
      <c r="C463" s="192" t="str">
        <f>IF(Table_Data_Table_1[[#This Row],[Item ID]]="","",IFERROR(VLOOKUP(Table_Data_Table_1[[#This Row],[Item ID]],DataTable,16,FALSE),""))</f>
        <v/>
      </c>
      <c r="H46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ID]],DataTable,6,FALSE)*I463,"")))</f>
        <v/>
      </c>
      <c r="I46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3" s="178" t="str">
        <f>IFERROR(ROUND(Table_Data_Table_1[[#This Row],[Resid
Sq Ft]]/43560,3),"")</f>
        <v/>
      </c>
      <c r="K463" s="76" t="str">
        <f>IF(Table_Data_Table_1[[#This Row],[Item ID]]="","",IFERROR(VLOOKUP(Table_Data_Table_1[[#This Row],[Item ID]],DataTable,10,FALSE)-VLOOKUP(Table_Data_Table_1[[#This Row],[Item ID]],DataTable,12,FALSE),""))</f>
        <v/>
      </c>
      <c r="L463" s="176" t="str">
        <f>IFERROR(Table_Data_Table_1[[#This Row],[Land
Residual]]/Table_Data_Table_1[[#This Row],[Resid
Acre]],"")</f>
        <v/>
      </c>
      <c r="M463" s="179" t="str">
        <f>IFERROR(ROUND(Table_Data_Table_1[[#This Row],[Land
Residual]]/Table_Data_Table_1[[#This Row],[Resid
Sq Ft]],2),"")</f>
        <v/>
      </c>
      <c r="N463" s="78" t="str">
        <f>IF(Table_Data_Table_1[[#This Row],[Item ID]]="","",ROUND(DAYS360(Table_Data_Table_1[[#This Row],[Sale Date]],'Global Settings'!$H$5)/30,0))</f>
        <v/>
      </c>
      <c r="O463" s="180" t="str">
        <f ca="1">IFERROR(IF(AND(Table_Data_Table_1[[#This Row],[Months To
Mid-Point]]&lt;12.01,Table_Data_Table_1[[#This Row],[Months To
Mid-Point]]&gt;-13),0,(Table_Data_Table_1[[#This Row],[Months To
Mid-Point]]*'Global Settings'!$H$6)),"")</f>
        <v/>
      </c>
      <c r="P463" s="176" t="str">
        <f ca="1">IFERROR(Table_Data_Table_1[[#This Row],[Land
Residual]]*(Table_Data_Table_1[[#This Row],[Time
Adjust]]+1),"")</f>
        <v/>
      </c>
      <c r="Q463" s="176" t="str">
        <f ca="1">IFERROR(Table_Data_Table_1[[#This Row],[Adjusted
Sale Price]]/Table_Data_Table_1[[#This Row],[Resid
Acre]],"")</f>
        <v/>
      </c>
      <c r="R463" s="179" t="str">
        <f ca="1">IFERROR(ROUND(Table_Data_Table_1[[#This Row],[Adjusted
Sale Price]]/Table_Data_Table_1[[#This Row],[Resid
Sq Ft]],2),"")</f>
        <v/>
      </c>
      <c r="S463" s="179" t="str">
        <f ca="1">IFERROR(IF(VLOOKUP(Table_Data_Table_1[[#This Row],[Item ID]],DataTable,11,FALSE)=0,"N/A",Table_Data_Table_1[[#This Row],[Adjusted
Sale Price]]/VLOOKUP(Table_Data_Table_1[[#This Row],[Item ID]],DataTable,11,FALSE)),"")</f>
        <v/>
      </c>
      <c r="T463" s="285" t="str">
        <f ca="1">IF(IFERROR(VLOOKUP(Table_Data_Table_1[[#This Row],[Item ID]],DataTable,17,FALSE),"")=0,"",IFERROR(VLOOKUP(Table_Data_Table_1[[#This Row],[Item ID]],DataTable,17,FALSE),""))</f>
        <v/>
      </c>
      <c r="U463" s="8"/>
    </row>
    <row r="464" spans="1:21" x14ac:dyDescent="0.25">
      <c r="A464" s="166" t="s">
        <v>133</v>
      </c>
      <c r="C464" s="192" t="str">
        <f>IF(Table_Data_Table_1[[#This Row],[Item ID]]="","",IFERROR(VLOOKUP(Table_Data_Table_1[[#This Row],[Item ID]],DataTable,16,FALSE),""))</f>
        <v/>
      </c>
      <c r="H46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ID]],DataTable,6,FALSE)*I464,"")))</f>
        <v/>
      </c>
      <c r="I46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4" s="178" t="str">
        <f>IFERROR(ROUND(Table_Data_Table_1[[#This Row],[Resid
Sq Ft]]/43560,3),"")</f>
        <v/>
      </c>
      <c r="K464" s="76" t="str">
        <f>IF(Table_Data_Table_1[[#This Row],[Item ID]]="","",IFERROR(VLOOKUP(Table_Data_Table_1[[#This Row],[Item ID]],DataTable,10,FALSE)-VLOOKUP(Table_Data_Table_1[[#This Row],[Item ID]],DataTable,12,FALSE),""))</f>
        <v/>
      </c>
      <c r="L464" s="176" t="str">
        <f>IFERROR(Table_Data_Table_1[[#This Row],[Land
Residual]]/Table_Data_Table_1[[#This Row],[Resid
Acre]],"")</f>
        <v/>
      </c>
      <c r="M464" s="179" t="str">
        <f>IFERROR(ROUND(Table_Data_Table_1[[#This Row],[Land
Residual]]/Table_Data_Table_1[[#This Row],[Resid
Sq Ft]],2),"")</f>
        <v/>
      </c>
      <c r="N464" s="78" t="str">
        <f>IF(Table_Data_Table_1[[#This Row],[Item ID]]="","",ROUND(DAYS360(Table_Data_Table_1[[#This Row],[Sale Date]],'Global Settings'!$H$5)/30,0))</f>
        <v/>
      </c>
      <c r="O464" s="180" t="str">
        <f ca="1">IFERROR(IF(AND(Table_Data_Table_1[[#This Row],[Months To
Mid-Point]]&lt;12.01,Table_Data_Table_1[[#This Row],[Months To
Mid-Point]]&gt;-13),0,(Table_Data_Table_1[[#This Row],[Months To
Mid-Point]]*'Global Settings'!$H$6)),"")</f>
        <v/>
      </c>
      <c r="P464" s="176" t="str">
        <f ca="1">IFERROR(Table_Data_Table_1[[#This Row],[Land
Residual]]*(Table_Data_Table_1[[#This Row],[Time
Adjust]]+1),"")</f>
        <v/>
      </c>
      <c r="Q464" s="176" t="str">
        <f ca="1">IFERROR(Table_Data_Table_1[[#This Row],[Adjusted
Sale Price]]/Table_Data_Table_1[[#This Row],[Resid
Acre]],"")</f>
        <v/>
      </c>
      <c r="R464" s="179" t="str">
        <f ca="1">IFERROR(ROUND(Table_Data_Table_1[[#This Row],[Adjusted
Sale Price]]/Table_Data_Table_1[[#This Row],[Resid
Sq Ft]],2),"")</f>
        <v/>
      </c>
      <c r="S464" s="179" t="str">
        <f ca="1">IFERROR(IF(VLOOKUP(Table_Data_Table_1[[#This Row],[Item ID]],DataTable,11,FALSE)=0,"N/A",Table_Data_Table_1[[#This Row],[Adjusted
Sale Price]]/VLOOKUP(Table_Data_Table_1[[#This Row],[Item ID]],DataTable,11,FALSE)),"")</f>
        <v/>
      </c>
      <c r="T464" s="285" t="str">
        <f ca="1">IF(IFERROR(VLOOKUP(Table_Data_Table_1[[#This Row],[Item ID]],DataTable,17,FALSE),"")=0,"",IFERROR(VLOOKUP(Table_Data_Table_1[[#This Row],[Item ID]],DataTable,17,FALSE),""))</f>
        <v/>
      </c>
      <c r="U464" s="8"/>
    </row>
    <row r="465" spans="1:21" x14ac:dyDescent="0.25">
      <c r="A465" s="166" t="s">
        <v>133</v>
      </c>
      <c r="C465" s="192" t="str">
        <f>IF(Table_Data_Table_1[[#This Row],[Item ID]]="","",IFERROR(VLOOKUP(Table_Data_Table_1[[#This Row],[Item ID]],DataTable,16,FALSE),""))</f>
        <v/>
      </c>
      <c r="H46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ID]],DataTable,6,FALSE)*I465,"")))</f>
        <v/>
      </c>
      <c r="I46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5" s="178" t="str">
        <f>IFERROR(ROUND(Table_Data_Table_1[[#This Row],[Resid
Sq Ft]]/43560,3),"")</f>
        <v/>
      </c>
      <c r="K465" s="76" t="str">
        <f>IF(Table_Data_Table_1[[#This Row],[Item ID]]="","",IFERROR(VLOOKUP(Table_Data_Table_1[[#This Row],[Item ID]],DataTable,10,FALSE)-VLOOKUP(Table_Data_Table_1[[#This Row],[Item ID]],DataTable,12,FALSE),""))</f>
        <v/>
      </c>
      <c r="L465" s="176" t="str">
        <f>IFERROR(Table_Data_Table_1[[#This Row],[Land
Residual]]/Table_Data_Table_1[[#This Row],[Resid
Acre]],"")</f>
        <v/>
      </c>
      <c r="M465" s="179" t="str">
        <f>IFERROR(ROUND(Table_Data_Table_1[[#This Row],[Land
Residual]]/Table_Data_Table_1[[#This Row],[Resid
Sq Ft]],2),"")</f>
        <v/>
      </c>
      <c r="N465" s="78" t="str">
        <f>IF(Table_Data_Table_1[[#This Row],[Item ID]]="","",ROUND(DAYS360(Table_Data_Table_1[[#This Row],[Sale Date]],'Global Settings'!$H$5)/30,0))</f>
        <v/>
      </c>
      <c r="O465" s="180" t="str">
        <f ca="1">IFERROR(IF(AND(Table_Data_Table_1[[#This Row],[Months To
Mid-Point]]&lt;12.01,Table_Data_Table_1[[#This Row],[Months To
Mid-Point]]&gt;-13),0,(Table_Data_Table_1[[#This Row],[Months To
Mid-Point]]*'Global Settings'!$H$6)),"")</f>
        <v/>
      </c>
      <c r="P465" s="176" t="str">
        <f ca="1">IFERROR(Table_Data_Table_1[[#This Row],[Land
Residual]]*(Table_Data_Table_1[[#This Row],[Time
Adjust]]+1),"")</f>
        <v/>
      </c>
      <c r="Q465" s="176" t="str">
        <f ca="1">IFERROR(Table_Data_Table_1[[#This Row],[Adjusted
Sale Price]]/Table_Data_Table_1[[#This Row],[Resid
Acre]],"")</f>
        <v/>
      </c>
      <c r="R465" s="179" t="str">
        <f ca="1">IFERROR(ROUND(Table_Data_Table_1[[#This Row],[Adjusted
Sale Price]]/Table_Data_Table_1[[#This Row],[Resid
Sq Ft]],2),"")</f>
        <v/>
      </c>
      <c r="S465" s="179" t="str">
        <f ca="1">IFERROR(IF(VLOOKUP(Table_Data_Table_1[[#This Row],[Item ID]],DataTable,11,FALSE)=0,"N/A",Table_Data_Table_1[[#This Row],[Adjusted
Sale Price]]/VLOOKUP(Table_Data_Table_1[[#This Row],[Item ID]],DataTable,11,FALSE)),"")</f>
        <v/>
      </c>
      <c r="T465" s="285" t="str">
        <f ca="1">IF(IFERROR(VLOOKUP(Table_Data_Table_1[[#This Row],[Item ID]],DataTable,17,FALSE),"")=0,"",IFERROR(VLOOKUP(Table_Data_Table_1[[#This Row],[Item ID]],DataTable,17,FALSE),""))</f>
        <v/>
      </c>
      <c r="U465" s="8"/>
    </row>
    <row r="466" spans="1:21" x14ac:dyDescent="0.25">
      <c r="A466" s="166" t="s">
        <v>133</v>
      </c>
      <c r="C466" s="192" t="str">
        <f>IF(Table_Data_Table_1[[#This Row],[Item ID]]="","",IFERROR(VLOOKUP(Table_Data_Table_1[[#This Row],[Item ID]],DataTable,16,FALSE),""))</f>
        <v/>
      </c>
      <c r="H46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ID]],DataTable,6,FALSE)*I466,"")))</f>
        <v/>
      </c>
      <c r="I46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6" s="178" t="str">
        <f>IFERROR(ROUND(Table_Data_Table_1[[#This Row],[Resid
Sq Ft]]/43560,3),"")</f>
        <v/>
      </c>
      <c r="K466" s="76" t="str">
        <f>IF(Table_Data_Table_1[[#This Row],[Item ID]]="","",IFERROR(VLOOKUP(Table_Data_Table_1[[#This Row],[Item ID]],DataTable,10,FALSE)-VLOOKUP(Table_Data_Table_1[[#This Row],[Item ID]],DataTable,12,FALSE),""))</f>
        <v/>
      </c>
      <c r="L466" s="176" t="str">
        <f>IFERROR(Table_Data_Table_1[[#This Row],[Land
Residual]]/Table_Data_Table_1[[#This Row],[Resid
Acre]],"")</f>
        <v/>
      </c>
      <c r="M466" s="179" t="str">
        <f>IFERROR(ROUND(Table_Data_Table_1[[#This Row],[Land
Residual]]/Table_Data_Table_1[[#This Row],[Resid
Sq Ft]],2),"")</f>
        <v/>
      </c>
      <c r="N466" s="78" t="str">
        <f>IF(Table_Data_Table_1[[#This Row],[Item ID]]="","",ROUND(DAYS360(Table_Data_Table_1[[#This Row],[Sale Date]],'Global Settings'!$H$5)/30,0))</f>
        <v/>
      </c>
      <c r="O466" s="180" t="str">
        <f ca="1">IFERROR(IF(AND(Table_Data_Table_1[[#This Row],[Months To
Mid-Point]]&lt;12.01,Table_Data_Table_1[[#This Row],[Months To
Mid-Point]]&gt;-13),0,(Table_Data_Table_1[[#This Row],[Months To
Mid-Point]]*'Global Settings'!$H$6)),"")</f>
        <v/>
      </c>
      <c r="P466" s="176" t="str">
        <f ca="1">IFERROR(Table_Data_Table_1[[#This Row],[Land
Residual]]*(Table_Data_Table_1[[#This Row],[Time
Adjust]]+1),"")</f>
        <v/>
      </c>
      <c r="Q466" s="176" t="str">
        <f ca="1">IFERROR(Table_Data_Table_1[[#This Row],[Adjusted
Sale Price]]/Table_Data_Table_1[[#This Row],[Resid
Acre]],"")</f>
        <v/>
      </c>
      <c r="R466" s="179" t="str">
        <f ca="1">IFERROR(ROUND(Table_Data_Table_1[[#This Row],[Adjusted
Sale Price]]/Table_Data_Table_1[[#This Row],[Resid
Sq Ft]],2),"")</f>
        <v/>
      </c>
      <c r="S466" s="179" t="str">
        <f ca="1">IFERROR(IF(VLOOKUP(Table_Data_Table_1[[#This Row],[Item ID]],DataTable,11,FALSE)=0,"N/A",Table_Data_Table_1[[#This Row],[Adjusted
Sale Price]]/VLOOKUP(Table_Data_Table_1[[#This Row],[Item ID]],DataTable,11,FALSE)),"")</f>
        <v/>
      </c>
      <c r="T466" s="285" t="str">
        <f ca="1">IF(IFERROR(VLOOKUP(Table_Data_Table_1[[#This Row],[Item ID]],DataTable,17,FALSE),"")=0,"",IFERROR(VLOOKUP(Table_Data_Table_1[[#This Row],[Item ID]],DataTable,17,FALSE),""))</f>
        <v/>
      </c>
      <c r="U466" s="8"/>
    </row>
    <row r="467" spans="1:21" x14ac:dyDescent="0.25">
      <c r="A467" s="166" t="s">
        <v>133</v>
      </c>
      <c r="C467" s="192" t="str">
        <f>IF(Table_Data_Table_1[[#This Row],[Item ID]]="","",IFERROR(VLOOKUP(Table_Data_Table_1[[#This Row],[Item ID]],DataTable,16,FALSE),""))</f>
        <v/>
      </c>
      <c r="H46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ID]],DataTable,6,FALSE)*I467,"")))</f>
        <v/>
      </c>
      <c r="I46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7" s="178" t="str">
        <f>IFERROR(ROUND(Table_Data_Table_1[[#This Row],[Resid
Sq Ft]]/43560,3),"")</f>
        <v/>
      </c>
      <c r="K467" s="76" t="str">
        <f>IF(Table_Data_Table_1[[#This Row],[Item ID]]="","",IFERROR(VLOOKUP(Table_Data_Table_1[[#This Row],[Item ID]],DataTable,10,FALSE)-VLOOKUP(Table_Data_Table_1[[#This Row],[Item ID]],DataTable,12,FALSE),""))</f>
        <v/>
      </c>
      <c r="L467" s="176" t="str">
        <f>IFERROR(Table_Data_Table_1[[#This Row],[Land
Residual]]/Table_Data_Table_1[[#This Row],[Resid
Acre]],"")</f>
        <v/>
      </c>
      <c r="M467" s="179" t="str">
        <f>IFERROR(ROUND(Table_Data_Table_1[[#This Row],[Land
Residual]]/Table_Data_Table_1[[#This Row],[Resid
Sq Ft]],2),"")</f>
        <v/>
      </c>
      <c r="N467" s="78" t="str">
        <f>IF(Table_Data_Table_1[[#This Row],[Item ID]]="","",ROUND(DAYS360(Table_Data_Table_1[[#This Row],[Sale Date]],'Global Settings'!$H$5)/30,0))</f>
        <v/>
      </c>
      <c r="O467" s="180" t="str">
        <f ca="1">IFERROR(IF(AND(Table_Data_Table_1[[#This Row],[Months To
Mid-Point]]&lt;12.01,Table_Data_Table_1[[#This Row],[Months To
Mid-Point]]&gt;-13),0,(Table_Data_Table_1[[#This Row],[Months To
Mid-Point]]*'Global Settings'!$H$6)),"")</f>
        <v/>
      </c>
      <c r="P467" s="176" t="str">
        <f ca="1">IFERROR(Table_Data_Table_1[[#This Row],[Land
Residual]]*(Table_Data_Table_1[[#This Row],[Time
Adjust]]+1),"")</f>
        <v/>
      </c>
      <c r="Q467" s="176" t="str">
        <f ca="1">IFERROR(Table_Data_Table_1[[#This Row],[Adjusted
Sale Price]]/Table_Data_Table_1[[#This Row],[Resid
Acre]],"")</f>
        <v/>
      </c>
      <c r="R467" s="179" t="str">
        <f ca="1">IFERROR(ROUND(Table_Data_Table_1[[#This Row],[Adjusted
Sale Price]]/Table_Data_Table_1[[#This Row],[Resid
Sq Ft]],2),"")</f>
        <v/>
      </c>
      <c r="S467" s="179" t="str">
        <f ca="1">IFERROR(IF(VLOOKUP(Table_Data_Table_1[[#This Row],[Item ID]],DataTable,11,FALSE)=0,"N/A",Table_Data_Table_1[[#This Row],[Adjusted
Sale Price]]/VLOOKUP(Table_Data_Table_1[[#This Row],[Item ID]],DataTable,11,FALSE)),"")</f>
        <v/>
      </c>
      <c r="T467" s="285" t="str">
        <f ca="1">IF(IFERROR(VLOOKUP(Table_Data_Table_1[[#This Row],[Item ID]],DataTable,17,FALSE),"")=0,"",IFERROR(VLOOKUP(Table_Data_Table_1[[#This Row],[Item ID]],DataTable,17,FALSE),""))</f>
        <v/>
      </c>
      <c r="U467" s="8"/>
    </row>
    <row r="468" spans="1:21" x14ac:dyDescent="0.25">
      <c r="A468" s="166" t="s">
        <v>133</v>
      </c>
      <c r="C468" s="192" t="str">
        <f>IF(Table_Data_Table_1[[#This Row],[Item ID]]="","",IFERROR(VLOOKUP(Table_Data_Table_1[[#This Row],[Item ID]],DataTable,16,FALSE),""))</f>
        <v/>
      </c>
      <c r="H46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ID]],DataTable,6,FALSE)*I468,"")))</f>
        <v/>
      </c>
      <c r="I46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8" s="178" t="str">
        <f>IFERROR(ROUND(Table_Data_Table_1[[#This Row],[Resid
Sq Ft]]/43560,3),"")</f>
        <v/>
      </c>
      <c r="K468" s="76" t="str">
        <f>IF(Table_Data_Table_1[[#This Row],[Item ID]]="","",IFERROR(VLOOKUP(Table_Data_Table_1[[#This Row],[Item ID]],DataTable,10,FALSE)-VLOOKUP(Table_Data_Table_1[[#This Row],[Item ID]],DataTable,12,FALSE),""))</f>
        <v/>
      </c>
      <c r="L468" s="176" t="str">
        <f>IFERROR(Table_Data_Table_1[[#This Row],[Land
Residual]]/Table_Data_Table_1[[#This Row],[Resid
Acre]],"")</f>
        <v/>
      </c>
      <c r="M468" s="179" t="str">
        <f>IFERROR(ROUND(Table_Data_Table_1[[#This Row],[Land
Residual]]/Table_Data_Table_1[[#This Row],[Resid
Sq Ft]],2),"")</f>
        <v/>
      </c>
      <c r="N468" s="78" t="str">
        <f>IF(Table_Data_Table_1[[#This Row],[Item ID]]="","",ROUND(DAYS360(Table_Data_Table_1[[#This Row],[Sale Date]],'Global Settings'!$H$5)/30,0))</f>
        <v/>
      </c>
      <c r="O468" s="180" t="str">
        <f ca="1">IFERROR(IF(AND(Table_Data_Table_1[[#This Row],[Months To
Mid-Point]]&lt;12.01,Table_Data_Table_1[[#This Row],[Months To
Mid-Point]]&gt;-13),0,(Table_Data_Table_1[[#This Row],[Months To
Mid-Point]]*'Global Settings'!$H$6)),"")</f>
        <v/>
      </c>
      <c r="P468" s="176" t="str">
        <f ca="1">IFERROR(Table_Data_Table_1[[#This Row],[Land
Residual]]*(Table_Data_Table_1[[#This Row],[Time
Adjust]]+1),"")</f>
        <v/>
      </c>
      <c r="Q468" s="176" t="str">
        <f ca="1">IFERROR(Table_Data_Table_1[[#This Row],[Adjusted
Sale Price]]/Table_Data_Table_1[[#This Row],[Resid
Acre]],"")</f>
        <v/>
      </c>
      <c r="R468" s="179" t="str">
        <f ca="1">IFERROR(ROUND(Table_Data_Table_1[[#This Row],[Adjusted
Sale Price]]/Table_Data_Table_1[[#This Row],[Resid
Sq Ft]],2),"")</f>
        <v/>
      </c>
      <c r="S468" s="179" t="str">
        <f ca="1">IFERROR(IF(VLOOKUP(Table_Data_Table_1[[#This Row],[Item ID]],DataTable,11,FALSE)=0,"N/A",Table_Data_Table_1[[#This Row],[Adjusted
Sale Price]]/VLOOKUP(Table_Data_Table_1[[#This Row],[Item ID]],DataTable,11,FALSE)),"")</f>
        <v/>
      </c>
      <c r="T468" s="285" t="str">
        <f ca="1">IF(IFERROR(VLOOKUP(Table_Data_Table_1[[#This Row],[Item ID]],DataTable,17,FALSE),"")=0,"",IFERROR(VLOOKUP(Table_Data_Table_1[[#This Row],[Item ID]],DataTable,17,FALSE),""))</f>
        <v/>
      </c>
      <c r="U468" s="8"/>
    </row>
    <row r="469" spans="1:21" x14ac:dyDescent="0.25">
      <c r="A469" s="166" t="s">
        <v>133</v>
      </c>
      <c r="C469" s="192" t="str">
        <f>IF(Table_Data_Table_1[[#This Row],[Item ID]]="","",IFERROR(VLOOKUP(Table_Data_Table_1[[#This Row],[Item ID]],DataTable,16,FALSE),""))</f>
        <v/>
      </c>
      <c r="H46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ID]],DataTable,6,FALSE)*I469,"")))</f>
        <v/>
      </c>
      <c r="I46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9" s="178" t="str">
        <f>IFERROR(ROUND(Table_Data_Table_1[[#This Row],[Resid
Sq Ft]]/43560,3),"")</f>
        <v/>
      </c>
      <c r="K469" s="76" t="str">
        <f>IF(Table_Data_Table_1[[#This Row],[Item ID]]="","",IFERROR(VLOOKUP(Table_Data_Table_1[[#This Row],[Item ID]],DataTable,10,FALSE)-VLOOKUP(Table_Data_Table_1[[#This Row],[Item ID]],DataTable,12,FALSE),""))</f>
        <v/>
      </c>
      <c r="L469" s="176" t="str">
        <f>IFERROR(Table_Data_Table_1[[#This Row],[Land
Residual]]/Table_Data_Table_1[[#This Row],[Resid
Acre]],"")</f>
        <v/>
      </c>
      <c r="M469" s="179" t="str">
        <f>IFERROR(ROUND(Table_Data_Table_1[[#This Row],[Land
Residual]]/Table_Data_Table_1[[#This Row],[Resid
Sq Ft]],2),"")</f>
        <v/>
      </c>
      <c r="N469" s="78" t="str">
        <f>IF(Table_Data_Table_1[[#This Row],[Item ID]]="","",ROUND(DAYS360(Table_Data_Table_1[[#This Row],[Sale Date]],'Global Settings'!$H$5)/30,0))</f>
        <v/>
      </c>
      <c r="O469" s="180" t="str">
        <f ca="1">IFERROR(IF(AND(Table_Data_Table_1[[#This Row],[Months To
Mid-Point]]&lt;12.01,Table_Data_Table_1[[#This Row],[Months To
Mid-Point]]&gt;-13),0,(Table_Data_Table_1[[#This Row],[Months To
Mid-Point]]*'Global Settings'!$H$6)),"")</f>
        <v/>
      </c>
      <c r="P469" s="176" t="str">
        <f ca="1">IFERROR(Table_Data_Table_1[[#This Row],[Land
Residual]]*(Table_Data_Table_1[[#This Row],[Time
Adjust]]+1),"")</f>
        <v/>
      </c>
      <c r="Q469" s="176" t="str">
        <f ca="1">IFERROR(Table_Data_Table_1[[#This Row],[Adjusted
Sale Price]]/Table_Data_Table_1[[#This Row],[Resid
Acre]],"")</f>
        <v/>
      </c>
      <c r="R469" s="179" t="str">
        <f ca="1">IFERROR(ROUND(Table_Data_Table_1[[#This Row],[Adjusted
Sale Price]]/Table_Data_Table_1[[#This Row],[Resid
Sq Ft]],2),"")</f>
        <v/>
      </c>
      <c r="S469" s="179" t="str">
        <f ca="1">IFERROR(IF(VLOOKUP(Table_Data_Table_1[[#This Row],[Item ID]],DataTable,11,FALSE)=0,"N/A",Table_Data_Table_1[[#This Row],[Adjusted
Sale Price]]/VLOOKUP(Table_Data_Table_1[[#This Row],[Item ID]],DataTable,11,FALSE)),"")</f>
        <v/>
      </c>
      <c r="T469" s="285" t="str">
        <f ca="1">IF(IFERROR(VLOOKUP(Table_Data_Table_1[[#This Row],[Item ID]],DataTable,17,FALSE),"")=0,"",IFERROR(VLOOKUP(Table_Data_Table_1[[#This Row],[Item ID]],DataTable,17,FALSE),""))</f>
        <v/>
      </c>
      <c r="U469" s="8"/>
    </row>
    <row r="470" spans="1:21" x14ac:dyDescent="0.25">
      <c r="A470" s="166" t="s">
        <v>133</v>
      </c>
      <c r="C470" s="192" t="str">
        <f>IF(Table_Data_Table_1[[#This Row],[Item ID]]="","",IFERROR(VLOOKUP(Table_Data_Table_1[[#This Row],[Item ID]],DataTable,16,FALSE),""))</f>
        <v/>
      </c>
      <c r="H47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ID]],DataTable,6,FALSE)*I470,"")))</f>
        <v/>
      </c>
      <c r="I47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0" s="178" t="str">
        <f>IFERROR(ROUND(Table_Data_Table_1[[#This Row],[Resid
Sq Ft]]/43560,3),"")</f>
        <v/>
      </c>
      <c r="K470" s="76" t="str">
        <f>IF(Table_Data_Table_1[[#This Row],[Item ID]]="","",IFERROR(VLOOKUP(Table_Data_Table_1[[#This Row],[Item ID]],DataTable,10,FALSE)-VLOOKUP(Table_Data_Table_1[[#This Row],[Item ID]],DataTable,12,FALSE),""))</f>
        <v/>
      </c>
      <c r="L470" s="176" t="str">
        <f>IFERROR(Table_Data_Table_1[[#This Row],[Land
Residual]]/Table_Data_Table_1[[#This Row],[Resid
Acre]],"")</f>
        <v/>
      </c>
      <c r="M470" s="179" t="str">
        <f>IFERROR(ROUND(Table_Data_Table_1[[#This Row],[Land
Residual]]/Table_Data_Table_1[[#This Row],[Resid
Sq Ft]],2),"")</f>
        <v/>
      </c>
      <c r="N470" s="78" t="str">
        <f>IF(Table_Data_Table_1[[#This Row],[Item ID]]="","",ROUND(DAYS360(Table_Data_Table_1[[#This Row],[Sale Date]],'Global Settings'!$H$5)/30,0))</f>
        <v/>
      </c>
      <c r="O470" s="180" t="str">
        <f ca="1">IFERROR(IF(AND(Table_Data_Table_1[[#This Row],[Months To
Mid-Point]]&lt;12.01,Table_Data_Table_1[[#This Row],[Months To
Mid-Point]]&gt;-13),0,(Table_Data_Table_1[[#This Row],[Months To
Mid-Point]]*'Global Settings'!$H$6)),"")</f>
        <v/>
      </c>
      <c r="P470" s="176" t="str">
        <f ca="1">IFERROR(Table_Data_Table_1[[#This Row],[Land
Residual]]*(Table_Data_Table_1[[#This Row],[Time
Adjust]]+1),"")</f>
        <v/>
      </c>
      <c r="Q470" s="176" t="str">
        <f ca="1">IFERROR(Table_Data_Table_1[[#This Row],[Adjusted
Sale Price]]/Table_Data_Table_1[[#This Row],[Resid
Acre]],"")</f>
        <v/>
      </c>
      <c r="R470" s="179" t="str">
        <f ca="1">IFERROR(ROUND(Table_Data_Table_1[[#This Row],[Adjusted
Sale Price]]/Table_Data_Table_1[[#This Row],[Resid
Sq Ft]],2),"")</f>
        <v/>
      </c>
      <c r="S470" s="179" t="str">
        <f ca="1">IFERROR(IF(VLOOKUP(Table_Data_Table_1[[#This Row],[Item ID]],DataTable,11,FALSE)=0,"N/A",Table_Data_Table_1[[#This Row],[Adjusted
Sale Price]]/VLOOKUP(Table_Data_Table_1[[#This Row],[Item ID]],DataTable,11,FALSE)),"")</f>
        <v/>
      </c>
      <c r="T470" s="285" t="str">
        <f ca="1">IF(IFERROR(VLOOKUP(Table_Data_Table_1[[#This Row],[Item ID]],DataTable,17,FALSE),"")=0,"",IFERROR(VLOOKUP(Table_Data_Table_1[[#This Row],[Item ID]],DataTable,17,FALSE),""))</f>
        <v/>
      </c>
      <c r="U470" s="8"/>
    </row>
    <row r="471" spans="1:21" x14ac:dyDescent="0.25">
      <c r="A471" s="166" t="s">
        <v>133</v>
      </c>
      <c r="C471" s="192" t="str">
        <f>IF(Table_Data_Table_1[[#This Row],[Item ID]]="","",IFERROR(VLOOKUP(Table_Data_Table_1[[#This Row],[Item ID]],DataTable,16,FALSE),""))</f>
        <v/>
      </c>
      <c r="H47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ID]],DataTable,6,FALSE)*I471,"")))</f>
        <v/>
      </c>
      <c r="I47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1" s="178" t="str">
        <f>IFERROR(ROUND(Table_Data_Table_1[[#This Row],[Resid
Sq Ft]]/43560,3),"")</f>
        <v/>
      </c>
      <c r="K471" s="76" t="str">
        <f>IF(Table_Data_Table_1[[#This Row],[Item ID]]="","",IFERROR(VLOOKUP(Table_Data_Table_1[[#This Row],[Item ID]],DataTable,10,FALSE)-VLOOKUP(Table_Data_Table_1[[#This Row],[Item ID]],DataTable,12,FALSE),""))</f>
        <v/>
      </c>
      <c r="L471" s="176" t="str">
        <f>IFERROR(Table_Data_Table_1[[#This Row],[Land
Residual]]/Table_Data_Table_1[[#This Row],[Resid
Acre]],"")</f>
        <v/>
      </c>
      <c r="M471" s="179" t="str">
        <f>IFERROR(ROUND(Table_Data_Table_1[[#This Row],[Land
Residual]]/Table_Data_Table_1[[#This Row],[Resid
Sq Ft]],2),"")</f>
        <v/>
      </c>
      <c r="N471" s="78" t="str">
        <f>IF(Table_Data_Table_1[[#This Row],[Item ID]]="","",ROUND(DAYS360(Table_Data_Table_1[[#This Row],[Sale Date]],'Global Settings'!$H$5)/30,0))</f>
        <v/>
      </c>
      <c r="O471" s="180" t="str">
        <f ca="1">IFERROR(IF(AND(Table_Data_Table_1[[#This Row],[Months To
Mid-Point]]&lt;12.01,Table_Data_Table_1[[#This Row],[Months To
Mid-Point]]&gt;-13),0,(Table_Data_Table_1[[#This Row],[Months To
Mid-Point]]*'Global Settings'!$H$6)),"")</f>
        <v/>
      </c>
      <c r="P471" s="176" t="str">
        <f ca="1">IFERROR(Table_Data_Table_1[[#This Row],[Land
Residual]]*(Table_Data_Table_1[[#This Row],[Time
Adjust]]+1),"")</f>
        <v/>
      </c>
      <c r="Q471" s="176" t="str">
        <f ca="1">IFERROR(Table_Data_Table_1[[#This Row],[Adjusted
Sale Price]]/Table_Data_Table_1[[#This Row],[Resid
Acre]],"")</f>
        <v/>
      </c>
      <c r="R471" s="179" t="str">
        <f ca="1">IFERROR(ROUND(Table_Data_Table_1[[#This Row],[Adjusted
Sale Price]]/Table_Data_Table_1[[#This Row],[Resid
Sq Ft]],2),"")</f>
        <v/>
      </c>
      <c r="S471" s="179" t="str">
        <f ca="1">IFERROR(IF(VLOOKUP(Table_Data_Table_1[[#This Row],[Item ID]],DataTable,11,FALSE)=0,"N/A",Table_Data_Table_1[[#This Row],[Adjusted
Sale Price]]/VLOOKUP(Table_Data_Table_1[[#This Row],[Item ID]],DataTable,11,FALSE)),"")</f>
        <v/>
      </c>
      <c r="T471" s="285" t="str">
        <f ca="1">IF(IFERROR(VLOOKUP(Table_Data_Table_1[[#This Row],[Item ID]],DataTable,17,FALSE),"")=0,"",IFERROR(VLOOKUP(Table_Data_Table_1[[#This Row],[Item ID]],DataTable,17,FALSE),""))</f>
        <v/>
      </c>
      <c r="U471" s="8"/>
    </row>
    <row r="472" spans="1:21" x14ac:dyDescent="0.25">
      <c r="A472" s="166" t="s">
        <v>133</v>
      </c>
      <c r="C472" s="192" t="str">
        <f>IF(Table_Data_Table_1[[#This Row],[Item ID]]="","",IFERROR(VLOOKUP(Table_Data_Table_1[[#This Row],[Item ID]],DataTable,16,FALSE),""))</f>
        <v/>
      </c>
      <c r="H47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ID]],DataTable,6,FALSE)*I472,"")))</f>
        <v/>
      </c>
      <c r="I47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2" s="178" t="str">
        <f>IFERROR(ROUND(Table_Data_Table_1[[#This Row],[Resid
Sq Ft]]/43560,3),"")</f>
        <v/>
      </c>
      <c r="K472" s="76" t="str">
        <f>IF(Table_Data_Table_1[[#This Row],[Item ID]]="","",IFERROR(VLOOKUP(Table_Data_Table_1[[#This Row],[Item ID]],DataTable,10,FALSE)-VLOOKUP(Table_Data_Table_1[[#This Row],[Item ID]],DataTable,12,FALSE),""))</f>
        <v/>
      </c>
      <c r="L472" s="176" t="str">
        <f>IFERROR(Table_Data_Table_1[[#This Row],[Land
Residual]]/Table_Data_Table_1[[#This Row],[Resid
Acre]],"")</f>
        <v/>
      </c>
      <c r="M472" s="179" t="str">
        <f>IFERROR(ROUND(Table_Data_Table_1[[#This Row],[Land
Residual]]/Table_Data_Table_1[[#This Row],[Resid
Sq Ft]],2),"")</f>
        <v/>
      </c>
      <c r="N472" s="78" t="str">
        <f>IF(Table_Data_Table_1[[#This Row],[Item ID]]="","",ROUND(DAYS360(Table_Data_Table_1[[#This Row],[Sale Date]],'Global Settings'!$H$5)/30,0))</f>
        <v/>
      </c>
      <c r="O472" s="180" t="str">
        <f ca="1">IFERROR(IF(AND(Table_Data_Table_1[[#This Row],[Months To
Mid-Point]]&lt;12.01,Table_Data_Table_1[[#This Row],[Months To
Mid-Point]]&gt;-13),0,(Table_Data_Table_1[[#This Row],[Months To
Mid-Point]]*'Global Settings'!$H$6)),"")</f>
        <v/>
      </c>
      <c r="P472" s="176" t="str">
        <f ca="1">IFERROR(Table_Data_Table_1[[#This Row],[Land
Residual]]*(Table_Data_Table_1[[#This Row],[Time
Adjust]]+1),"")</f>
        <v/>
      </c>
      <c r="Q472" s="176" t="str">
        <f ca="1">IFERROR(Table_Data_Table_1[[#This Row],[Adjusted
Sale Price]]/Table_Data_Table_1[[#This Row],[Resid
Acre]],"")</f>
        <v/>
      </c>
      <c r="R472" s="179" t="str">
        <f ca="1">IFERROR(ROUND(Table_Data_Table_1[[#This Row],[Adjusted
Sale Price]]/Table_Data_Table_1[[#This Row],[Resid
Sq Ft]],2),"")</f>
        <v/>
      </c>
      <c r="S472" s="179" t="str">
        <f ca="1">IFERROR(IF(VLOOKUP(Table_Data_Table_1[[#This Row],[Item ID]],DataTable,11,FALSE)=0,"N/A",Table_Data_Table_1[[#This Row],[Adjusted
Sale Price]]/VLOOKUP(Table_Data_Table_1[[#This Row],[Item ID]],DataTable,11,FALSE)),"")</f>
        <v/>
      </c>
      <c r="T472" s="285" t="str">
        <f ca="1">IF(IFERROR(VLOOKUP(Table_Data_Table_1[[#This Row],[Item ID]],DataTable,17,FALSE),"")=0,"",IFERROR(VLOOKUP(Table_Data_Table_1[[#This Row],[Item ID]],DataTable,17,FALSE),""))</f>
        <v/>
      </c>
      <c r="U472" s="8"/>
    </row>
    <row r="473" spans="1:21" x14ac:dyDescent="0.25">
      <c r="A473" s="166" t="s">
        <v>133</v>
      </c>
      <c r="C473" s="192" t="str">
        <f>IF(Table_Data_Table_1[[#This Row],[Item ID]]="","",IFERROR(VLOOKUP(Table_Data_Table_1[[#This Row],[Item ID]],DataTable,16,FALSE),""))</f>
        <v/>
      </c>
      <c r="H47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ID]],DataTable,6,FALSE)*I473,"")))</f>
        <v/>
      </c>
      <c r="I47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3" s="178" t="str">
        <f>IFERROR(ROUND(Table_Data_Table_1[[#This Row],[Resid
Sq Ft]]/43560,3),"")</f>
        <v/>
      </c>
      <c r="K473" s="76" t="str">
        <f>IF(Table_Data_Table_1[[#This Row],[Item ID]]="","",IFERROR(VLOOKUP(Table_Data_Table_1[[#This Row],[Item ID]],DataTable,10,FALSE)-VLOOKUP(Table_Data_Table_1[[#This Row],[Item ID]],DataTable,12,FALSE),""))</f>
        <v/>
      </c>
      <c r="L473" s="176" t="str">
        <f>IFERROR(Table_Data_Table_1[[#This Row],[Land
Residual]]/Table_Data_Table_1[[#This Row],[Resid
Acre]],"")</f>
        <v/>
      </c>
      <c r="M473" s="179" t="str">
        <f>IFERROR(ROUND(Table_Data_Table_1[[#This Row],[Land
Residual]]/Table_Data_Table_1[[#This Row],[Resid
Sq Ft]],2),"")</f>
        <v/>
      </c>
      <c r="N473" s="78" t="str">
        <f>IF(Table_Data_Table_1[[#This Row],[Item ID]]="","",ROUND(DAYS360(Table_Data_Table_1[[#This Row],[Sale Date]],'Global Settings'!$H$5)/30,0))</f>
        <v/>
      </c>
      <c r="O473" s="180" t="str">
        <f ca="1">IFERROR(IF(AND(Table_Data_Table_1[[#This Row],[Months To
Mid-Point]]&lt;12.01,Table_Data_Table_1[[#This Row],[Months To
Mid-Point]]&gt;-13),0,(Table_Data_Table_1[[#This Row],[Months To
Mid-Point]]*'Global Settings'!$H$6)),"")</f>
        <v/>
      </c>
      <c r="P473" s="176" t="str">
        <f ca="1">IFERROR(Table_Data_Table_1[[#This Row],[Land
Residual]]*(Table_Data_Table_1[[#This Row],[Time
Adjust]]+1),"")</f>
        <v/>
      </c>
      <c r="Q473" s="176" t="str">
        <f ca="1">IFERROR(Table_Data_Table_1[[#This Row],[Adjusted
Sale Price]]/Table_Data_Table_1[[#This Row],[Resid
Acre]],"")</f>
        <v/>
      </c>
      <c r="R473" s="179" t="str">
        <f ca="1">IFERROR(ROUND(Table_Data_Table_1[[#This Row],[Adjusted
Sale Price]]/Table_Data_Table_1[[#This Row],[Resid
Sq Ft]],2),"")</f>
        <v/>
      </c>
      <c r="S473" s="179" t="str">
        <f ca="1">IFERROR(IF(VLOOKUP(Table_Data_Table_1[[#This Row],[Item ID]],DataTable,11,FALSE)=0,"N/A",Table_Data_Table_1[[#This Row],[Adjusted
Sale Price]]/VLOOKUP(Table_Data_Table_1[[#This Row],[Item ID]],DataTable,11,FALSE)),"")</f>
        <v/>
      </c>
      <c r="T473" s="285" t="str">
        <f ca="1">IF(IFERROR(VLOOKUP(Table_Data_Table_1[[#This Row],[Item ID]],DataTable,17,FALSE),"")=0,"",IFERROR(VLOOKUP(Table_Data_Table_1[[#This Row],[Item ID]],DataTable,17,FALSE),""))</f>
        <v/>
      </c>
      <c r="U473" s="8"/>
    </row>
    <row r="474" spans="1:21" x14ac:dyDescent="0.25">
      <c r="A474" s="166" t="s">
        <v>133</v>
      </c>
      <c r="C474" s="192" t="str">
        <f>IF(Table_Data_Table_1[[#This Row],[Item ID]]="","",IFERROR(VLOOKUP(Table_Data_Table_1[[#This Row],[Item ID]],DataTable,16,FALSE),""))</f>
        <v/>
      </c>
      <c r="H47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ID]],DataTable,6,FALSE)*I474,"")))</f>
        <v/>
      </c>
      <c r="I47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4" s="178" t="str">
        <f>IFERROR(ROUND(Table_Data_Table_1[[#This Row],[Resid
Sq Ft]]/43560,3),"")</f>
        <v/>
      </c>
      <c r="K474" s="76" t="str">
        <f>IF(Table_Data_Table_1[[#This Row],[Item ID]]="","",IFERROR(VLOOKUP(Table_Data_Table_1[[#This Row],[Item ID]],DataTable,10,FALSE)-VLOOKUP(Table_Data_Table_1[[#This Row],[Item ID]],DataTable,12,FALSE),""))</f>
        <v/>
      </c>
      <c r="L474" s="176" t="str">
        <f>IFERROR(Table_Data_Table_1[[#This Row],[Land
Residual]]/Table_Data_Table_1[[#This Row],[Resid
Acre]],"")</f>
        <v/>
      </c>
      <c r="M474" s="179" t="str">
        <f>IFERROR(ROUND(Table_Data_Table_1[[#This Row],[Land
Residual]]/Table_Data_Table_1[[#This Row],[Resid
Sq Ft]],2),"")</f>
        <v/>
      </c>
      <c r="N474" s="78" t="str">
        <f>IF(Table_Data_Table_1[[#This Row],[Item ID]]="","",ROUND(DAYS360(Table_Data_Table_1[[#This Row],[Sale Date]],'Global Settings'!$H$5)/30,0))</f>
        <v/>
      </c>
      <c r="O474" s="180" t="str">
        <f ca="1">IFERROR(IF(AND(Table_Data_Table_1[[#This Row],[Months To
Mid-Point]]&lt;12.01,Table_Data_Table_1[[#This Row],[Months To
Mid-Point]]&gt;-13),0,(Table_Data_Table_1[[#This Row],[Months To
Mid-Point]]*'Global Settings'!$H$6)),"")</f>
        <v/>
      </c>
      <c r="P474" s="176" t="str">
        <f ca="1">IFERROR(Table_Data_Table_1[[#This Row],[Land
Residual]]*(Table_Data_Table_1[[#This Row],[Time
Adjust]]+1),"")</f>
        <v/>
      </c>
      <c r="Q474" s="176" t="str">
        <f ca="1">IFERROR(Table_Data_Table_1[[#This Row],[Adjusted
Sale Price]]/Table_Data_Table_1[[#This Row],[Resid
Acre]],"")</f>
        <v/>
      </c>
      <c r="R474" s="179" t="str">
        <f ca="1">IFERROR(ROUND(Table_Data_Table_1[[#This Row],[Adjusted
Sale Price]]/Table_Data_Table_1[[#This Row],[Resid
Sq Ft]],2),"")</f>
        <v/>
      </c>
      <c r="S474" s="179" t="str">
        <f ca="1">IFERROR(IF(VLOOKUP(Table_Data_Table_1[[#This Row],[Item ID]],DataTable,11,FALSE)=0,"N/A",Table_Data_Table_1[[#This Row],[Adjusted
Sale Price]]/VLOOKUP(Table_Data_Table_1[[#This Row],[Item ID]],DataTable,11,FALSE)),"")</f>
        <v/>
      </c>
      <c r="T474" s="285" t="str">
        <f ca="1">IF(IFERROR(VLOOKUP(Table_Data_Table_1[[#This Row],[Item ID]],DataTable,17,FALSE),"")=0,"",IFERROR(VLOOKUP(Table_Data_Table_1[[#This Row],[Item ID]],DataTable,17,FALSE),""))</f>
        <v/>
      </c>
      <c r="U474" s="8"/>
    </row>
    <row r="475" spans="1:21" x14ac:dyDescent="0.25">
      <c r="A475" s="166" t="s">
        <v>133</v>
      </c>
      <c r="C475" s="192" t="str">
        <f>IF(Table_Data_Table_1[[#This Row],[Item ID]]="","",IFERROR(VLOOKUP(Table_Data_Table_1[[#This Row],[Item ID]],DataTable,16,FALSE),""))</f>
        <v/>
      </c>
      <c r="H47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ID]],DataTable,6,FALSE)*I475,"")))</f>
        <v/>
      </c>
      <c r="I47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5" s="178" t="str">
        <f>IFERROR(ROUND(Table_Data_Table_1[[#This Row],[Resid
Sq Ft]]/43560,3),"")</f>
        <v/>
      </c>
      <c r="K475" s="76" t="str">
        <f>IF(Table_Data_Table_1[[#This Row],[Item ID]]="","",IFERROR(VLOOKUP(Table_Data_Table_1[[#This Row],[Item ID]],DataTable,10,FALSE)-VLOOKUP(Table_Data_Table_1[[#This Row],[Item ID]],DataTable,12,FALSE),""))</f>
        <v/>
      </c>
      <c r="L475" s="176" t="str">
        <f>IFERROR(Table_Data_Table_1[[#This Row],[Land
Residual]]/Table_Data_Table_1[[#This Row],[Resid
Acre]],"")</f>
        <v/>
      </c>
      <c r="M475" s="179" t="str">
        <f>IFERROR(ROUND(Table_Data_Table_1[[#This Row],[Land
Residual]]/Table_Data_Table_1[[#This Row],[Resid
Sq Ft]],2),"")</f>
        <v/>
      </c>
      <c r="N475" s="78" t="str">
        <f>IF(Table_Data_Table_1[[#This Row],[Item ID]]="","",ROUND(DAYS360(Table_Data_Table_1[[#This Row],[Sale Date]],'Global Settings'!$H$5)/30,0))</f>
        <v/>
      </c>
      <c r="O475" s="180" t="str">
        <f ca="1">IFERROR(IF(AND(Table_Data_Table_1[[#This Row],[Months To
Mid-Point]]&lt;12.01,Table_Data_Table_1[[#This Row],[Months To
Mid-Point]]&gt;-13),0,(Table_Data_Table_1[[#This Row],[Months To
Mid-Point]]*'Global Settings'!$H$6)),"")</f>
        <v/>
      </c>
      <c r="P475" s="176" t="str">
        <f ca="1">IFERROR(Table_Data_Table_1[[#This Row],[Land
Residual]]*(Table_Data_Table_1[[#This Row],[Time
Adjust]]+1),"")</f>
        <v/>
      </c>
      <c r="Q475" s="176" t="str">
        <f ca="1">IFERROR(Table_Data_Table_1[[#This Row],[Adjusted
Sale Price]]/Table_Data_Table_1[[#This Row],[Resid
Acre]],"")</f>
        <v/>
      </c>
      <c r="R475" s="179" t="str">
        <f ca="1">IFERROR(ROUND(Table_Data_Table_1[[#This Row],[Adjusted
Sale Price]]/Table_Data_Table_1[[#This Row],[Resid
Sq Ft]],2),"")</f>
        <v/>
      </c>
      <c r="S475" s="179" t="str">
        <f ca="1">IFERROR(IF(VLOOKUP(Table_Data_Table_1[[#This Row],[Item ID]],DataTable,11,FALSE)=0,"N/A",Table_Data_Table_1[[#This Row],[Adjusted
Sale Price]]/VLOOKUP(Table_Data_Table_1[[#This Row],[Item ID]],DataTable,11,FALSE)),"")</f>
        <v/>
      </c>
      <c r="T475" s="285" t="str">
        <f ca="1">IF(IFERROR(VLOOKUP(Table_Data_Table_1[[#This Row],[Item ID]],DataTable,17,FALSE),"")=0,"",IFERROR(VLOOKUP(Table_Data_Table_1[[#This Row],[Item ID]],DataTable,17,FALSE),""))</f>
        <v/>
      </c>
      <c r="U475" s="8"/>
    </row>
    <row r="476" spans="1:21" x14ac:dyDescent="0.25">
      <c r="A476" s="166" t="s">
        <v>133</v>
      </c>
      <c r="C476" s="192" t="str">
        <f>IF(Table_Data_Table_1[[#This Row],[Item ID]]="","",IFERROR(VLOOKUP(Table_Data_Table_1[[#This Row],[Item ID]],DataTable,16,FALSE),""))</f>
        <v/>
      </c>
      <c r="H47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ID]],DataTable,6,FALSE)*I476,"")))</f>
        <v/>
      </c>
      <c r="I47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6" s="178" t="str">
        <f>IFERROR(ROUND(Table_Data_Table_1[[#This Row],[Resid
Sq Ft]]/43560,3),"")</f>
        <v/>
      </c>
      <c r="K476" s="76" t="str">
        <f>IF(Table_Data_Table_1[[#This Row],[Item ID]]="","",IFERROR(VLOOKUP(Table_Data_Table_1[[#This Row],[Item ID]],DataTable,10,FALSE)-VLOOKUP(Table_Data_Table_1[[#This Row],[Item ID]],DataTable,12,FALSE),""))</f>
        <v/>
      </c>
      <c r="L476" s="176" t="str">
        <f>IFERROR(Table_Data_Table_1[[#This Row],[Land
Residual]]/Table_Data_Table_1[[#This Row],[Resid
Acre]],"")</f>
        <v/>
      </c>
      <c r="M476" s="179" t="str">
        <f>IFERROR(ROUND(Table_Data_Table_1[[#This Row],[Land
Residual]]/Table_Data_Table_1[[#This Row],[Resid
Sq Ft]],2),"")</f>
        <v/>
      </c>
      <c r="N476" s="78" t="str">
        <f>IF(Table_Data_Table_1[[#This Row],[Item ID]]="","",ROUND(DAYS360(Table_Data_Table_1[[#This Row],[Sale Date]],'Global Settings'!$H$5)/30,0))</f>
        <v/>
      </c>
      <c r="O476" s="180" t="str">
        <f ca="1">IFERROR(IF(AND(Table_Data_Table_1[[#This Row],[Months To
Mid-Point]]&lt;12.01,Table_Data_Table_1[[#This Row],[Months To
Mid-Point]]&gt;-13),0,(Table_Data_Table_1[[#This Row],[Months To
Mid-Point]]*'Global Settings'!$H$6)),"")</f>
        <v/>
      </c>
      <c r="P476" s="176" t="str">
        <f ca="1">IFERROR(Table_Data_Table_1[[#This Row],[Land
Residual]]*(Table_Data_Table_1[[#This Row],[Time
Adjust]]+1),"")</f>
        <v/>
      </c>
      <c r="Q476" s="176" t="str">
        <f ca="1">IFERROR(Table_Data_Table_1[[#This Row],[Adjusted
Sale Price]]/Table_Data_Table_1[[#This Row],[Resid
Acre]],"")</f>
        <v/>
      </c>
      <c r="R476" s="179" t="str">
        <f ca="1">IFERROR(ROUND(Table_Data_Table_1[[#This Row],[Adjusted
Sale Price]]/Table_Data_Table_1[[#This Row],[Resid
Sq Ft]],2),"")</f>
        <v/>
      </c>
      <c r="S476" s="179" t="str">
        <f ca="1">IFERROR(IF(VLOOKUP(Table_Data_Table_1[[#This Row],[Item ID]],DataTable,11,FALSE)=0,"N/A",Table_Data_Table_1[[#This Row],[Adjusted
Sale Price]]/VLOOKUP(Table_Data_Table_1[[#This Row],[Item ID]],DataTable,11,FALSE)),"")</f>
        <v/>
      </c>
      <c r="T476" s="285" t="str">
        <f ca="1">IF(IFERROR(VLOOKUP(Table_Data_Table_1[[#This Row],[Item ID]],DataTable,17,FALSE),"")=0,"",IFERROR(VLOOKUP(Table_Data_Table_1[[#This Row],[Item ID]],DataTable,17,FALSE),""))</f>
        <v/>
      </c>
      <c r="U476" s="8"/>
    </row>
    <row r="477" spans="1:21" x14ac:dyDescent="0.25">
      <c r="A477" s="166" t="s">
        <v>133</v>
      </c>
      <c r="C477" s="192" t="str">
        <f>IF(Table_Data_Table_1[[#This Row],[Item ID]]="","",IFERROR(VLOOKUP(Table_Data_Table_1[[#This Row],[Item ID]],DataTable,16,FALSE),""))</f>
        <v/>
      </c>
      <c r="H47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ID]],DataTable,6,FALSE)*I477,"")))</f>
        <v/>
      </c>
      <c r="I47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7" s="178" t="str">
        <f>IFERROR(ROUND(Table_Data_Table_1[[#This Row],[Resid
Sq Ft]]/43560,3),"")</f>
        <v/>
      </c>
      <c r="K477" s="76" t="str">
        <f>IF(Table_Data_Table_1[[#This Row],[Item ID]]="","",IFERROR(VLOOKUP(Table_Data_Table_1[[#This Row],[Item ID]],DataTable,10,FALSE)-VLOOKUP(Table_Data_Table_1[[#This Row],[Item ID]],DataTable,12,FALSE),""))</f>
        <v/>
      </c>
      <c r="L477" s="176" t="str">
        <f>IFERROR(Table_Data_Table_1[[#This Row],[Land
Residual]]/Table_Data_Table_1[[#This Row],[Resid
Acre]],"")</f>
        <v/>
      </c>
      <c r="M477" s="179" t="str">
        <f>IFERROR(ROUND(Table_Data_Table_1[[#This Row],[Land
Residual]]/Table_Data_Table_1[[#This Row],[Resid
Sq Ft]],2),"")</f>
        <v/>
      </c>
      <c r="N477" s="78" t="str">
        <f>IF(Table_Data_Table_1[[#This Row],[Item ID]]="","",ROUND(DAYS360(Table_Data_Table_1[[#This Row],[Sale Date]],'Global Settings'!$H$5)/30,0))</f>
        <v/>
      </c>
      <c r="O477" s="180" t="str">
        <f ca="1">IFERROR(IF(AND(Table_Data_Table_1[[#This Row],[Months To
Mid-Point]]&lt;12.01,Table_Data_Table_1[[#This Row],[Months To
Mid-Point]]&gt;-13),0,(Table_Data_Table_1[[#This Row],[Months To
Mid-Point]]*'Global Settings'!$H$6)),"")</f>
        <v/>
      </c>
      <c r="P477" s="176" t="str">
        <f ca="1">IFERROR(Table_Data_Table_1[[#This Row],[Land
Residual]]*(Table_Data_Table_1[[#This Row],[Time
Adjust]]+1),"")</f>
        <v/>
      </c>
      <c r="Q477" s="176" t="str">
        <f ca="1">IFERROR(Table_Data_Table_1[[#This Row],[Adjusted
Sale Price]]/Table_Data_Table_1[[#This Row],[Resid
Acre]],"")</f>
        <v/>
      </c>
      <c r="R477" s="179" t="str">
        <f ca="1">IFERROR(ROUND(Table_Data_Table_1[[#This Row],[Adjusted
Sale Price]]/Table_Data_Table_1[[#This Row],[Resid
Sq Ft]],2),"")</f>
        <v/>
      </c>
      <c r="S477" s="179" t="str">
        <f ca="1">IFERROR(IF(VLOOKUP(Table_Data_Table_1[[#This Row],[Item ID]],DataTable,11,FALSE)=0,"N/A",Table_Data_Table_1[[#This Row],[Adjusted
Sale Price]]/VLOOKUP(Table_Data_Table_1[[#This Row],[Item ID]],DataTable,11,FALSE)),"")</f>
        <v/>
      </c>
      <c r="T477" s="285" t="str">
        <f ca="1">IF(IFERROR(VLOOKUP(Table_Data_Table_1[[#This Row],[Item ID]],DataTable,17,FALSE),"")=0,"",IFERROR(VLOOKUP(Table_Data_Table_1[[#This Row],[Item ID]],DataTable,17,FALSE),""))</f>
        <v/>
      </c>
      <c r="U477" s="8"/>
    </row>
    <row r="478" spans="1:21" x14ac:dyDescent="0.25">
      <c r="A478" s="166" t="s">
        <v>133</v>
      </c>
      <c r="C478" s="192" t="str">
        <f>IF(Table_Data_Table_1[[#This Row],[Item ID]]="","",IFERROR(VLOOKUP(Table_Data_Table_1[[#This Row],[Item ID]],DataTable,16,FALSE),""))</f>
        <v/>
      </c>
      <c r="H47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ID]],DataTable,6,FALSE)*I478,"")))</f>
        <v/>
      </c>
      <c r="I47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8" s="178" t="str">
        <f>IFERROR(ROUND(Table_Data_Table_1[[#This Row],[Resid
Sq Ft]]/43560,3),"")</f>
        <v/>
      </c>
      <c r="K478" s="76" t="str">
        <f>IF(Table_Data_Table_1[[#This Row],[Item ID]]="","",IFERROR(VLOOKUP(Table_Data_Table_1[[#This Row],[Item ID]],DataTable,10,FALSE)-VLOOKUP(Table_Data_Table_1[[#This Row],[Item ID]],DataTable,12,FALSE),""))</f>
        <v/>
      </c>
      <c r="L478" s="176" t="str">
        <f>IFERROR(Table_Data_Table_1[[#This Row],[Land
Residual]]/Table_Data_Table_1[[#This Row],[Resid
Acre]],"")</f>
        <v/>
      </c>
      <c r="M478" s="179" t="str">
        <f>IFERROR(ROUND(Table_Data_Table_1[[#This Row],[Land
Residual]]/Table_Data_Table_1[[#This Row],[Resid
Sq Ft]],2),"")</f>
        <v/>
      </c>
      <c r="N478" s="78" t="str">
        <f>IF(Table_Data_Table_1[[#This Row],[Item ID]]="","",ROUND(DAYS360(Table_Data_Table_1[[#This Row],[Sale Date]],'Global Settings'!$H$5)/30,0))</f>
        <v/>
      </c>
      <c r="O478" s="180" t="str">
        <f ca="1">IFERROR(IF(AND(Table_Data_Table_1[[#This Row],[Months To
Mid-Point]]&lt;12.01,Table_Data_Table_1[[#This Row],[Months To
Mid-Point]]&gt;-13),0,(Table_Data_Table_1[[#This Row],[Months To
Mid-Point]]*'Global Settings'!$H$6)),"")</f>
        <v/>
      </c>
      <c r="P478" s="176" t="str">
        <f ca="1">IFERROR(Table_Data_Table_1[[#This Row],[Land
Residual]]*(Table_Data_Table_1[[#This Row],[Time
Adjust]]+1),"")</f>
        <v/>
      </c>
      <c r="Q478" s="176" t="str">
        <f ca="1">IFERROR(Table_Data_Table_1[[#This Row],[Adjusted
Sale Price]]/Table_Data_Table_1[[#This Row],[Resid
Acre]],"")</f>
        <v/>
      </c>
      <c r="R478" s="179" t="str">
        <f ca="1">IFERROR(ROUND(Table_Data_Table_1[[#This Row],[Adjusted
Sale Price]]/Table_Data_Table_1[[#This Row],[Resid
Sq Ft]],2),"")</f>
        <v/>
      </c>
      <c r="S478" s="179" t="str">
        <f ca="1">IFERROR(IF(VLOOKUP(Table_Data_Table_1[[#This Row],[Item ID]],DataTable,11,FALSE)=0,"N/A",Table_Data_Table_1[[#This Row],[Adjusted
Sale Price]]/VLOOKUP(Table_Data_Table_1[[#This Row],[Item ID]],DataTable,11,FALSE)),"")</f>
        <v/>
      </c>
      <c r="T478" s="285" t="str">
        <f ca="1">IF(IFERROR(VLOOKUP(Table_Data_Table_1[[#This Row],[Item ID]],DataTable,17,FALSE),"")=0,"",IFERROR(VLOOKUP(Table_Data_Table_1[[#This Row],[Item ID]],DataTable,17,FALSE),""))</f>
        <v/>
      </c>
      <c r="U478" s="8"/>
    </row>
    <row r="479" spans="1:21" x14ac:dyDescent="0.25">
      <c r="A479" s="166" t="s">
        <v>133</v>
      </c>
      <c r="C479" s="192" t="str">
        <f>IF(Table_Data_Table_1[[#This Row],[Item ID]]="","",IFERROR(VLOOKUP(Table_Data_Table_1[[#This Row],[Item ID]],DataTable,16,FALSE),""))</f>
        <v/>
      </c>
      <c r="H47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ID]],DataTable,6,FALSE)*I479,"")))</f>
        <v/>
      </c>
      <c r="I47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9" s="178" t="str">
        <f>IFERROR(ROUND(Table_Data_Table_1[[#This Row],[Resid
Sq Ft]]/43560,3),"")</f>
        <v/>
      </c>
      <c r="K479" s="76" t="str">
        <f>IF(Table_Data_Table_1[[#This Row],[Item ID]]="","",IFERROR(VLOOKUP(Table_Data_Table_1[[#This Row],[Item ID]],DataTable,10,FALSE)-VLOOKUP(Table_Data_Table_1[[#This Row],[Item ID]],DataTable,12,FALSE),""))</f>
        <v/>
      </c>
      <c r="L479" s="176" t="str">
        <f>IFERROR(Table_Data_Table_1[[#This Row],[Land
Residual]]/Table_Data_Table_1[[#This Row],[Resid
Acre]],"")</f>
        <v/>
      </c>
      <c r="M479" s="179" t="str">
        <f>IFERROR(ROUND(Table_Data_Table_1[[#This Row],[Land
Residual]]/Table_Data_Table_1[[#This Row],[Resid
Sq Ft]],2),"")</f>
        <v/>
      </c>
      <c r="N479" s="78" t="str">
        <f>IF(Table_Data_Table_1[[#This Row],[Item ID]]="","",ROUND(DAYS360(Table_Data_Table_1[[#This Row],[Sale Date]],'Global Settings'!$H$5)/30,0))</f>
        <v/>
      </c>
      <c r="O479" s="180" t="str">
        <f ca="1">IFERROR(IF(AND(Table_Data_Table_1[[#This Row],[Months To
Mid-Point]]&lt;12.01,Table_Data_Table_1[[#This Row],[Months To
Mid-Point]]&gt;-13),0,(Table_Data_Table_1[[#This Row],[Months To
Mid-Point]]*'Global Settings'!$H$6)),"")</f>
        <v/>
      </c>
      <c r="P479" s="176" t="str">
        <f ca="1">IFERROR(Table_Data_Table_1[[#This Row],[Land
Residual]]*(Table_Data_Table_1[[#This Row],[Time
Adjust]]+1),"")</f>
        <v/>
      </c>
      <c r="Q479" s="176" t="str">
        <f ca="1">IFERROR(Table_Data_Table_1[[#This Row],[Adjusted
Sale Price]]/Table_Data_Table_1[[#This Row],[Resid
Acre]],"")</f>
        <v/>
      </c>
      <c r="R479" s="179" t="str">
        <f ca="1">IFERROR(ROUND(Table_Data_Table_1[[#This Row],[Adjusted
Sale Price]]/Table_Data_Table_1[[#This Row],[Resid
Sq Ft]],2),"")</f>
        <v/>
      </c>
      <c r="S479" s="179" t="str">
        <f ca="1">IFERROR(IF(VLOOKUP(Table_Data_Table_1[[#This Row],[Item ID]],DataTable,11,FALSE)=0,"N/A",Table_Data_Table_1[[#This Row],[Adjusted
Sale Price]]/VLOOKUP(Table_Data_Table_1[[#This Row],[Item ID]],DataTable,11,FALSE)),"")</f>
        <v/>
      </c>
      <c r="T479" s="285" t="str">
        <f ca="1">IF(IFERROR(VLOOKUP(Table_Data_Table_1[[#This Row],[Item ID]],DataTable,17,FALSE),"")=0,"",IFERROR(VLOOKUP(Table_Data_Table_1[[#This Row],[Item ID]],DataTable,17,FALSE),""))</f>
        <v/>
      </c>
      <c r="U479" s="8"/>
    </row>
    <row r="480" spans="1:21" x14ac:dyDescent="0.25">
      <c r="A480" s="166" t="s">
        <v>133</v>
      </c>
      <c r="C480" s="192" t="str">
        <f>IF(Table_Data_Table_1[[#This Row],[Item ID]]="","",IFERROR(VLOOKUP(Table_Data_Table_1[[#This Row],[Item ID]],DataTable,16,FALSE),""))</f>
        <v/>
      </c>
      <c r="H48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ID]],DataTable,6,FALSE)*I480,"")))</f>
        <v/>
      </c>
      <c r="I48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0" s="178" t="str">
        <f>IFERROR(ROUND(Table_Data_Table_1[[#This Row],[Resid
Sq Ft]]/43560,3),"")</f>
        <v/>
      </c>
      <c r="K480" s="76" t="str">
        <f>IF(Table_Data_Table_1[[#This Row],[Item ID]]="","",IFERROR(VLOOKUP(Table_Data_Table_1[[#This Row],[Item ID]],DataTable,10,FALSE)-VLOOKUP(Table_Data_Table_1[[#This Row],[Item ID]],DataTable,12,FALSE),""))</f>
        <v/>
      </c>
      <c r="L480" s="176" t="str">
        <f>IFERROR(Table_Data_Table_1[[#This Row],[Land
Residual]]/Table_Data_Table_1[[#This Row],[Resid
Acre]],"")</f>
        <v/>
      </c>
      <c r="M480" s="179" t="str">
        <f>IFERROR(ROUND(Table_Data_Table_1[[#This Row],[Land
Residual]]/Table_Data_Table_1[[#This Row],[Resid
Sq Ft]],2),"")</f>
        <v/>
      </c>
      <c r="N480" s="78" t="str">
        <f>IF(Table_Data_Table_1[[#This Row],[Item ID]]="","",ROUND(DAYS360(Table_Data_Table_1[[#This Row],[Sale Date]],'Global Settings'!$H$5)/30,0))</f>
        <v/>
      </c>
      <c r="O480" s="180" t="str">
        <f ca="1">IFERROR(IF(AND(Table_Data_Table_1[[#This Row],[Months To
Mid-Point]]&lt;12.01,Table_Data_Table_1[[#This Row],[Months To
Mid-Point]]&gt;-13),0,(Table_Data_Table_1[[#This Row],[Months To
Mid-Point]]*'Global Settings'!$H$6)),"")</f>
        <v/>
      </c>
      <c r="P480" s="176" t="str">
        <f ca="1">IFERROR(Table_Data_Table_1[[#This Row],[Land
Residual]]*(Table_Data_Table_1[[#This Row],[Time
Adjust]]+1),"")</f>
        <v/>
      </c>
      <c r="Q480" s="176" t="str">
        <f ca="1">IFERROR(Table_Data_Table_1[[#This Row],[Adjusted
Sale Price]]/Table_Data_Table_1[[#This Row],[Resid
Acre]],"")</f>
        <v/>
      </c>
      <c r="R480" s="179" t="str">
        <f ca="1">IFERROR(ROUND(Table_Data_Table_1[[#This Row],[Adjusted
Sale Price]]/Table_Data_Table_1[[#This Row],[Resid
Sq Ft]],2),"")</f>
        <v/>
      </c>
      <c r="S480" s="179" t="str">
        <f ca="1">IFERROR(IF(VLOOKUP(Table_Data_Table_1[[#This Row],[Item ID]],DataTable,11,FALSE)=0,"N/A",Table_Data_Table_1[[#This Row],[Adjusted
Sale Price]]/VLOOKUP(Table_Data_Table_1[[#This Row],[Item ID]],DataTable,11,FALSE)),"")</f>
        <v/>
      </c>
      <c r="T480" s="285" t="str">
        <f ca="1">IF(IFERROR(VLOOKUP(Table_Data_Table_1[[#This Row],[Item ID]],DataTable,17,FALSE),"")=0,"",IFERROR(VLOOKUP(Table_Data_Table_1[[#This Row],[Item ID]],DataTable,17,FALSE),""))</f>
        <v/>
      </c>
      <c r="U480" s="8"/>
    </row>
    <row r="481" spans="1:21" x14ac:dyDescent="0.25">
      <c r="A481" s="166" t="s">
        <v>133</v>
      </c>
      <c r="C481" s="192" t="str">
        <f>IF(Table_Data_Table_1[[#This Row],[Item ID]]="","",IFERROR(VLOOKUP(Table_Data_Table_1[[#This Row],[Item ID]],DataTable,16,FALSE),""))</f>
        <v/>
      </c>
      <c r="H48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ID]],DataTable,6,FALSE)*I481,"")))</f>
        <v/>
      </c>
      <c r="I48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1" s="178" t="str">
        <f>IFERROR(ROUND(Table_Data_Table_1[[#This Row],[Resid
Sq Ft]]/43560,3),"")</f>
        <v/>
      </c>
      <c r="K481" s="76" t="str">
        <f>IF(Table_Data_Table_1[[#This Row],[Item ID]]="","",IFERROR(VLOOKUP(Table_Data_Table_1[[#This Row],[Item ID]],DataTable,10,FALSE)-VLOOKUP(Table_Data_Table_1[[#This Row],[Item ID]],DataTable,12,FALSE),""))</f>
        <v/>
      </c>
      <c r="L481" s="176" t="str">
        <f>IFERROR(Table_Data_Table_1[[#This Row],[Land
Residual]]/Table_Data_Table_1[[#This Row],[Resid
Acre]],"")</f>
        <v/>
      </c>
      <c r="M481" s="179" t="str">
        <f>IFERROR(ROUND(Table_Data_Table_1[[#This Row],[Land
Residual]]/Table_Data_Table_1[[#This Row],[Resid
Sq Ft]],2),"")</f>
        <v/>
      </c>
      <c r="N481" s="78" t="str">
        <f>IF(Table_Data_Table_1[[#This Row],[Item ID]]="","",ROUND(DAYS360(Table_Data_Table_1[[#This Row],[Sale Date]],'Global Settings'!$H$5)/30,0))</f>
        <v/>
      </c>
      <c r="O481" s="180" t="str">
        <f ca="1">IFERROR(IF(AND(Table_Data_Table_1[[#This Row],[Months To
Mid-Point]]&lt;12.01,Table_Data_Table_1[[#This Row],[Months To
Mid-Point]]&gt;-13),0,(Table_Data_Table_1[[#This Row],[Months To
Mid-Point]]*'Global Settings'!$H$6)),"")</f>
        <v/>
      </c>
      <c r="P481" s="176" t="str">
        <f ca="1">IFERROR(Table_Data_Table_1[[#This Row],[Land
Residual]]*(Table_Data_Table_1[[#This Row],[Time
Adjust]]+1),"")</f>
        <v/>
      </c>
      <c r="Q481" s="176" t="str">
        <f ca="1">IFERROR(Table_Data_Table_1[[#This Row],[Adjusted
Sale Price]]/Table_Data_Table_1[[#This Row],[Resid
Acre]],"")</f>
        <v/>
      </c>
      <c r="R481" s="179" t="str">
        <f ca="1">IFERROR(ROUND(Table_Data_Table_1[[#This Row],[Adjusted
Sale Price]]/Table_Data_Table_1[[#This Row],[Resid
Sq Ft]],2),"")</f>
        <v/>
      </c>
      <c r="S481" s="179" t="str">
        <f ca="1">IFERROR(IF(VLOOKUP(Table_Data_Table_1[[#This Row],[Item ID]],DataTable,11,FALSE)=0,"N/A",Table_Data_Table_1[[#This Row],[Adjusted
Sale Price]]/VLOOKUP(Table_Data_Table_1[[#This Row],[Item ID]],DataTable,11,FALSE)),"")</f>
        <v/>
      </c>
      <c r="T481" s="285" t="str">
        <f ca="1">IF(IFERROR(VLOOKUP(Table_Data_Table_1[[#This Row],[Item ID]],DataTable,17,FALSE),"")=0,"",IFERROR(VLOOKUP(Table_Data_Table_1[[#This Row],[Item ID]],DataTable,17,FALSE),""))</f>
        <v/>
      </c>
      <c r="U481" s="8"/>
    </row>
    <row r="482" spans="1:21" x14ac:dyDescent="0.25">
      <c r="A482" s="166" t="s">
        <v>133</v>
      </c>
      <c r="C482" s="192" t="str">
        <f>IF(Table_Data_Table_1[[#This Row],[Item ID]]="","",IFERROR(VLOOKUP(Table_Data_Table_1[[#This Row],[Item ID]],DataTable,16,FALSE),""))</f>
        <v/>
      </c>
      <c r="H48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ID]],DataTable,6,FALSE)*I482,"")))</f>
        <v/>
      </c>
      <c r="I48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2" s="178" t="str">
        <f>IFERROR(ROUND(Table_Data_Table_1[[#This Row],[Resid
Sq Ft]]/43560,3),"")</f>
        <v/>
      </c>
      <c r="K482" s="76" t="str">
        <f>IF(Table_Data_Table_1[[#This Row],[Item ID]]="","",IFERROR(VLOOKUP(Table_Data_Table_1[[#This Row],[Item ID]],DataTable,10,FALSE)-VLOOKUP(Table_Data_Table_1[[#This Row],[Item ID]],DataTable,12,FALSE),""))</f>
        <v/>
      </c>
      <c r="L482" s="176" t="str">
        <f>IFERROR(Table_Data_Table_1[[#This Row],[Land
Residual]]/Table_Data_Table_1[[#This Row],[Resid
Acre]],"")</f>
        <v/>
      </c>
      <c r="M482" s="179" t="str">
        <f>IFERROR(ROUND(Table_Data_Table_1[[#This Row],[Land
Residual]]/Table_Data_Table_1[[#This Row],[Resid
Sq Ft]],2),"")</f>
        <v/>
      </c>
      <c r="N482" s="78" t="str">
        <f>IF(Table_Data_Table_1[[#This Row],[Item ID]]="","",ROUND(DAYS360(Table_Data_Table_1[[#This Row],[Sale Date]],'Global Settings'!$H$5)/30,0))</f>
        <v/>
      </c>
      <c r="O482" s="180" t="str">
        <f ca="1">IFERROR(IF(AND(Table_Data_Table_1[[#This Row],[Months To
Mid-Point]]&lt;12.01,Table_Data_Table_1[[#This Row],[Months To
Mid-Point]]&gt;-13),0,(Table_Data_Table_1[[#This Row],[Months To
Mid-Point]]*'Global Settings'!$H$6)),"")</f>
        <v/>
      </c>
      <c r="P482" s="176" t="str">
        <f ca="1">IFERROR(Table_Data_Table_1[[#This Row],[Land
Residual]]*(Table_Data_Table_1[[#This Row],[Time
Adjust]]+1),"")</f>
        <v/>
      </c>
      <c r="Q482" s="176" t="str">
        <f ca="1">IFERROR(Table_Data_Table_1[[#This Row],[Adjusted
Sale Price]]/Table_Data_Table_1[[#This Row],[Resid
Acre]],"")</f>
        <v/>
      </c>
      <c r="R482" s="179" t="str">
        <f ca="1">IFERROR(ROUND(Table_Data_Table_1[[#This Row],[Adjusted
Sale Price]]/Table_Data_Table_1[[#This Row],[Resid
Sq Ft]],2),"")</f>
        <v/>
      </c>
      <c r="S482" s="179" t="str">
        <f ca="1">IFERROR(IF(VLOOKUP(Table_Data_Table_1[[#This Row],[Item ID]],DataTable,11,FALSE)=0,"N/A",Table_Data_Table_1[[#This Row],[Adjusted
Sale Price]]/VLOOKUP(Table_Data_Table_1[[#This Row],[Item ID]],DataTable,11,FALSE)),"")</f>
        <v/>
      </c>
      <c r="T482" s="285" t="str">
        <f ca="1">IF(IFERROR(VLOOKUP(Table_Data_Table_1[[#This Row],[Item ID]],DataTable,17,FALSE),"")=0,"",IFERROR(VLOOKUP(Table_Data_Table_1[[#This Row],[Item ID]],DataTable,17,FALSE),""))</f>
        <v/>
      </c>
      <c r="U482" s="8"/>
    </row>
    <row r="483" spans="1:21" x14ac:dyDescent="0.25">
      <c r="A483" s="166" t="s">
        <v>133</v>
      </c>
      <c r="C483" s="192" t="str">
        <f>IF(Table_Data_Table_1[[#This Row],[Item ID]]="","",IFERROR(VLOOKUP(Table_Data_Table_1[[#This Row],[Item ID]],DataTable,16,FALSE),""))</f>
        <v/>
      </c>
      <c r="H48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ID]],DataTable,6,FALSE)*I483,"")))</f>
        <v/>
      </c>
      <c r="I48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3" s="178" t="str">
        <f>IFERROR(ROUND(Table_Data_Table_1[[#This Row],[Resid
Sq Ft]]/43560,3),"")</f>
        <v/>
      </c>
      <c r="K483" s="76" t="str">
        <f>IF(Table_Data_Table_1[[#This Row],[Item ID]]="","",IFERROR(VLOOKUP(Table_Data_Table_1[[#This Row],[Item ID]],DataTable,10,FALSE)-VLOOKUP(Table_Data_Table_1[[#This Row],[Item ID]],DataTable,12,FALSE),""))</f>
        <v/>
      </c>
      <c r="L483" s="176" t="str">
        <f>IFERROR(Table_Data_Table_1[[#This Row],[Land
Residual]]/Table_Data_Table_1[[#This Row],[Resid
Acre]],"")</f>
        <v/>
      </c>
      <c r="M483" s="179" t="str">
        <f>IFERROR(ROUND(Table_Data_Table_1[[#This Row],[Land
Residual]]/Table_Data_Table_1[[#This Row],[Resid
Sq Ft]],2),"")</f>
        <v/>
      </c>
      <c r="N483" s="78" t="str">
        <f>IF(Table_Data_Table_1[[#This Row],[Item ID]]="","",ROUND(DAYS360(Table_Data_Table_1[[#This Row],[Sale Date]],'Global Settings'!$H$5)/30,0))</f>
        <v/>
      </c>
      <c r="O483" s="180" t="str">
        <f ca="1">IFERROR(IF(AND(Table_Data_Table_1[[#This Row],[Months To
Mid-Point]]&lt;12.01,Table_Data_Table_1[[#This Row],[Months To
Mid-Point]]&gt;-13),0,(Table_Data_Table_1[[#This Row],[Months To
Mid-Point]]*'Global Settings'!$H$6)),"")</f>
        <v/>
      </c>
      <c r="P483" s="176" t="str">
        <f ca="1">IFERROR(Table_Data_Table_1[[#This Row],[Land
Residual]]*(Table_Data_Table_1[[#This Row],[Time
Adjust]]+1),"")</f>
        <v/>
      </c>
      <c r="Q483" s="176" t="str">
        <f ca="1">IFERROR(Table_Data_Table_1[[#This Row],[Adjusted
Sale Price]]/Table_Data_Table_1[[#This Row],[Resid
Acre]],"")</f>
        <v/>
      </c>
      <c r="R483" s="179" t="str">
        <f ca="1">IFERROR(ROUND(Table_Data_Table_1[[#This Row],[Adjusted
Sale Price]]/Table_Data_Table_1[[#This Row],[Resid
Sq Ft]],2),"")</f>
        <v/>
      </c>
      <c r="S483" s="179" t="str">
        <f ca="1">IFERROR(IF(VLOOKUP(Table_Data_Table_1[[#This Row],[Item ID]],DataTable,11,FALSE)=0,"N/A",Table_Data_Table_1[[#This Row],[Adjusted
Sale Price]]/VLOOKUP(Table_Data_Table_1[[#This Row],[Item ID]],DataTable,11,FALSE)),"")</f>
        <v/>
      </c>
      <c r="T483" s="285" t="str">
        <f ca="1">IF(IFERROR(VLOOKUP(Table_Data_Table_1[[#This Row],[Item ID]],DataTable,17,FALSE),"")=0,"",IFERROR(VLOOKUP(Table_Data_Table_1[[#This Row],[Item ID]],DataTable,17,FALSE),""))</f>
        <v/>
      </c>
      <c r="U483" s="8"/>
    </row>
    <row r="484" spans="1:21" x14ac:dyDescent="0.25">
      <c r="A484" s="166" t="s">
        <v>133</v>
      </c>
      <c r="C484" s="192" t="str">
        <f>IF(Table_Data_Table_1[[#This Row],[Item ID]]="","",IFERROR(VLOOKUP(Table_Data_Table_1[[#This Row],[Item ID]],DataTable,16,FALSE),""))</f>
        <v/>
      </c>
      <c r="H48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ID]],DataTable,6,FALSE)*I484,"")))</f>
        <v/>
      </c>
      <c r="I48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4" s="178" t="str">
        <f>IFERROR(ROUND(Table_Data_Table_1[[#This Row],[Resid
Sq Ft]]/43560,3),"")</f>
        <v/>
      </c>
      <c r="K484" s="76" t="str">
        <f>IF(Table_Data_Table_1[[#This Row],[Item ID]]="","",IFERROR(VLOOKUP(Table_Data_Table_1[[#This Row],[Item ID]],DataTable,10,FALSE)-VLOOKUP(Table_Data_Table_1[[#This Row],[Item ID]],DataTable,12,FALSE),""))</f>
        <v/>
      </c>
      <c r="L484" s="176" t="str">
        <f>IFERROR(Table_Data_Table_1[[#This Row],[Land
Residual]]/Table_Data_Table_1[[#This Row],[Resid
Acre]],"")</f>
        <v/>
      </c>
      <c r="M484" s="179" t="str">
        <f>IFERROR(ROUND(Table_Data_Table_1[[#This Row],[Land
Residual]]/Table_Data_Table_1[[#This Row],[Resid
Sq Ft]],2),"")</f>
        <v/>
      </c>
      <c r="N484" s="78" t="str">
        <f>IF(Table_Data_Table_1[[#This Row],[Item ID]]="","",ROUND(DAYS360(Table_Data_Table_1[[#This Row],[Sale Date]],'Global Settings'!$H$5)/30,0))</f>
        <v/>
      </c>
      <c r="O484" s="180" t="str">
        <f ca="1">IFERROR(IF(AND(Table_Data_Table_1[[#This Row],[Months To
Mid-Point]]&lt;12.01,Table_Data_Table_1[[#This Row],[Months To
Mid-Point]]&gt;-13),0,(Table_Data_Table_1[[#This Row],[Months To
Mid-Point]]*'Global Settings'!$H$6)),"")</f>
        <v/>
      </c>
      <c r="P484" s="176" t="str">
        <f ca="1">IFERROR(Table_Data_Table_1[[#This Row],[Land
Residual]]*(Table_Data_Table_1[[#This Row],[Time
Adjust]]+1),"")</f>
        <v/>
      </c>
      <c r="Q484" s="176" t="str">
        <f ca="1">IFERROR(Table_Data_Table_1[[#This Row],[Adjusted
Sale Price]]/Table_Data_Table_1[[#This Row],[Resid
Acre]],"")</f>
        <v/>
      </c>
      <c r="R484" s="179" t="str">
        <f ca="1">IFERROR(ROUND(Table_Data_Table_1[[#This Row],[Adjusted
Sale Price]]/Table_Data_Table_1[[#This Row],[Resid
Sq Ft]],2),"")</f>
        <v/>
      </c>
      <c r="S484" s="179" t="str">
        <f ca="1">IFERROR(IF(VLOOKUP(Table_Data_Table_1[[#This Row],[Item ID]],DataTable,11,FALSE)=0,"N/A",Table_Data_Table_1[[#This Row],[Adjusted
Sale Price]]/VLOOKUP(Table_Data_Table_1[[#This Row],[Item ID]],DataTable,11,FALSE)),"")</f>
        <v/>
      </c>
      <c r="T484" s="285" t="str">
        <f ca="1">IF(IFERROR(VLOOKUP(Table_Data_Table_1[[#This Row],[Item ID]],DataTable,17,FALSE),"")=0,"",IFERROR(VLOOKUP(Table_Data_Table_1[[#This Row],[Item ID]],DataTable,17,FALSE),""))</f>
        <v/>
      </c>
      <c r="U484" s="8"/>
    </row>
    <row r="485" spans="1:21" x14ac:dyDescent="0.25">
      <c r="A485" s="166" t="s">
        <v>133</v>
      </c>
      <c r="C485" s="192" t="str">
        <f>IF(Table_Data_Table_1[[#This Row],[Item ID]]="","",IFERROR(VLOOKUP(Table_Data_Table_1[[#This Row],[Item ID]],DataTable,16,FALSE),""))</f>
        <v/>
      </c>
      <c r="H48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ID]],DataTable,6,FALSE)*I485,"")))</f>
        <v/>
      </c>
      <c r="I48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5" s="178" t="str">
        <f>IFERROR(ROUND(Table_Data_Table_1[[#This Row],[Resid
Sq Ft]]/43560,3),"")</f>
        <v/>
      </c>
      <c r="K485" s="76" t="str">
        <f>IF(Table_Data_Table_1[[#This Row],[Item ID]]="","",IFERROR(VLOOKUP(Table_Data_Table_1[[#This Row],[Item ID]],DataTable,10,FALSE)-VLOOKUP(Table_Data_Table_1[[#This Row],[Item ID]],DataTable,12,FALSE),""))</f>
        <v/>
      </c>
      <c r="L485" s="176" t="str">
        <f>IFERROR(Table_Data_Table_1[[#This Row],[Land
Residual]]/Table_Data_Table_1[[#This Row],[Resid
Acre]],"")</f>
        <v/>
      </c>
      <c r="M485" s="179" t="str">
        <f>IFERROR(ROUND(Table_Data_Table_1[[#This Row],[Land
Residual]]/Table_Data_Table_1[[#This Row],[Resid
Sq Ft]],2),"")</f>
        <v/>
      </c>
      <c r="N485" s="78" t="str">
        <f>IF(Table_Data_Table_1[[#This Row],[Item ID]]="","",ROUND(DAYS360(Table_Data_Table_1[[#This Row],[Sale Date]],'Global Settings'!$H$5)/30,0))</f>
        <v/>
      </c>
      <c r="O485" s="180" t="str">
        <f ca="1">IFERROR(IF(AND(Table_Data_Table_1[[#This Row],[Months To
Mid-Point]]&lt;12.01,Table_Data_Table_1[[#This Row],[Months To
Mid-Point]]&gt;-13),0,(Table_Data_Table_1[[#This Row],[Months To
Mid-Point]]*'Global Settings'!$H$6)),"")</f>
        <v/>
      </c>
      <c r="P485" s="176" t="str">
        <f ca="1">IFERROR(Table_Data_Table_1[[#This Row],[Land
Residual]]*(Table_Data_Table_1[[#This Row],[Time
Adjust]]+1),"")</f>
        <v/>
      </c>
      <c r="Q485" s="176" t="str">
        <f ca="1">IFERROR(Table_Data_Table_1[[#This Row],[Adjusted
Sale Price]]/Table_Data_Table_1[[#This Row],[Resid
Acre]],"")</f>
        <v/>
      </c>
      <c r="R485" s="179" t="str">
        <f ca="1">IFERROR(ROUND(Table_Data_Table_1[[#This Row],[Adjusted
Sale Price]]/Table_Data_Table_1[[#This Row],[Resid
Sq Ft]],2),"")</f>
        <v/>
      </c>
      <c r="S485" s="179" t="str">
        <f ca="1">IFERROR(IF(VLOOKUP(Table_Data_Table_1[[#This Row],[Item ID]],DataTable,11,FALSE)=0,"N/A",Table_Data_Table_1[[#This Row],[Adjusted
Sale Price]]/VLOOKUP(Table_Data_Table_1[[#This Row],[Item ID]],DataTable,11,FALSE)),"")</f>
        <v/>
      </c>
      <c r="T485" s="285" t="str">
        <f ca="1">IF(IFERROR(VLOOKUP(Table_Data_Table_1[[#This Row],[Item ID]],DataTable,17,FALSE),"")=0,"",IFERROR(VLOOKUP(Table_Data_Table_1[[#This Row],[Item ID]],DataTable,17,FALSE),""))</f>
        <v/>
      </c>
      <c r="U485" s="8"/>
    </row>
    <row r="486" spans="1:21" x14ac:dyDescent="0.25">
      <c r="A486" s="166" t="s">
        <v>133</v>
      </c>
      <c r="C486" s="192" t="str">
        <f>IF(Table_Data_Table_1[[#This Row],[Item ID]]="","",IFERROR(VLOOKUP(Table_Data_Table_1[[#This Row],[Item ID]],DataTable,16,FALSE),""))</f>
        <v/>
      </c>
      <c r="H48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ID]],DataTable,6,FALSE)*I486,"")))</f>
        <v/>
      </c>
      <c r="I48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6" s="178" t="str">
        <f>IFERROR(ROUND(Table_Data_Table_1[[#This Row],[Resid
Sq Ft]]/43560,3),"")</f>
        <v/>
      </c>
      <c r="K486" s="76" t="str">
        <f>IF(Table_Data_Table_1[[#This Row],[Item ID]]="","",IFERROR(VLOOKUP(Table_Data_Table_1[[#This Row],[Item ID]],DataTable,10,FALSE)-VLOOKUP(Table_Data_Table_1[[#This Row],[Item ID]],DataTable,12,FALSE),""))</f>
        <v/>
      </c>
      <c r="L486" s="176" t="str">
        <f>IFERROR(Table_Data_Table_1[[#This Row],[Land
Residual]]/Table_Data_Table_1[[#This Row],[Resid
Acre]],"")</f>
        <v/>
      </c>
      <c r="M486" s="179" t="str">
        <f>IFERROR(ROUND(Table_Data_Table_1[[#This Row],[Land
Residual]]/Table_Data_Table_1[[#This Row],[Resid
Sq Ft]],2),"")</f>
        <v/>
      </c>
      <c r="N486" s="78" t="str">
        <f>IF(Table_Data_Table_1[[#This Row],[Item ID]]="","",ROUND(DAYS360(Table_Data_Table_1[[#This Row],[Sale Date]],'Global Settings'!$H$5)/30,0))</f>
        <v/>
      </c>
      <c r="O486" s="180" t="str">
        <f ca="1">IFERROR(IF(AND(Table_Data_Table_1[[#This Row],[Months To
Mid-Point]]&lt;12.01,Table_Data_Table_1[[#This Row],[Months To
Mid-Point]]&gt;-13),0,(Table_Data_Table_1[[#This Row],[Months To
Mid-Point]]*'Global Settings'!$H$6)),"")</f>
        <v/>
      </c>
      <c r="P486" s="176" t="str">
        <f ca="1">IFERROR(Table_Data_Table_1[[#This Row],[Land
Residual]]*(Table_Data_Table_1[[#This Row],[Time
Adjust]]+1),"")</f>
        <v/>
      </c>
      <c r="Q486" s="176" t="str">
        <f ca="1">IFERROR(Table_Data_Table_1[[#This Row],[Adjusted
Sale Price]]/Table_Data_Table_1[[#This Row],[Resid
Acre]],"")</f>
        <v/>
      </c>
      <c r="R486" s="179" t="str">
        <f ca="1">IFERROR(ROUND(Table_Data_Table_1[[#This Row],[Adjusted
Sale Price]]/Table_Data_Table_1[[#This Row],[Resid
Sq Ft]],2),"")</f>
        <v/>
      </c>
      <c r="S486" s="179" t="str">
        <f ca="1">IFERROR(IF(VLOOKUP(Table_Data_Table_1[[#This Row],[Item ID]],DataTable,11,FALSE)=0,"N/A",Table_Data_Table_1[[#This Row],[Adjusted
Sale Price]]/VLOOKUP(Table_Data_Table_1[[#This Row],[Item ID]],DataTable,11,FALSE)),"")</f>
        <v/>
      </c>
      <c r="T486" s="285" t="str">
        <f ca="1">IF(IFERROR(VLOOKUP(Table_Data_Table_1[[#This Row],[Item ID]],DataTable,17,FALSE),"")=0,"",IFERROR(VLOOKUP(Table_Data_Table_1[[#This Row],[Item ID]],DataTable,17,FALSE),""))</f>
        <v/>
      </c>
      <c r="U486" s="8"/>
    </row>
    <row r="487" spans="1:21" x14ac:dyDescent="0.25">
      <c r="A487" s="166" t="s">
        <v>133</v>
      </c>
      <c r="C487" s="192" t="str">
        <f>IF(Table_Data_Table_1[[#This Row],[Item ID]]="","",IFERROR(VLOOKUP(Table_Data_Table_1[[#This Row],[Item ID]],DataTable,16,FALSE),""))</f>
        <v/>
      </c>
      <c r="H48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ID]],DataTable,6,FALSE)*I487,"")))</f>
        <v/>
      </c>
      <c r="I48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7" s="178" t="str">
        <f>IFERROR(ROUND(Table_Data_Table_1[[#This Row],[Resid
Sq Ft]]/43560,3),"")</f>
        <v/>
      </c>
      <c r="K487" s="76" t="str">
        <f>IF(Table_Data_Table_1[[#This Row],[Item ID]]="","",IFERROR(VLOOKUP(Table_Data_Table_1[[#This Row],[Item ID]],DataTable,10,FALSE)-VLOOKUP(Table_Data_Table_1[[#This Row],[Item ID]],DataTable,12,FALSE),""))</f>
        <v/>
      </c>
      <c r="L487" s="176" t="str">
        <f>IFERROR(Table_Data_Table_1[[#This Row],[Land
Residual]]/Table_Data_Table_1[[#This Row],[Resid
Acre]],"")</f>
        <v/>
      </c>
      <c r="M487" s="179" t="str">
        <f>IFERROR(ROUND(Table_Data_Table_1[[#This Row],[Land
Residual]]/Table_Data_Table_1[[#This Row],[Resid
Sq Ft]],2),"")</f>
        <v/>
      </c>
      <c r="N487" s="78" t="str">
        <f>IF(Table_Data_Table_1[[#This Row],[Item ID]]="","",ROUND(DAYS360(Table_Data_Table_1[[#This Row],[Sale Date]],'Global Settings'!$H$5)/30,0))</f>
        <v/>
      </c>
      <c r="O487" s="180" t="str">
        <f ca="1">IFERROR(IF(AND(Table_Data_Table_1[[#This Row],[Months To
Mid-Point]]&lt;12.01,Table_Data_Table_1[[#This Row],[Months To
Mid-Point]]&gt;-13),0,(Table_Data_Table_1[[#This Row],[Months To
Mid-Point]]*'Global Settings'!$H$6)),"")</f>
        <v/>
      </c>
      <c r="P487" s="176" t="str">
        <f ca="1">IFERROR(Table_Data_Table_1[[#This Row],[Land
Residual]]*(Table_Data_Table_1[[#This Row],[Time
Adjust]]+1),"")</f>
        <v/>
      </c>
      <c r="Q487" s="176" t="str">
        <f ca="1">IFERROR(Table_Data_Table_1[[#This Row],[Adjusted
Sale Price]]/Table_Data_Table_1[[#This Row],[Resid
Acre]],"")</f>
        <v/>
      </c>
      <c r="R487" s="179" t="str">
        <f ca="1">IFERROR(ROUND(Table_Data_Table_1[[#This Row],[Adjusted
Sale Price]]/Table_Data_Table_1[[#This Row],[Resid
Sq Ft]],2),"")</f>
        <v/>
      </c>
      <c r="S487" s="179" t="str">
        <f ca="1">IFERROR(IF(VLOOKUP(Table_Data_Table_1[[#This Row],[Item ID]],DataTable,11,FALSE)=0,"N/A",Table_Data_Table_1[[#This Row],[Adjusted
Sale Price]]/VLOOKUP(Table_Data_Table_1[[#This Row],[Item ID]],DataTable,11,FALSE)),"")</f>
        <v/>
      </c>
      <c r="T487" s="285" t="str">
        <f ca="1">IF(IFERROR(VLOOKUP(Table_Data_Table_1[[#This Row],[Item ID]],DataTable,17,FALSE),"")=0,"",IFERROR(VLOOKUP(Table_Data_Table_1[[#This Row],[Item ID]],DataTable,17,FALSE),""))</f>
        <v/>
      </c>
      <c r="U487" s="8"/>
    </row>
    <row r="488" spans="1:21" x14ac:dyDescent="0.25">
      <c r="A488" s="166" t="s">
        <v>133</v>
      </c>
      <c r="C488" s="192" t="str">
        <f>IF(Table_Data_Table_1[[#This Row],[Item ID]]="","",IFERROR(VLOOKUP(Table_Data_Table_1[[#This Row],[Item ID]],DataTable,16,FALSE),""))</f>
        <v/>
      </c>
      <c r="H48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ID]],DataTable,6,FALSE)*I488,"")))</f>
        <v/>
      </c>
      <c r="I48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8" s="178" t="str">
        <f>IFERROR(ROUND(Table_Data_Table_1[[#This Row],[Resid
Sq Ft]]/43560,3),"")</f>
        <v/>
      </c>
      <c r="K488" s="76" t="str">
        <f>IF(Table_Data_Table_1[[#This Row],[Item ID]]="","",IFERROR(VLOOKUP(Table_Data_Table_1[[#This Row],[Item ID]],DataTable,10,FALSE)-VLOOKUP(Table_Data_Table_1[[#This Row],[Item ID]],DataTable,12,FALSE),""))</f>
        <v/>
      </c>
      <c r="L488" s="176" t="str">
        <f>IFERROR(Table_Data_Table_1[[#This Row],[Land
Residual]]/Table_Data_Table_1[[#This Row],[Resid
Acre]],"")</f>
        <v/>
      </c>
      <c r="M488" s="179" t="str">
        <f>IFERROR(ROUND(Table_Data_Table_1[[#This Row],[Land
Residual]]/Table_Data_Table_1[[#This Row],[Resid
Sq Ft]],2),"")</f>
        <v/>
      </c>
      <c r="N488" s="78" t="str">
        <f>IF(Table_Data_Table_1[[#This Row],[Item ID]]="","",ROUND(DAYS360(Table_Data_Table_1[[#This Row],[Sale Date]],'Global Settings'!$H$5)/30,0))</f>
        <v/>
      </c>
      <c r="O488" s="180" t="str">
        <f ca="1">IFERROR(IF(AND(Table_Data_Table_1[[#This Row],[Months To
Mid-Point]]&lt;12.01,Table_Data_Table_1[[#This Row],[Months To
Mid-Point]]&gt;-13),0,(Table_Data_Table_1[[#This Row],[Months To
Mid-Point]]*'Global Settings'!$H$6)),"")</f>
        <v/>
      </c>
      <c r="P488" s="176" t="str">
        <f ca="1">IFERROR(Table_Data_Table_1[[#This Row],[Land
Residual]]*(Table_Data_Table_1[[#This Row],[Time
Adjust]]+1),"")</f>
        <v/>
      </c>
      <c r="Q488" s="176" t="str">
        <f ca="1">IFERROR(Table_Data_Table_1[[#This Row],[Adjusted
Sale Price]]/Table_Data_Table_1[[#This Row],[Resid
Acre]],"")</f>
        <v/>
      </c>
      <c r="R488" s="179" t="str">
        <f ca="1">IFERROR(ROUND(Table_Data_Table_1[[#This Row],[Adjusted
Sale Price]]/Table_Data_Table_1[[#This Row],[Resid
Sq Ft]],2),"")</f>
        <v/>
      </c>
      <c r="S488" s="179" t="str">
        <f ca="1">IFERROR(IF(VLOOKUP(Table_Data_Table_1[[#This Row],[Item ID]],DataTable,11,FALSE)=0,"N/A",Table_Data_Table_1[[#This Row],[Adjusted
Sale Price]]/VLOOKUP(Table_Data_Table_1[[#This Row],[Item ID]],DataTable,11,FALSE)),"")</f>
        <v/>
      </c>
      <c r="T488" s="285" t="str">
        <f ca="1">IF(IFERROR(VLOOKUP(Table_Data_Table_1[[#This Row],[Item ID]],DataTable,17,FALSE),"")=0,"",IFERROR(VLOOKUP(Table_Data_Table_1[[#This Row],[Item ID]],DataTable,17,FALSE),""))</f>
        <v/>
      </c>
      <c r="U488" s="8"/>
    </row>
    <row r="489" spans="1:21" x14ac:dyDescent="0.25">
      <c r="A489" s="166" t="s">
        <v>133</v>
      </c>
      <c r="C489" s="192" t="str">
        <f>IF(Table_Data_Table_1[[#This Row],[Item ID]]="","",IFERROR(VLOOKUP(Table_Data_Table_1[[#This Row],[Item ID]],DataTable,16,FALSE),""))</f>
        <v/>
      </c>
      <c r="H48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ID]],DataTable,6,FALSE)*I489,"")))</f>
        <v/>
      </c>
      <c r="I48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9" s="178" t="str">
        <f>IFERROR(ROUND(Table_Data_Table_1[[#This Row],[Resid
Sq Ft]]/43560,3),"")</f>
        <v/>
      </c>
      <c r="K489" s="76" t="str">
        <f>IF(Table_Data_Table_1[[#This Row],[Item ID]]="","",IFERROR(VLOOKUP(Table_Data_Table_1[[#This Row],[Item ID]],DataTable,10,FALSE)-VLOOKUP(Table_Data_Table_1[[#This Row],[Item ID]],DataTable,12,FALSE),""))</f>
        <v/>
      </c>
      <c r="L489" s="176" t="str">
        <f>IFERROR(Table_Data_Table_1[[#This Row],[Land
Residual]]/Table_Data_Table_1[[#This Row],[Resid
Acre]],"")</f>
        <v/>
      </c>
      <c r="M489" s="179" t="str">
        <f>IFERROR(ROUND(Table_Data_Table_1[[#This Row],[Land
Residual]]/Table_Data_Table_1[[#This Row],[Resid
Sq Ft]],2),"")</f>
        <v/>
      </c>
      <c r="N489" s="78" t="str">
        <f>IF(Table_Data_Table_1[[#This Row],[Item ID]]="","",ROUND(DAYS360(Table_Data_Table_1[[#This Row],[Sale Date]],'Global Settings'!$H$5)/30,0))</f>
        <v/>
      </c>
      <c r="O489" s="180" t="str">
        <f ca="1">IFERROR(IF(AND(Table_Data_Table_1[[#This Row],[Months To
Mid-Point]]&lt;12.01,Table_Data_Table_1[[#This Row],[Months To
Mid-Point]]&gt;-13),0,(Table_Data_Table_1[[#This Row],[Months To
Mid-Point]]*'Global Settings'!$H$6)),"")</f>
        <v/>
      </c>
      <c r="P489" s="176" t="str">
        <f ca="1">IFERROR(Table_Data_Table_1[[#This Row],[Land
Residual]]*(Table_Data_Table_1[[#This Row],[Time
Adjust]]+1),"")</f>
        <v/>
      </c>
      <c r="Q489" s="176" t="str">
        <f ca="1">IFERROR(Table_Data_Table_1[[#This Row],[Adjusted
Sale Price]]/Table_Data_Table_1[[#This Row],[Resid
Acre]],"")</f>
        <v/>
      </c>
      <c r="R489" s="179" t="str">
        <f ca="1">IFERROR(ROUND(Table_Data_Table_1[[#This Row],[Adjusted
Sale Price]]/Table_Data_Table_1[[#This Row],[Resid
Sq Ft]],2),"")</f>
        <v/>
      </c>
      <c r="S489" s="179" t="str">
        <f ca="1">IFERROR(IF(VLOOKUP(Table_Data_Table_1[[#This Row],[Item ID]],DataTable,11,FALSE)=0,"N/A",Table_Data_Table_1[[#This Row],[Adjusted
Sale Price]]/VLOOKUP(Table_Data_Table_1[[#This Row],[Item ID]],DataTable,11,FALSE)),"")</f>
        <v/>
      </c>
      <c r="T489" s="285" t="str">
        <f ca="1">IF(IFERROR(VLOOKUP(Table_Data_Table_1[[#This Row],[Item ID]],DataTable,17,FALSE),"")=0,"",IFERROR(VLOOKUP(Table_Data_Table_1[[#This Row],[Item ID]],DataTable,17,FALSE),""))</f>
        <v/>
      </c>
      <c r="U489" s="8"/>
    </row>
    <row r="490" spans="1:21" x14ac:dyDescent="0.25">
      <c r="A490" s="166" t="s">
        <v>133</v>
      </c>
      <c r="C490" s="192" t="str">
        <f>IF(Table_Data_Table_1[[#This Row],[Item ID]]="","",IFERROR(VLOOKUP(Table_Data_Table_1[[#This Row],[Item ID]],DataTable,16,FALSE),""))</f>
        <v/>
      </c>
      <c r="H49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ID]],DataTable,6,FALSE)*I490,"")))</f>
        <v/>
      </c>
      <c r="I49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0" s="178" t="str">
        <f>IFERROR(ROUND(Table_Data_Table_1[[#This Row],[Resid
Sq Ft]]/43560,3),"")</f>
        <v/>
      </c>
      <c r="K490" s="76" t="str">
        <f>IF(Table_Data_Table_1[[#This Row],[Item ID]]="","",IFERROR(VLOOKUP(Table_Data_Table_1[[#This Row],[Item ID]],DataTable,10,FALSE)-VLOOKUP(Table_Data_Table_1[[#This Row],[Item ID]],DataTable,12,FALSE),""))</f>
        <v/>
      </c>
      <c r="L490" s="176" t="str">
        <f>IFERROR(Table_Data_Table_1[[#This Row],[Land
Residual]]/Table_Data_Table_1[[#This Row],[Resid
Acre]],"")</f>
        <v/>
      </c>
      <c r="M490" s="179" t="str">
        <f>IFERROR(ROUND(Table_Data_Table_1[[#This Row],[Land
Residual]]/Table_Data_Table_1[[#This Row],[Resid
Sq Ft]],2),"")</f>
        <v/>
      </c>
      <c r="N490" s="78" t="str">
        <f>IF(Table_Data_Table_1[[#This Row],[Item ID]]="","",ROUND(DAYS360(Table_Data_Table_1[[#This Row],[Sale Date]],'Global Settings'!$H$5)/30,0))</f>
        <v/>
      </c>
      <c r="O490" s="180" t="str">
        <f ca="1">IFERROR(IF(AND(Table_Data_Table_1[[#This Row],[Months To
Mid-Point]]&lt;12.01,Table_Data_Table_1[[#This Row],[Months To
Mid-Point]]&gt;-13),0,(Table_Data_Table_1[[#This Row],[Months To
Mid-Point]]*'Global Settings'!$H$6)),"")</f>
        <v/>
      </c>
      <c r="P490" s="176" t="str">
        <f ca="1">IFERROR(Table_Data_Table_1[[#This Row],[Land
Residual]]*(Table_Data_Table_1[[#This Row],[Time
Adjust]]+1),"")</f>
        <v/>
      </c>
      <c r="Q490" s="176" t="str">
        <f ca="1">IFERROR(Table_Data_Table_1[[#This Row],[Adjusted
Sale Price]]/Table_Data_Table_1[[#This Row],[Resid
Acre]],"")</f>
        <v/>
      </c>
      <c r="R490" s="179" t="str">
        <f ca="1">IFERROR(ROUND(Table_Data_Table_1[[#This Row],[Adjusted
Sale Price]]/Table_Data_Table_1[[#This Row],[Resid
Sq Ft]],2),"")</f>
        <v/>
      </c>
      <c r="S490" s="179" t="str">
        <f ca="1">IFERROR(IF(VLOOKUP(Table_Data_Table_1[[#This Row],[Item ID]],DataTable,11,FALSE)=0,"N/A",Table_Data_Table_1[[#This Row],[Adjusted
Sale Price]]/VLOOKUP(Table_Data_Table_1[[#This Row],[Item ID]],DataTable,11,FALSE)),"")</f>
        <v/>
      </c>
      <c r="T490" s="285" t="str">
        <f ca="1">IF(IFERROR(VLOOKUP(Table_Data_Table_1[[#This Row],[Item ID]],DataTable,17,FALSE),"")=0,"",IFERROR(VLOOKUP(Table_Data_Table_1[[#This Row],[Item ID]],DataTable,17,FALSE),""))</f>
        <v/>
      </c>
      <c r="U490" s="8"/>
    </row>
    <row r="491" spans="1:21" x14ac:dyDescent="0.25">
      <c r="A491" s="166" t="s">
        <v>133</v>
      </c>
      <c r="C491" s="192" t="str">
        <f>IF(Table_Data_Table_1[[#This Row],[Item ID]]="","",IFERROR(VLOOKUP(Table_Data_Table_1[[#This Row],[Item ID]],DataTable,16,FALSE),""))</f>
        <v/>
      </c>
      <c r="H49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ID]],DataTable,6,FALSE)*I491,"")))</f>
        <v/>
      </c>
      <c r="I49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1" s="178" t="str">
        <f>IFERROR(ROUND(Table_Data_Table_1[[#This Row],[Resid
Sq Ft]]/43560,3),"")</f>
        <v/>
      </c>
      <c r="K491" s="76" t="str">
        <f>IF(Table_Data_Table_1[[#This Row],[Item ID]]="","",IFERROR(VLOOKUP(Table_Data_Table_1[[#This Row],[Item ID]],DataTable,10,FALSE)-VLOOKUP(Table_Data_Table_1[[#This Row],[Item ID]],DataTable,12,FALSE),""))</f>
        <v/>
      </c>
      <c r="L491" s="176" t="str">
        <f>IFERROR(Table_Data_Table_1[[#This Row],[Land
Residual]]/Table_Data_Table_1[[#This Row],[Resid
Acre]],"")</f>
        <v/>
      </c>
      <c r="M491" s="179" t="str">
        <f>IFERROR(ROUND(Table_Data_Table_1[[#This Row],[Land
Residual]]/Table_Data_Table_1[[#This Row],[Resid
Sq Ft]],2),"")</f>
        <v/>
      </c>
      <c r="N491" s="78" t="str">
        <f>IF(Table_Data_Table_1[[#This Row],[Item ID]]="","",ROUND(DAYS360(Table_Data_Table_1[[#This Row],[Sale Date]],'Global Settings'!$H$5)/30,0))</f>
        <v/>
      </c>
      <c r="O491" s="180" t="str">
        <f ca="1">IFERROR(IF(AND(Table_Data_Table_1[[#This Row],[Months To
Mid-Point]]&lt;12.01,Table_Data_Table_1[[#This Row],[Months To
Mid-Point]]&gt;-13),0,(Table_Data_Table_1[[#This Row],[Months To
Mid-Point]]*'Global Settings'!$H$6)),"")</f>
        <v/>
      </c>
      <c r="P491" s="176" t="str">
        <f ca="1">IFERROR(Table_Data_Table_1[[#This Row],[Land
Residual]]*(Table_Data_Table_1[[#This Row],[Time
Adjust]]+1),"")</f>
        <v/>
      </c>
      <c r="Q491" s="176" t="str">
        <f ca="1">IFERROR(Table_Data_Table_1[[#This Row],[Adjusted
Sale Price]]/Table_Data_Table_1[[#This Row],[Resid
Acre]],"")</f>
        <v/>
      </c>
      <c r="R491" s="179" t="str">
        <f ca="1">IFERROR(ROUND(Table_Data_Table_1[[#This Row],[Adjusted
Sale Price]]/Table_Data_Table_1[[#This Row],[Resid
Sq Ft]],2),"")</f>
        <v/>
      </c>
      <c r="S491" s="179" t="str">
        <f ca="1">IFERROR(IF(VLOOKUP(Table_Data_Table_1[[#This Row],[Item ID]],DataTable,11,FALSE)=0,"N/A",Table_Data_Table_1[[#This Row],[Adjusted
Sale Price]]/VLOOKUP(Table_Data_Table_1[[#This Row],[Item ID]],DataTable,11,FALSE)),"")</f>
        <v/>
      </c>
      <c r="T491" s="285" t="str">
        <f ca="1">IF(IFERROR(VLOOKUP(Table_Data_Table_1[[#This Row],[Item ID]],DataTable,17,FALSE),"")=0,"",IFERROR(VLOOKUP(Table_Data_Table_1[[#This Row],[Item ID]],DataTable,17,FALSE),""))</f>
        <v/>
      </c>
      <c r="U491" s="8"/>
    </row>
    <row r="492" spans="1:21" x14ac:dyDescent="0.25">
      <c r="A492" s="166" t="s">
        <v>133</v>
      </c>
      <c r="C492" s="192" t="str">
        <f>IF(Table_Data_Table_1[[#This Row],[Item ID]]="","",IFERROR(VLOOKUP(Table_Data_Table_1[[#This Row],[Item ID]],DataTable,16,FALSE),""))</f>
        <v/>
      </c>
      <c r="H49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ID]],DataTable,6,FALSE)*I492,"")))</f>
        <v/>
      </c>
      <c r="I49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2" s="178" t="str">
        <f>IFERROR(ROUND(Table_Data_Table_1[[#This Row],[Resid
Sq Ft]]/43560,3),"")</f>
        <v/>
      </c>
      <c r="K492" s="76" t="str">
        <f>IF(Table_Data_Table_1[[#This Row],[Item ID]]="","",IFERROR(VLOOKUP(Table_Data_Table_1[[#This Row],[Item ID]],DataTable,10,FALSE)-VLOOKUP(Table_Data_Table_1[[#This Row],[Item ID]],DataTable,12,FALSE),""))</f>
        <v/>
      </c>
      <c r="L492" s="176" t="str">
        <f>IFERROR(Table_Data_Table_1[[#This Row],[Land
Residual]]/Table_Data_Table_1[[#This Row],[Resid
Acre]],"")</f>
        <v/>
      </c>
      <c r="M492" s="179" t="str">
        <f>IFERROR(ROUND(Table_Data_Table_1[[#This Row],[Land
Residual]]/Table_Data_Table_1[[#This Row],[Resid
Sq Ft]],2),"")</f>
        <v/>
      </c>
      <c r="N492" s="78" t="str">
        <f>IF(Table_Data_Table_1[[#This Row],[Item ID]]="","",ROUND(DAYS360(Table_Data_Table_1[[#This Row],[Sale Date]],'Global Settings'!$H$5)/30,0))</f>
        <v/>
      </c>
      <c r="O492" s="180" t="str">
        <f ca="1">IFERROR(IF(AND(Table_Data_Table_1[[#This Row],[Months To
Mid-Point]]&lt;12.01,Table_Data_Table_1[[#This Row],[Months To
Mid-Point]]&gt;-13),0,(Table_Data_Table_1[[#This Row],[Months To
Mid-Point]]*'Global Settings'!$H$6)),"")</f>
        <v/>
      </c>
      <c r="P492" s="176" t="str">
        <f ca="1">IFERROR(Table_Data_Table_1[[#This Row],[Land
Residual]]*(Table_Data_Table_1[[#This Row],[Time
Adjust]]+1),"")</f>
        <v/>
      </c>
      <c r="Q492" s="176" t="str">
        <f ca="1">IFERROR(Table_Data_Table_1[[#This Row],[Adjusted
Sale Price]]/Table_Data_Table_1[[#This Row],[Resid
Acre]],"")</f>
        <v/>
      </c>
      <c r="R492" s="179" t="str">
        <f ca="1">IFERROR(ROUND(Table_Data_Table_1[[#This Row],[Adjusted
Sale Price]]/Table_Data_Table_1[[#This Row],[Resid
Sq Ft]],2),"")</f>
        <v/>
      </c>
      <c r="S492" s="179" t="str">
        <f ca="1">IFERROR(IF(VLOOKUP(Table_Data_Table_1[[#This Row],[Item ID]],DataTable,11,FALSE)=0,"N/A",Table_Data_Table_1[[#This Row],[Adjusted
Sale Price]]/VLOOKUP(Table_Data_Table_1[[#This Row],[Item ID]],DataTable,11,FALSE)),"")</f>
        <v/>
      </c>
      <c r="T492" s="285" t="str">
        <f ca="1">IF(IFERROR(VLOOKUP(Table_Data_Table_1[[#This Row],[Item ID]],DataTable,17,FALSE),"")=0,"",IFERROR(VLOOKUP(Table_Data_Table_1[[#This Row],[Item ID]],DataTable,17,FALSE),""))</f>
        <v/>
      </c>
      <c r="U492" s="8"/>
    </row>
    <row r="493" spans="1:21" x14ac:dyDescent="0.25">
      <c r="A493" s="166" t="s">
        <v>133</v>
      </c>
      <c r="C493" s="192" t="str">
        <f>IF(Table_Data_Table_1[[#This Row],[Item ID]]="","",IFERROR(VLOOKUP(Table_Data_Table_1[[#This Row],[Item ID]],DataTable,16,FALSE),""))</f>
        <v/>
      </c>
      <c r="H49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ID]],DataTable,6,FALSE)*I493,"")))</f>
        <v/>
      </c>
      <c r="I49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3" s="178" t="str">
        <f>IFERROR(ROUND(Table_Data_Table_1[[#This Row],[Resid
Sq Ft]]/43560,3),"")</f>
        <v/>
      </c>
      <c r="K493" s="76" t="str">
        <f>IF(Table_Data_Table_1[[#This Row],[Item ID]]="","",IFERROR(VLOOKUP(Table_Data_Table_1[[#This Row],[Item ID]],DataTable,10,FALSE)-VLOOKUP(Table_Data_Table_1[[#This Row],[Item ID]],DataTable,12,FALSE),""))</f>
        <v/>
      </c>
      <c r="L493" s="176" t="str">
        <f>IFERROR(Table_Data_Table_1[[#This Row],[Land
Residual]]/Table_Data_Table_1[[#This Row],[Resid
Acre]],"")</f>
        <v/>
      </c>
      <c r="M493" s="179" t="str">
        <f>IFERROR(ROUND(Table_Data_Table_1[[#This Row],[Land
Residual]]/Table_Data_Table_1[[#This Row],[Resid
Sq Ft]],2),"")</f>
        <v/>
      </c>
      <c r="N493" s="78" t="str">
        <f>IF(Table_Data_Table_1[[#This Row],[Item ID]]="","",ROUND(DAYS360(Table_Data_Table_1[[#This Row],[Sale Date]],'Global Settings'!$H$5)/30,0))</f>
        <v/>
      </c>
      <c r="O493" s="180" t="str">
        <f ca="1">IFERROR(IF(AND(Table_Data_Table_1[[#This Row],[Months To
Mid-Point]]&lt;12.01,Table_Data_Table_1[[#This Row],[Months To
Mid-Point]]&gt;-13),0,(Table_Data_Table_1[[#This Row],[Months To
Mid-Point]]*'Global Settings'!$H$6)),"")</f>
        <v/>
      </c>
      <c r="P493" s="176" t="str">
        <f ca="1">IFERROR(Table_Data_Table_1[[#This Row],[Land
Residual]]*(Table_Data_Table_1[[#This Row],[Time
Adjust]]+1),"")</f>
        <v/>
      </c>
      <c r="Q493" s="176" t="str">
        <f ca="1">IFERROR(Table_Data_Table_1[[#This Row],[Adjusted
Sale Price]]/Table_Data_Table_1[[#This Row],[Resid
Acre]],"")</f>
        <v/>
      </c>
      <c r="R493" s="179" t="str">
        <f ca="1">IFERROR(ROUND(Table_Data_Table_1[[#This Row],[Adjusted
Sale Price]]/Table_Data_Table_1[[#This Row],[Resid
Sq Ft]],2),"")</f>
        <v/>
      </c>
      <c r="S493" s="179" t="str">
        <f ca="1">IFERROR(IF(VLOOKUP(Table_Data_Table_1[[#This Row],[Item ID]],DataTable,11,FALSE)=0,"N/A",Table_Data_Table_1[[#This Row],[Adjusted
Sale Price]]/VLOOKUP(Table_Data_Table_1[[#This Row],[Item ID]],DataTable,11,FALSE)),"")</f>
        <v/>
      </c>
      <c r="T493" s="285" t="str">
        <f ca="1">IF(IFERROR(VLOOKUP(Table_Data_Table_1[[#This Row],[Item ID]],DataTable,17,FALSE),"")=0,"",IFERROR(VLOOKUP(Table_Data_Table_1[[#This Row],[Item ID]],DataTable,17,FALSE),""))</f>
        <v/>
      </c>
      <c r="U493" s="8"/>
    </row>
    <row r="494" spans="1:21" x14ac:dyDescent="0.25">
      <c r="A494" s="166" t="s">
        <v>133</v>
      </c>
      <c r="C494" s="192" t="str">
        <f>IF(Table_Data_Table_1[[#This Row],[Item ID]]="","",IFERROR(VLOOKUP(Table_Data_Table_1[[#This Row],[Item ID]],DataTable,16,FALSE),""))</f>
        <v/>
      </c>
      <c r="H49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ID]],DataTable,6,FALSE)*I494,"")))</f>
        <v/>
      </c>
      <c r="I49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4" s="178" t="str">
        <f>IFERROR(ROUND(Table_Data_Table_1[[#This Row],[Resid
Sq Ft]]/43560,3),"")</f>
        <v/>
      </c>
      <c r="K494" s="76" t="str">
        <f>IF(Table_Data_Table_1[[#This Row],[Item ID]]="","",IFERROR(VLOOKUP(Table_Data_Table_1[[#This Row],[Item ID]],DataTable,10,FALSE)-VLOOKUP(Table_Data_Table_1[[#This Row],[Item ID]],DataTable,12,FALSE),""))</f>
        <v/>
      </c>
      <c r="L494" s="176" t="str">
        <f>IFERROR(Table_Data_Table_1[[#This Row],[Land
Residual]]/Table_Data_Table_1[[#This Row],[Resid
Acre]],"")</f>
        <v/>
      </c>
      <c r="M494" s="179" t="str">
        <f>IFERROR(ROUND(Table_Data_Table_1[[#This Row],[Land
Residual]]/Table_Data_Table_1[[#This Row],[Resid
Sq Ft]],2),"")</f>
        <v/>
      </c>
      <c r="N494" s="78" t="str">
        <f>IF(Table_Data_Table_1[[#This Row],[Item ID]]="","",ROUND(DAYS360(Table_Data_Table_1[[#This Row],[Sale Date]],'Global Settings'!$H$5)/30,0))</f>
        <v/>
      </c>
      <c r="O494" s="180" t="str">
        <f ca="1">IFERROR(IF(AND(Table_Data_Table_1[[#This Row],[Months To
Mid-Point]]&lt;12.01,Table_Data_Table_1[[#This Row],[Months To
Mid-Point]]&gt;-13),0,(Table_Data_Table_1[[#This Row],[Months To
Mid-Point]]*'Global Settings'!$H$6)),"")</f>
        <v/>
      </c>
      <c r="P494" s="176" t="str">
        <f ca="1">IFERROR(Table_Data_Table_1[[#This Row],[Land
Residual]]*(Table_Data_Table_1[[#This Row],[Time
Adjust]]+1),"")</f>
        <v/>
      </c>
      <c r="Q494" s="176" t="str">
        <f ca="1">IFERROR(Table_Data_Table_1[[#This Row],[Adjusted
Sale Price]]/Table_Data_Table_1[[#This Row],[Resid
Acre]],"")</f>
        <v/>
      </c>
      <c r="R494" s="179" t="str">
        <f ca="1">IFERROR(ROUND(Table_Data_Table_1[[#This Row],[Adjusted
Sale Price]]/Table_Data_Table_1[[#This Row],[Resid
Sq Ft]],2),"")</f>
        <v/>
      </c>
      <c r="S494" s="179" t="str">
        <f ca="1">IFERROR(IF(VLOOKUP(Table_Data_Table_1[[#This Row],[Item ID]],DataTable,11,FALSE)=0,"N/A",Table_Data_Table_1[[#This Row],[Adjusted
Sale Price]]/VLOOKUP(Table_Data_Table_1[[#This Row],[Item ID]],DataTable,11,FALSE)),"")</f>
        <v/>
      </c>
      <c r="T494" s="285" t="str">
        <f ca="1">IF(IFERROR(VLOOKUP(Table_Data_Table_1[[#This Row],[Item ID]],DataTable,17,FALSE),"")=0,"",IFERROR(VLOOKUP(Table_Data_Table_1[[#This Row],[Item ID]],DataTable,17,FALSE),""))</f>
        <v/>
      </c>
      <c r="U494" s="8"/>
    </row>
    <row r="495" spans="1:21" x14ac:dyDescent="0.25">
      <c r="A495" s="166" t="s">
        <v>133</v>
      </c>
      <c r="C495" s="192" t="str">
        <f>IF(Table_Data_Table_1[[#This Row],[Item ID]]="","",IFERROR(VLOOKUP(Table_Data_Table_1[[#This Row],[Item ID]],DataTable,16,FALSE),""))</f>
        <v/>
      </c>
      <c r="H49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ID]],DataTable,6,FALSE)*I495,"")))</f>
        <v/>
      </c>
      <c r="I49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5" s="178" t="str">
        <f>IFERROR(ROUND(Table_Data_Table_1[[#This Row],[Resid
Sq Ft]]/43560,3),"")</f>
        <v/>
      </c>
      <c r="K495" s="76" t="str">
        <f>IF(Table_Data_Table_1[[#This Row],[Item ID]]="","",IFERROR(VLOOKUP(Table_Data_Table_1[[#This Row],[Item ID]],DataTable,10,FALSE)-VLOOKUP(Table_Data_Table_1[[#This Row],[Item ID]],DataTable,12,FALSE),""))</f>
        <v/>
      </c>
      <c r="L495" s="176" t="str">
        <f>IFERROR(Table_Data_Table_1[[#This Row],[Land
Residual]]/Table_Data_Table_1[[#This Row],[Resid
Acre]],"")</f>
        <v/>
      </c>
      <c r="M495" s="179" t="str">
        <f>IFERROR(ROUND(Table_Data_Table_1[[#This Row],[Land
Residual]]/Table_Data_Table_1[[#This Row],[Resid
Sq Ft]],2),"")</f>
        <v/>
      </c>
      <c r="N495" s="78" t="str">
        <f>IF(Table_Data_Table_1[[#This Row],[Item ID]]="","",ROUND(DAYS360(Table_Data_Table_1[[#This Row],[Sale Date]],'Global Settings'!$H$5)/30,0))</f>
        <v/>
      </c>
      <c r="O495" s="180" t="str">
        <f ca="1">IFERROR(IF(AND(Table_Data_Table_1[[#This Row],[Months To
Mid-Point]]&lt;12.01,Table_Data_Table_1[[#This Row],[Months To
Mid-Point]]&gt;-13),0,(Table_Data_Table_1[[#This Row],[Months To
Mid-Point]]*'Global Settings'!$H$6)),"")</f>
        <v/>
      </c>
      <c r="P495" s="176" t="str">
        <f ca="1">IFERROR(Table_Data_Table_1[[#This Row],[Land
Residual]]*(Table_Data_Table_1[[#This Row],[Time
Adjust]]+1),"")</f>
        <v/>
      </c>
      <c r="Q495" s="176" t="str">
        <f ca="1">IFERROR(Table_Data_Table_1[[#This Row],[Adjusted
Sale Price]]/Table_Data_Table_1[[#This Row],[Resid
Acre]],"")</f>
        <v/>
      </c>
      <c r="R495" s="179" t="str">
        <f ca="1">IFERROR(ROUND(Table_Data_Table_1[[#This Row],[Adjusted
Sale Price]]/Table_Data_Table_1[[#This Row],[Resid
Sq Ft]],2),"")</f>
        <v/>
      </c>
      <c r="S495" s="179" t="str">
        <f ca="1">IFERROR(IF(VLOOKUP(Table_Data_Table_1[[#This Row],[Item ID]],DataTable,11,FALSE)=0,"N/A",Table_Data_Table_1[[#This Row],[Adjusted
Sale Price]]/VLOOKUP(Table_Data_Table_1[[#This Row],[Item ID]],DataTable,11,FALSE)),"")</f>
        <v/>
      </c>
      <c r="T495" s="285" t="str">
        <f ca="1">IF(IFERROR(VLOOKUP(Table_Data_Table_1[[#This Row],[Item ID]],DataTable,17,FALSE),"")=0,"",IFERROR(VLOOKUP(Table_Data_Table_1[[#This Row],[Item ID]],DataTable,17,FALSE),""))</f>
        <v/>
      </c>
      <c r="U495" s="8"/>
    </row>
    <row r="496" spans="1:21" x14ac:dyDescent="0.25">
      <c r="A496" s="166" t="s">
        <v>133</v>
      </c>
      <c r="C496" s="192" t="str">
        <f>IF(Table_Data_Table_1[[#This Row],[Item ID]]="","",IFERROR(VLOOKUP(Table_Data_Table_1[[#This Row],[Item ID]],DataTable,16,FALSE),""))</f>
        <v/>
      </c>
      <c r="H49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ID]],DataTable,6,FALSE)*I496,"")))</f>
        <v/>
      </c>
      <c r="I49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6" s="178" t="str">
        <f>IFERROR(ROUND(Table_Data_Table_1[[#This Row],[Resid
Sq Ft]]/43560,3),"")</f>
        <v/>
      </c>
      <c r="K496" s="76" t="str">
        <f>IF(Table_Data_Table_1[[#This Row],[Item ID]]="","",IFERROR(VLOOKUP(Table_Data_Table_1[[#This Row],[Item ID]],DataTable,10,FALSE)-VLOOKUP(Table_Data_Table_1[[#This Row],[Item ID]],DataTable,12,FALSE),""))</f>
        <v/>
      </c>
      <c r="L496" s="176" t="str">
        <f>IFERROR(Table_Data_Table_1[[#This Row],[Land
Residual]]/Table_Data_Table_1[[#This Row],[Resid
Acre]],"")</f>
        <v/>
      </c>
      <c r="M496" s="179" t="str">
        <f>IFERROR(ROUND(Table_Data_Table_1[[#This Row],[Land
Residual]]/Table_Data_Table_1[[#This Row],[Resid
Sq Ft]],2),"")</f>
        <v/>
      </c>
      <c r="N496" s="78" t="str">
        <f>IF(Table_Data_Table_1[[#This Row],[Item ID]]="","",ROUND(DAYS360(Table_Data_Table_1[[#This Row],[Sale Date]],'Global Settings'!$H$5)/30,0))</f>
        <v/>
      </c>
      <c r="O496" s="180" t="str">
        <f ca="1">IFERROR(IF(AND(Table_Data_Table_1[[#This Row],[Months To
Mid-Point]]&lt;12.01,Table_Data_Table_1[[#This Row],[Months To
Mid-Point]]&gt;-13),0,(Table_Data_Table_1[[#This Row],[Months To
Mid-Point]]*'Global Settings'!$H$6)),"")</f>
        <v/>
      </c>
      <c r="P496" s="176" t="str">
        <f ca="1">IFERROR(Table_Data_Table_1[[#This Row],[Land
Residual]]*(Table_Data_Table_1[[#This Row],[Time
Adjust]]+1),"")</f>
        <v/>
      </c>
      <c r="Q496" s="176" t="str">
        <f ca="1">IFERROR(Table_Data_Table_1[[#This Row],[Adjusted
Sale Price]]/Table_Data_Table_1[[#This Row],[Resid
Acre]],"")</f>
        <v/>
      </c>
      <c r="R496" s="179" t="str">
        <f ca="1">IFERROR(ROUND(Table_Data_Table_1[[#This Row],[Adjusted
Sale Price]]/Table_Data_Table_1[[#This Row],[Resid
Sq Ft]],2),"")</f>
        <v/>
      </c>
      <c r="S496" s="179" t="str">
        <f ca="1">IFERROR(IF(VLOOKUP(Table_Data_Table_1[[#This Row],[Item ID]],DataTable,11,FALSE)=0,"N/A",Table_Data_Table_1[[#This Row],[Adjusted
Sale Price]]/VLOOKUP(Table_Data_Table_1[[#This Row],[Item ID]],DataTable,11,FALSE)),"")</f>
        <v/>
      </c>
      <c r="T496" s="285" t="str">
        <f ca="1">IF(IFERROR(VLOOKUP(Table_Data_Table_1[[#This Row],[Item ID]],DataTable,17,FALSE),"")=0,"",IFERROR(VLOOKUP(Table_Data_Table_1[[#This Row],[Item ID]],DataTable,17,FALSE),""))</f>
        <v/>
      </c>
      <c r="U496" s="8"/>
    </row>
    <row r="497" spans="1:21" x14ac:dyDescent="0.25">
      <c r="A497" s="166" t="s">
        <v>133</v>
      </c>
      <c r="C497" s="192" t="str">
        <f>IF(Table_Data_Table_1[[#This Row],[Item ID]]="","",IFERROR(VLOOKUP(Table_Data_Table_1[[#This Row],[Item ID]],DataTable,16,FALSE),""))</f>
        <v/>
      </c>
      <c r="H49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ID]],DataTable,6,FALSE)*I497,"")))</f>
        <v/>
      </c>
      <c r="I49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7" s="178" t="str">
        <f>IFERROR(ROUND(Table_Data_Table_1[[#This Row],[Resid
Sq Ft]]/43560,3),"")</f>
        <v/>
      </c>
      <c r="K497" s="76" t="str">
        <f>IF(Table_Data_Table_1[[#This Row],[Item ID]]="","",IFERROR(VLOOKUP(Table_Data_Table_1[[#This Row],[Item ID]],DataTable,10,FALSE)-VLOOKUP(Table_Data_Table_1[[#This Row],[Item ID]],DataTable,12,FALSE),""))</f>
        <v/>
      </c>
      <c r="L497" s="176" t="str">
        <f>IFERROR(Table_Data_Table_1[[#This Row],[Land
Residual]]/Table_Data_Table_1[[#This Row],[Resid
Acre]],"")</f>
        <v/>
      </c>
      <c r="M497" s="179" t="str">
        <f>IFERROR(ROUND(Table_Data_Table_1[[#This Row],[Land
Residual]]/Table_Data_Table_1[[#This Row],[Resid
Sq Ft]],2),"")</f>
        <v/>
      </c>
      <c r="N497" s="78" t="str">
        <f>IF(Table_Data_Table_1[[#This Row],[Item ID]]="","",ROUND(DAYS360(Table_Data_Table_1[[#This Row],[Sale Date]],'Global Settings'!$H$5)/30,0))</f>
        <v/>
      </c>
      <c r="O497" s="180" t="str">
        <f ca="1">IFERROR(IF(AND(Table_Data_Table_1[[#This Row],[Months To
Mid-Point]]&lt;12.01,Table_Data_Table_1[[#This Row],[Months To
Mid-Point]]&gt;-13),0,(Table_Data_Table_1[[#This Row],[Months To
Mid-Point]]*'Global Settings'!$H$6)),"")</f>
        <v/>
      </c>
      <c r="P497" s="176" t="str">
        <f ca="1">IFERROR(Table_Data_Table_1[[#This Row],[Land
Residual]]*(Table_Data_Table_1[[#This Row],[Time
Adjust]]+1),"")</f>
        <v/>
      </c>
      <c r="Q497" s="176" t="str">
        <f ca="1">IFERROR(Table_Data_Table_1[[#This Row],[Adjusted
Sale Price]]/Table_Data_Table_1[[#This Row],[Resid
Acre]],"")</f>
        <v/>
      </c>
      <c r="R497" s="179" t="str">
        <f ca="1">IFERROR(ROUND(Table_Data_Table_1[[#This Row],[Adjusted
Sale Price]]/Table_Data_Table_1[[#This Row],[Resid
Sq Ft]],2),"")</f>
        <v/>
      </c>
      <c r="S497" s="179" t="str">
        <f ca="1">IFERROR(IF(VLOOKUP(Table_Data_Table_1[[#This Row],[Item ID]],DataTable,11,FALSE)=0,"N/A",Table_Data_Table_1[[#This Row],[Adjusted
Sale Price]]/VLOOKUP(Table_Data_Table_1[[#This Row],[Item ID]],DataTable,11,FALSE)),"")</f>
        <v/>
      </c>
      <c r="T497" s="285" t="str">
        <f ca="1">IF(IFERROR(VLOOKUP(Table_Data_Table_1[[#This Row],[Item ID]],DataTable,17,FALSE),"")=0,"",IFERROR(VLOOKUP(Table_Data_Table_1[[#This Row],[Item ID]],DataTable,17,FALSE),""))</f>
        <v/>
      </c>
      <c r="U497" s="8"/>
    </row>
    <row r="498" spans="1:21" x14ac:dyDescent="0.25">
      <c r="A498" s="166" t="s">
        <v>133</v>
      </c>
      <c r="C498" s="192" t="str">
        <f>IF(Table_Data_Table_1[[#This Row],[Item ID]]="","",IFERROR(VLOOKUP(Table_Data_Table_1[[#This Row],[Item ID]],DataTable,16,FALSE),""))</f>
        <v/>
      </c>
      <c r="H49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ID]],DataTable,6,FALSE)*I498,"")))</f>
        <v/>
      </c>
      <c r="I49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8" s="178" t="str">
        <f>IFERROR(ROUND(Table_Data_Table_1[[#This Row],[Resid
Sq Ft]]/43560,3),"")</f>
        <v/>
      </c>
      <c r="K498" s="76" t="str">
        <f>IF(Table_Data_Table_1[[#This Row],[Item ID]]="","",IFERROR(VLOOKUP(Table_Data_Table_1[[#This Row],[Item ID]],DataTable,10,FALSE)-VLOOKUP(Table_Data_Table_1[[#This Row],[Item ID]],DataTable,12,FALSE),""))</f>
        <v/>
      </c>
      <c r="L498" s="176" t="str">
        <f>IFERROR(Table_Data_Table_1[[#This Row],[Land
Residual]]/Table_Data_Table_1[[#This Row],[Resid
Acre]],"")</f>
        <v/>
      </c>
      <c r="M498" s="179" t="str">
        <f>IFERROR(ROUND(Table_Data_Table_1[[#This Row],[Land
Residual]]/Table_Data_Table_1[[#This Row],[Resid
Sq Ft]],2),"")</f>
        <v/>
      </c>
      <c r="N498" s="78" t="str">
        <f>IF(Table_Data_Table_1[[#This Row],[Item ID]]="","",ROUND(DAYS360(Table_Data_Table_1[[#This Row],[Sale Date]],'Global Settings'!$H$5)/30,0))</f>
        <v/>
      </c>
      <c r="O498" s="180" t="str">
        <f ca="1">IFERROR(IF(AND(Table_Data_Table_1[[#This Row],[Months To
Mid-Point]]&lt;12.01,Table_Data_Table_1[[#This Row],[Months To
Mid-Point]]&gt;-13),0,(Table_Data_Table_1[[#This Row],[Months To
Mid-Point]]*'Global Settings'!$H$6)),"")</f>
        <v/>
      </c>
      <c r="P498" s="176" t="str">
        <f ca="1">IFERROR(Table_Data_Table_1[[#This Row],[Land
Residual]]*(Table_Data_Table_1[[#This Row],[Time
Adjust]]+1),"")</f>
        <v/>
      </c>
      <c r="Q498" s="176" t="str">
        <f ca="1">IFERROR(Table_Data_Table_1[[#This Row],[Adjusted
Sale Price]]/Table_Data_Table_1[[#This Row],[Resid
Acre]],"")</f>
        <v/>
      </c>
      <c r="R498" s="179" t="str">
        <f ca="1">IFERROR(ROUND(Table_Data_Table_1[[#This Row],[Adjusted
Sale Price]]/Table_Data_Table_1[[#This Row],[Resid
Sq Ft]],2),"")</f>
        <v/>
      </c>
      <c r="S498" s="179" t="str">
        <f ca="1">IFERROR(IF(VLOOKUP(Table_Data_Table_1[[#This Row],[Item ID]],DataTable,11,FALSE)=0,"N/A",Table_Data_Table_1[[#This Row],[Adjusted
Sale Price]]/VLOOKUP(Table_Data_Table_1[[#This Row],[Item ID]],DataTable,11,FALSE)),"")</f>
        <v/>
      </c>
      <c r="T498" s="285" t="str">
        <f ca="1">IF(IFERROR(VLOOKUP(Table_Data_Table_1[[#This Row],[Item ID]],DataTable,17,FALSE),"")=0,"",IFERROR(VLOOKUP(Table_Data_Table_1[[#This Row],[Item ID]],DataTable,17,FALSE),""))</f>
        <v/>
      </c>
      <c r="U498" s="8"/>
    </row>
    <row r="499" spans="1:21" x14ac:dyDescent="0.25">
      <c r="A499" s="166" t="s">
        <v>133</v>
      </c>
      <c r="C499" s="192" t="str">
        <f>IF(Table_Data_Table_1[[#This Row],[Item ID]]="","",IFERROR(VLOOKUP(Table_Data_Table_1[[#This Row],[Item ID]],DataTable,16,FALSE),""))</f>
        <v/>
      </c>
      <c r="H49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ID]],DataTable,6,FALSE)*I499,"")))</f>
        <v/>
      </c>
      <c r="I49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9" s="178" t="str">
        <f>IFERROR(ROUND(Table_Data_Table_1[[#This Row],[Resid
Sq Ft]]/43560,3),"")</f>
        <v/>
      </c>
      <c r="K499" s="76" t="str">
        <f>IF(Table_Data_Table_1[[#This Row],[Item ID]]="","",IFERROR(VLOOKUP(Table_Data_Table_1[[#This Row],[Item ID]],DataTable,10,FALSE)-VLOOKUP(Table_Data_Table_1[[#This Row],[Item ID]],DataTable,12,FALSE),""))</f>
        <v/>
      </c>
      <c r="L499" s="176" t="str">
        <f>IFERROR(Table_Data_Table_1[[#This Row],[Land
Residual]]/Table_Data_Table_1[[#This Row],[Resid
Acre]],"")</f>
        <v/>
      </c>
      <c r="M499" s="179" t="str">
        <f>IFERROR(ROUND(Table_Data_Table_1[[#This Row],[Land
Residual]]/Table_Data_Table_1[[#This Row],[Resid
Sq Ft]],2),"")</f>
        <v/>
      </c>
      <c r="N499" s="78" t="str">
        <f>IF(Table_Data_Table_1[[#This Row],[Item ID]]="","",ROUND(DAYS360(Table_Data_Table_1[[#This Row],[Sale Date]],'Global Settings'!$H$5)/30,0))</f>
        <v/>
      </c>
      <c r="O499" s="180" t="str">
        <f ca="1">IFERROR(IF(AND(Table_Data_Table_1[[#This Row],[Months To
Mid-Point]]&lt;12.01,Table_Data_Table_1[[#This Row],[Months To
Mid-Point]]&gt;-13),0,(Table_Data_Table_1[[#This Row],[Months To
Mid-Point]]*'Global Settings'!$H$6)),"")</f>
        <v/>
      </c>
      <c r="P499" s="176" t="str">
        <f ca="1">IFERROR(Table_Data_Table_1[[#This Row],[Land
Residual]]*(Table_Data_Table_1[[#This Row],[Time
Adjust]]+1),"")</f>
        <v/>
      </c>
      <c r="Q499" s="176" t="str">
        <f ca="1">IFERROR(Table_Data_Table_1[[#This Row],[Adjusted
Sale Price]]/Table_Data_Table_1[[#This Row],[Resid
Acre]],"")</f>
        <v/>
      </c>
      <c r="R499" s="179" t="str">
        <f ca="1">IFERROR(ROUND(Table_Data_Table_1[[#This Row],[Adjusted
Sale Price]]/Table_Data_Table_1[[#This Row],[Resid
Sq Ft]],2),"")</f>
        <v/>
      </c>
      <c r="S499" s="179" t="str">
        <f ca="1">IFERROR(IF(VLOOKUP(Table_Data_Table_1[[#This Row],[Item ID]],DataTable,11,FALSE)=0,"N/A",Table_Data_Table_1[[#This Row],[Adjusted
Sale Price]]/VLOOKUP(Table_Data_Table_1[[#This Row],[Item ID]],DataTable,11,FALSE)),"")</f>
        <v/>
      </c>
      <c r="T499" s="285" t="str">
        <f ca="1">IF(IFERROR(VLOOKUP(Table_Data_Table_1[[#This Row],[Item ID]],DataTable,17,FALSE),"")=0,"",IFERROR(VLOOKUP(Table_Data_Table_1[[#This Row],[Item ID]],DataTable,17,FALSE),""))</f>
        <v/>
      </c>
      <c r="U499" s="8"/>
    </row>
    <row r="500" spans="1:21" x14ac:dyDescent="0.25">
      <c r="A500" s="166" t="s">
        <v>133</v>
      </c>
      <c r="C500" s="192" t="str">
        <f>IF(Table_Data_Table_1[[#This Row],[Item ID]]="","",IFERROR(VLOOKUP(Table_Data_Table_1[[#This Row],[Item ID]],DataTable,16,FALSE),""))</f>
        <v/>
      </c>
      <c r="H50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ID]],DataTable,6,FALSE)*I500,"")))</f>
        <v/>
      </c>
      <c r="I50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0" s="178" t="str">
        <f>IFERROR(ROUND(Table_Data_Table_1[[#This Row],[Resid
Sq Ft]]/43560,3),"")</f>
        <v/>
      </c>
      <c r="K500" s="76" t="str">
        <f>IF(Table_Data_Table_1[[#This Row],[Item ID]]="","",IFERROR(VLOOKUP(Table_Data_Table_1[[#This Row],[Item ID]],DataTable,10,FALSE)-VLOOKUP(Table_Data_Table_1[[#This Row],[Item ID]],DataTable,12,FALSE),""))</f>
        <v/>
      </c>
      <c r="L500" s="176" t="str">
        <f>IFERROR(Table_Data_Table_1[[#This Row],[Land
Residual]]/Table_Data_Table_1[[#This Row],[Resid
Acre]],"")</f>
        <v/>
      </c>
      <c r="M500" s="179" t="str">
        <f>IFERROR(ROUND(Table_Data_Table_1[[#This Row],[Land
Residual]]/Table_Data_Table_1[[#This Row],[Resid
Sq Ft]],2),"")</f>
        <v/>
      </c>
      <c r="N500" s="78" t="str">
        <f>IF(Table_Data_Table_1[[#This Row],[Item ID]]="","",ROUND(DAYS360(Table_Data_Table_1[[#This Row],[Sale Date]],'Global Settings'!$H$5)/30,0))</f>
        <v/>
      </c>
      <c r="O500" s="180" t="str">
        <f ca="1">IFERROR(IF(AND(Table_Data_Table_1[[#This Row],[Months To
Mid-Point]]&lt;12.01,Table_Data_Table_1[[#This Row],[Months To
Mid-Point]]&gt;-13),0,(Table_Data_Table_1[[#This Row],[Months To
Mid-Point]]*'Global Settings'!$H$6)),"")</f>
        <v/>
      </c>
      <c r="P500" s="176" t="str">
        <f ca="1">IFERROR(Table_Data_Table_1[[#This Row],[Land
Residual]]*(Table_Data_Table_1[[#This Row],[Time
Adjust]]+1),"")</f>
        <v/>
      </c>
      <c r="Q500" s="176" t="str">
        <f ca="1">IFERROR(Table_Data_Table_1[[#This Row],[Adjusted
Sale Price]]/Table_Data_Table_1[[#This Row],[Resid
Acre]],"")</f>
        <v/>
      </c>
      <c r="R500" s="179" t="str">
        <f ca="1">IFERROR(ROUND(Table_Data_Table_1[[#This Row],[Adjusted
Sale Price]]/Table_Data_Table_1[[#This Row],[Resid
Sq Ft]],2),"")</f>
        <v/>
      </c>
      <c r="S500" s="179" t="str">
        <f ca="1">IFERROR(IF(VLOOKUP(Table_Data_Table_1[[#This Row],[Item ID]],DataTable,11,FALSE)=0,"N/A",Table_Data_Table_1[[#This Row],[Adjusted
Sale Price]]/VLOOKUP(Table_Data_Table_1[[#This Row],[Item ID]],DataTable,11,FALSE)),"")</f>
        <v/>
      </c>
      <c r="T500" s="285" t="str">
        <f ca="1">IF(IFERROR(VLOOKUP(Table_Data_Table_1[[#This Row],[Item ID]],DataTable,17,FALSE),"")=0,"",IFERROR(VLOOKUP(Table_Data_Table_1[[#This Row],[Item ID]],DataTable,17,FALSE),""))</f>
        <v/>
      </c>
      <c r="U500" s="8"/>
    </row>
    <row r="501" spans="1:21" x14ac:dyDescent="0.25">
      <c r="A501" s="166" t="s">
        <v>133</v>
      </c>
      <c r="C501" s="192" t="str">
        <f>IF(Table_Data_Table_1[[#This Row],[Item ID]]="","",IFERROR(VLOOKUP(Table_Data_Table_1[[#This Row],[Item ID]],DataTable,16,FALSE),""))</f>
        <v/>
      </c>
      <c r="H50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ID]],DataTable,6,FALSE)*I501,"")))</f>
        <v/>
      </c>
      <c r="I50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1" s="178" t="str">
        <f>IFERROR(ROUND(Table_Data_Table_1[[#This Row],[Resid
Sq Ft]]/43560,3),"")</f>
        <v/>
      </c>
      <c r="K501" s="76" t="str">
        <f>IF(Table_Data_Table_1[[#This Row],[Item ID]]="","",IFERROR(VLOOKUP(Table_Data_Table_1[[#This Row],[Item ID]],DataTable,10,FALSE)-VLOOKUP(Table_Data_Table_1[[#This Row],[Item ID]],DataTable,12,FALSE),""))</f>
        <v/>
      </c>
      <c r="L501" s="176" t="str">
        <f>IFERROR(Table_Data_Table_1[[#This Row],[Land
Residual]]/Table_Data_Table_1[[#This Row],[Resid
Acre]],"")</f>
        <v/>
      </c>
      <c r="M501" s="179" t="str">
        <f>IFERROR(ROUND(Table_Data_Table_1[[#This Row],[Land
Residual]]/Table_Data_Table_1[[#This Row],[Resid
Sq Ft]],2),"")</f>
        <v/>
      </c>
      <c r="N501" s="78" t="str">
        <f>IF(Table_Data_Table_1[[#This Row],[Item ID]]="","",ROUND(DAYS360(Table_Data_Table_1[[#This Row],[Sale Date]],'Global Settings'!$H$5)/30,0))</f>
        <v/>
      </c>
      <c r="O501" s="180" t="str">
        <f ca="1">IFERROR(IF(AND(Table_Data_Table_1[[#This Row],[Months To
Mid-Point]]&lt;12.01,Table_Data_Table_1[[#This Row],[Months To
Mid-Point]]&gt;-13),0,(Table_Data_Table_1[[#This Row],[Months To
Mid-Point]]*'Global Settings'!$H$6)),"")</f>
        <v/>
      </c>
      <c r="P501" s="176" t="str">
        <f ca="1">IFERROR(Table_Data_Table_1[[#This Row],[Land
Residual]]*(Table_Data_Table_1[[#This Row],[Time
Adjust]]+1),"")</f>
        <v/>
      </c>
      <c r="Q501" s="176" t="str">
        <f ca="1">IFERROR(Table_Data_Table_1[[#This Row],[Adjusted
Sale Price]]/Table_Data_Table_1[[#This Row],[Resid
Acre]],"")</f>
        <v/>
      </c>
      <c r="R501" s="179" t="str">
        <f ca="1">IFERROR(ROUND(Table_Data_Table_1[[#This Row],[Adjusted
Sale Price]]/Table_Data_Table_1[[#This Row],[Resid
Sq Ft]],2),"")</f>
        <v/>
      </c>
      <c r="S501" s="179" t="str">
        <f ca="1">IFERROR(IF(VLOOKUP(Table_Data_Table_1[[#This Row],[Item ID]],DataTable,11,FALSE)=0,"N/A",Table_Data_Table_1[[#This Row],[Adjusted
Sale Price]]/VLOOKUP(Table_Data_Table_1[[#This Row],[Item ID]],DataTable,11,FALSE)),"")</f>
        <v/>
      </c>
      <c r="T501" s="285" t="str">
        <f ca="1">IF(IFERROR(VLOOKUP(Table_Data_Table_1[[#This Row],[Item ID]],DataTable,17,FALSE),"")=0,"",IFERROR(VLOOKUP(Table_Data_Table_1[[#This Row],[Item ID]],DataTable,17,FALSE),""))</f>
        <v/>
      </c>
      <c r="U501" s="8"/>
    </row>
    <row r="502" spans="1:21" x14ac:dyDescent="0.25">
      <c r="A502" s="166" t="s">
        <v>133</v>
      </c>
      <c r="C502" s="192" t="str">
        <f>IF(Table_Data_Table_1[[#This Row],[Item ID]]="","",IFERROR(VLOOKUP(Table_Data_Table_1[[#This Row],[Item ID]],DataTable,16,FALSE),""))</f>
        <v/>
      </c>
      <c r="H50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ID]],DataTable,6,FALSE)*I502,"")))</f>
        <v/>
      </c>
      <c r="I50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2" s="178" t="str">
        <f>IFERROR(ROUND(Table_Data_Table_1[[#This Row],[Resid
Sq Ft]]/43560,3),"")</f>
        <v/>
      </c>
      <c r="K502" s="76" t="str">
        <f>IF(Table_Data_Table_1[[#This Row],[Item ID]]="","",IFERROR(VLOOKUP(Table_Data_Table_1[[#This Row],[Item ID]],DataTable,10,FALSE)-VLOOKUP(Table_Data_Table_1[[#This Row],[Item ID]],DataTable,12,FALSE),""))</f>
        <v/>
      </c>
      <c r="L502" s="176" t="str">
        <f>IFERROR(Table_Data_Table_1[[#This Row],[Land
Residual]]/Table_Data_Table_1[[#This Row],[Resid
Acre]],"")</f>
        <v/>
      </c>
      <c r="M502" s="179" t="str">
        <f>IFERROR(ROUND(Table_Data_Table_1[[#This Row],[Land
Residual]]/Table_Data_Table_1[[#This Row],[Resid
Sq Ft]],2),"")</f>
        <v/>
      </c>
      <c r="N502" s="78" t="str">
        <f>IF(Table_Data_Table_1[[#This Row],[Item ID]]="","",ROUND(DAYS360(Table_Data_Table_1[[#This Row],[Sale Date]],'Global Settings'!$H$5)/30,0))</f>
        <v/>
      </c>
      <c r="O502" s="180" t="str">
        <f ca="1">IFERROR(IF(AND(Table_Data_Table_1[[#This Row],[Months To
Mid-Point]]&lt;12.01,Table_Data_Table_1[[#This Row],[Months To
Mid-Point]]&gt;-13),0,(Table_Data_Table_1[[#This Row],[Months To
Mid-Point]]*'Global Settings'!$H$6)),"")</f>
        <v/>
      </c>
      <c r="P502" s="176" t="str">
        <f ca="1">IFERROR(Table_Data_Table_1[[#This Row],[Land
Residual]]*(Table_Data_Table_1[[#This Row],[Time
Adjust]]+1),"")</f>
        <v/>
      </c>
      <c r="Q502" s="176" t="str">
        <f ca="1">IFERROR(Table_Data_Table_1[[#This Row],[Adjusted
Sale Price]]/Table_Data_Table_1[[#This Row],[Resid
Acre]],"")</f>
        <v/>
      </c>
      <c r="R502" s="179" t="str">
        <f ca="1">IFERROR(ROUND(Table_Data_Table_1[[#This Row],[Adjusted
Sale Price]]/Table_Data_Table_1[[#This Row],[Resid
Sq Ft]],2),"")</f>
        <v/>
      </c>
      <c r="S502" s="179" t="str">
        <f ca="1">IFERROR(IF(VLOOKUP(Table_Data_Table_1[[#This Row],[Item ID]],DataTable,11,FALSE)=0,"N/A",Table_Data_Table_1[[#This Row],[Adjusted
Sale Price]]/VLOOKUP(Table_Data_Table_1[[#This Row],[Item ID]],DataTable,11,FALSE)),"")</f>
        <v/>
      </c>
      <c r="T502" s="285" t="str">
        <f ca="1">IF(IFERROR(VLOOKUP(Table_Data_Table_1[[#This Row],[Item ID]],DataTable,17,FALSE),"")=0,"",IFERROR(VLOOKUP(Table_Data_Table_1[[#This Row],[Item ID]],DataTable,17,FALSE),""))</f>
        <v/>
      </c>
      <c r="U502" s="8"/>
    </row>
    <row r="503" spans="1:21" x14ac:dyDescent="0.25">
      <c r="A503" s="166" t="s">
        <v>133</v>
      </c>
      <c r="C503" s="192" t="str">
        <f>IF(Table_Data_Table_1[[#This Row],[Item ID]]="","",IFERROR(VLOOKUP(Table_Data_Table_1[[#This Row],[Item ID]],DataTable,16,FALSE),""))</f>
        <v/>
      </c>
      <c r="H50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ID]],DataTable,6,FALSE)*I503,"")))</f>
        <v/>
      </c>
      <c r="I50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3" s="178" t="str">
        <f>IFERROR(ROUND(Table_Data_Table_1[[#This Row],[Resid
Sq Ft]]/43560,3),"")</f>
        <v/>
      </c>
      <c r="K503" s="76" t="str">
        <f>IF(Table_Data_Table_1[[#This Row],[Item ID]]="","",IFERROR(VLOOKUP(Table_Data_Table_1[[#This Row],[Item ID]],DataTable,10,FALSE)-VLOOKUP(Table_Data_Table_1[[#This Row],[Item ID]],DataTable,12,FALSE),""))</f>
        <v/>
      </c>
      <c r="L503" s="176" t="str">
        <f>IFERROR(Table_Data_Table_1[[#This Row],[Land
Residual]]/Table_Data_Table_1[[#This Row],[Resid
Acre]],"")</f>
        <v/>
      </c>
      <c r="M503" s="179" t="str">
        <f>IFERROR(ROUND(Table_Data_Table_1[[#This Row],[Land
Residual]]/Table_Data_Table_1[[#This Row],[Resid
Sq Ft]],2),"")</f>
        <v/>
      </c>
      <c r="N503" s="78" t="str">
        <f>IF(Table_Data_Table_1[[#This Row],[Item ID]]="","",ROUND(DAYS360(Table_Data_Table_1[[#This Row],[Sale Date]],'Global Settings'!$H$5)/30,0))</f>
        <v/>
      </c>
      <c r="O503" s="180" t="str">
        <f ca="1">IFERROR(IF(AND(Table_Data_Table_1[[#This Row],[Months To
Mid-Point]]&lt;12.01,Table_Data_Table_1[[#This Row],[Months To
Mid-Point]]&gt;-13),0,(Table_Data_Table_1[[#This Row],[Months To
Mid-Point]]*'Global Settings'!$H$6)),"")</f>
        <v/>
      </c>
      <c r="P503" s="176" t="str">
        <f ca="1">IFERROR(Table_Data_Table_1[[#This Row],[Land
Residual]]*(Table_Data_Table_1[[#This Row],[Time
Adjust]]+1),"")</f>
        <v/>
      </c>
      <c r="Q503" s="176" t="str">
        <f ca="1">IFERROR(Table_Data_Table_1[[#This Row],[Adjusted
Sale Price]]/Table_Data_Table_1[[#This Row],[Resid
Acre]],"")</f>
        <v/>
      </c>
      <c r="R503" s="179" t="str">
        <f ca="1">IFERROR(ROUND(Table_Data_Table_1[[#This Row],[Adjusted
Sale Price]]/Table_Data_Table_1[[#This Row],[Resid
Sq Ft]],2),"")</f>
        <v/>
      </c>
      <c r="S503" s="179" t="str">
        <f ca="1">IFERROR(IF(VLOOKUP(Table_Data_Table_1[[#This Row],[Item ID]],DataTable,11,FALSE)=0,"N/A",Table_Data_Table_1[[#This Row],[Adjusted
Sale Price]]/VLOOKUP(Table_Data_Table_1[[#This Row],[Item ID]],DataTable,11,FALSE)),"")</f>
        <v/>
      </c>
      <c r="T503" s="285" t="str">
        <f ca="1">IF(IFERROR(VLOOKUP(Table_Data_Table_1[[#This Row],[Item ID]],DataTable,17,FALSE),"")=0,"",IFERROR(VLOOKUP(Table_Data_Table_1[[#This Row],[Item ID]],DataTable,17,FALSE),""))</f>
        <v/>
      </c>
      <c r="U503" s="8"/>
    </row>
    <row r="504" spans="1:21" x14ac:dyDescent="0.25">
      <c r="A504" s="166" t="s">
        <v>133</v>
      </c>
      <c r="C504" s="192" t="str">
        <f>IF(Table_Data_Table_1[[#This Row],[Item ID]]="","",IFERROR(VLOOKUP(Table_Data_Table_1[[#This Row],[Item ID]],DataTable,16,FALSE),""))</f>
        <v/>
      </c>
      <c r="H50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ID]],DataTable,6,FALSE)*I504,"")))</f>
        <v/>
      </c>
      <c r="I50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4" s="178" t="str">
        <f>IFERROR(ROUND(Table_Data_Table_1[[#This Row],[Resid
Sq Ft]]/43560,3),"")</f>
        <v/>
      </c>
      <c r="K504" s="76" t="str">
        <f>IF(Table_Data_Table_1[[#This Row],[Item ID]]="","",IFERROR(VLOOKUP(Table_Data_Table_1[[#This Row],[Item ID]],DataTable,10,FALSE)-VLOOKUP(Table_Data_Table_1[[#This Row],[Item ID]],DataTable,12,FALSE),""))</f>
        <v/>
      </c>
      <c r="L504" s="176" t="str">
        <f>IFERROR(Table_Data_Table_1[[#This Row],[Land
Residual]]/Table_Data_Table_1[[#This Row],[Resid
Acre]],"")</f>
        <v/>
      </c>
      <c r="M504" s="179" t="str">
        <f>IFERROR(ROUND(Table_Data_Table_1[[#This Row],[Land
Residual]]/Table_Data_Table_1[[#This Row],[Resid
Sq Ft]],2),"")</f>
        <v/>
      </c>
      <c r="N504" s="78" t="str">
        <f>IF(Table_Data_Table_1[[#This Row],[Item ID]]="","",ROUND(DAYS360(Table_Data_Table_1[[#This Row],[Sale Date]],'Global Settings'!$H$5)/30,0))</f>
        <v/>
      </c>
      <c r="O504" s="180" t="str">
        <f ca="1">IFERROR(IF(AND(Table_Data_Table_1[[#This Row],[Months To
Mid-Point]]&lt;12.01,Table_Data_Table_1[[#This Row],[Months To
Mid-Point]]&gt;-13),0,(Table_Data_Table_1[[#This Row],[Months To
Mid-Point]]*'Global Settings'!$H$6)),"")</f>
        <v/>
      </c>
      <c r="P504" s="176" t="str">
        <f ca="1">IFERROR(Table_Data_Table_1[[#This Row],[Land
Residual]]*(Table_Data_Table_1[[#This Row],[Time
Adjust]]+1),"")</f>
        <v/>
      </c>
      <c r="Q504" s="176" t="str">
        <f ca="1">IFERROR(Table_Data_Table_1[[#This Row],[Adjusted
Sale Price]]/Table_Data_Table_1[[#This Row],[Resid
Acre]],"")</f>
        <v/>
      </c>
      <c r="R504" s="179" t="str">
        <f ca="1">IFERROR(ROUND(Table_Data_Table_1[[#This Row],[Adjusted
Sale Price]]/Table_Data_Table_1[[#This Row],[Resid
Sq Ft]],2),"")</f>
        <v/>
      </c>
      <c r="S504" s="179" t="str">
        <f ca="1">IFERROR(IF(VLOOKUP(Table_Data_Table_1[[#This Row],[Item ID]],DataTable,11,FALSE)=0,"N/A",Table_Data_Table_1[[#This Row],[Adjusted
Sale Price]]/VLOOKUP(Table_Data_Table_1[[#This Row],[Item ID]],DataTable,11,FALSE)),"")</f>
        <v/>
      </c>
      <c r="T504" s="285" t="str">
        <f ca="1">IF(IFERROR(VLOOKUP(Table_Data_Table_1[[#This Row],[Item ID]],DataTable,17,FALSE),"")=0,"",IFERROR(VLOOKUP(Table_Data_Table_1[[#This Row],[Item ID]],DataTable,17,FALSE),""))</f>
        <v/>
      </c>
      <c r="U504" s="8"/>
    </row>
    <row r="505" spans="1:21" x14ac:dyDescent="0.25">
      <c r="A505" s="166" t="s">
        <v>133</v>
      </c>
      <c r="C505" s="192" t="str">
        <f>IF(Table_Data_Table_1[[#This Row],[Item ID]]="","",IFERROR(VLOOKUP(Table_Data_Table_1[[#This Row],[Item ID]],DataTable,16,FALSE),""))</f>
        <v/>
      </c>
      <c r="H50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ID]],DataTable,6,FALSE)*I505,"")))</f>
        <v/>
      </c>
      <c r="I50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5" s="178" t="str">
        <f>IFERROR(ROUND(Table_Data_Table_1[[#This Row],[Resid
Sq Ft]]/43560,3),"")</f>
        <v/>
      </c>
      <c r="K505" s="76" t="str">
        <f>IF(Table_Data_Table_1[[#This Row],[Item ID]]="","",IFERROR(VLOOKUP(Table_Data_Table_1[[#This Row],[Item ID]],DataTable,10,FALSE)-VLOOKUP(Table_Data_Table_1[[#This Row],[Item ID]],DataTable,12,FALSE),""))</f>
        <v/>
      </c>
      <c r="L505" s="176" t="str">
        <f>IFERROR(Table_Data_Table_1[[#This Row],[Land
Residual]]/Table_Data_Table_1[[#This Row],[Resid
Acre]],"")</f>
        <v/>
      </c>
      <c r="M505" s="179" t="str">
        <f>IFERROR(ROUND(Table_Data_Table_1[[#This Row],[Land
Residual]]/Table_Data_Table_1[[#This Row],[Resid
Sq Ft]],2),"")</f>
        <v/>
      </c>
      <c r="N505" s="78" t="str">
        <f>IF(Table_Data_Table_1[[#This Row],[Item ID]]="","",ROUND(DAYS360(Table_Data_Table_1[[#This Row],[Sale Date]],'Global Settings'!$H$5)/30,0))</f>
        <v/>
      </c>
      <c r="O505" s="180" t="str">
        <f ca="1">IFERROR(IF(AND(Table_Data_Table_1[[#This Row],[Months To
Mid-Point]]&lt;12.01,Table_Data_Table_1[[#This Row],[Months To
Mid-Point]]&gt;-13),0,(Table_Data_Table_1[[#This Row],[Months To
Mid-Point]]*'Global Settings'!$H$6)),"")</f>
        <v/>
      </c>
      <c r="P505" s="176" t="str">
        <f ca="1">IFERROR(Table_Data_Table_1[[#This Row],[Land
Residual]]*(Table_Data_Table_1[[#This Row],[Time
Adjust]]+1),"")</f>
        <v/>
      </c>
      <c r="Q505" s="176" t="str">
        <f ca="1">IFERROR(Table_Data_Table_1[[#This Row],[Adjusted
Sale Price]]/Table_Data_Table_1[[#This Row],[Resid
Acre]],"")</f>
        <v/>
      </c>
      <c r="R505" s="179" t="str">
        <f ca="1">IFERROR(ROUND(Table_Data_Table_1[[#This Row],[Adjusted
Sale Price]]/Table_Data_Table_1[[#This Row],[Resid
Sq Ft]],2),"")</f>
        <v/>
      </c>
      <c r="S505" s="179" t="str">
        <f ca="1">IFERROR(IF(VLOOKUP(Table_Data_Table_1[[#This Row],[Item ID]],DataTable,11,FALSE)=0,"N/A",Table_Data_Table_1[[#This Row],[Adjusted
Sale Price]]/VLOOKUP(Table_Data_Table_1[[#This Row],[Item ID]],DataTable,11,FALSE)),"")</f>
        <v/>
      </c>
      <c r="T505" s="285" t="str">
        <f ca="1">IF(IFERROR(VLOOKUP(Table_Data_Table_1[[#This Row],[Item ID]],DataTable,17,FALSE),"")=0,"",IFERROR(VLOOKUP(Table_Data_Table_1[[#This Row],[Item ID]],DataTable,17,FALSE),""))</f>
        <v/>
      </c>
      <c r="U505" s="8"/>
    </row>
    <row r="506" spans="1:21" x14ac:dyDescent="0.25">
      <c r="A506" s="166" t="s">
        <v>133</v>
      </c>
      <c r="C506" s="192" t="str">
        <f>IF(Table_Data_Table_1[[#This Row],[Item ID]]="","",IFERROR(VLOOKUP(Table_Data_Table_1[[#This Row],[Item ID]],DataTable,16,FALSE),""))</f>
        <v/>
      </c>
      <c r="H50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ID]],DataTable,6,FALSE)*I506,"")))</f>
        <v/>
      </c>
      <c r="I50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6" s="178" t="str">
        <f>IFERROR(ROUND(Table_Data_Table_1[[#This Row],[Resid
Sq Ft]]/43560,3),"")</f>
        <v/>
      </c>
      <c r="K506" s="76" t="str">
        <f>IF(Table_Data_Table_1[[#This Row],[Item ID]]="","",IFERROR(VLOOKUP(Table_Data_Table_1[[#This Row],[Item ID]],DataTable,10,FALSE)-VLOOKUP(Table_Data_Table_1[[#This Row],[Item ID]],DataTable,12,FALSE),""))</f>
        <v/>
      </c>
      <c r="L506" s="176" t="str">
        <f>IFERROR(Table_Data_Table_1[[#This Row],[Land
Residual]]/Table_Data_Table_1[[#This Row],[Resid
Acre]],"")</f>
        <v/>
      </c>
      <c r="M506" s="179" t="str">
        <f>IFERROR(ROUND(Table_Data_Table_1[[#This Row],[Land
Residual]]/Table_Data_Table_1[[#This Row],[Resid
Sq Ft]],2),"")</f>
        <v/>
      </c>
      <c r="N506" s="78" t="str">
        <f>IF(Table_Data_Table_1[[#This Row],[Item ID]]="","",ROUND(DAYS360(Table_Data_Table_1[[#This Row],[Sale Date]],'Global Settings'!$H$5)/30,0))</f>
        <v/>
      </c>
      <c r="O506" s="180" t="str">
        <f ca="1">IFERROR(IF(AND(Table_Data_Table_1[[#This Row],[Months To
Mid-Point]]&lt;12.01,Table_Data_Table_1[[#This Row],[Months To
Mid-Point]]&gt;-13),0,(Table_Data_Table_1[[#This Row],[Months To
Mid-Point]]*'Global Settings'!$H$6)),"")</f>
        <v/>
      </c>
      <c r="P506" s="176" t="str">
        <f ca="1">IFERROR(Table_Data_Table_1[[#This Row],[Land
Residual]]*(Table_Data_Table_1[[#This Row],[Time
Adjust]]+1),"")</f>
        <v/>
      </c>
      <c r="Q506" s="176" t="str">
        <f ca="1">IFERROR(Table_Data_Table_1[[#This Row],[Adjusted
Sale Price]]/Table_Data_Table_1[[#This Row],[Resid
Acre]],"")</f>
        <v/>
      </c>
      <c r="R506" s="179" t="str">
        <f ca="1">IFERROR(ROUND(Table_Data_Table_1[[#This Row],[Adjusted
Sale Price]]/Table_Data_Table_1[[#This Row],[Resid
Sq Ft]],2),"")</f>
        <v/>
      </c>
      <c r="S506" s="179" t="str">
        <f ca="1">IFERROR(IF(VLOOKUP(Table_Data_Table_1[[#This Row],[Item ID]],DataTable,11,FALSE)=0,"N/A",Table_Data_Table_1[[#This Row],[Adjusted
Sale Price]]/VLOOKUP(Table_Data_Table_1[[#This Row],[Item ID]],DataTable,11,FALSE)),"")</f>
        <v/>
      </c>
      <c r="T506" s="285" t="str">
        <f ca="1">IF(IFERROR(VLOOKUP(Table_Data_Table_1[[#This Row],[Item ID]],DataTable,17,FALSE),"")=0,"",IFERROR(VLOOKUP(Table_Data_Table_1[[#This Row],[Item ID]],DataTable,17,FALSE),""))</f>
        <v/>
      </c>
      <c r="U506" s="8"/>
    </row>
    <row r="507" spans="1:21" x14ac:dyDescent="0.25">
      <c r="A507" s="166" t="s">
        <v>133</v>
      </c>
      <c r="C507" s="192" t="str">
        <f>IF(Table_Data_Table_1[[#This Row],[Item ID]]="","",IFERROR(VLOOKUP(Table_Data_Table_1[[#This Row],[Item ID]],DataTable,16,FALSE),""))</f>
        <v/>
      </c>
      <c r="H50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ID]],DataTable,6,FALSE)*I507,"")))</f>
        <v/>
      </c>
      <c r="I50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7" s="178" t="str">
        <f>IFERROR(ROUND(Table_Data_Table_1[[#This Row],[Resid
Sq Ft]]/43560,3),"")</f>
        <v/>
      </c>
      <c r="K507" s="76" t="str">
        <f>IF(Table_Data_Table_1[[#This Row],[Item ID]]="","",IFERROR(VLOOKUP(Table_Data_Table_1[[#This Row],[Item ID]],DataTable,10,FALSE)-VLOOKUP(Table_Data_Table_1[[#This Row],[Item ID]],DataTable,12,FALSE),""))</f>
        <v/>
      </c>
      <c r="L507" s="176" t="str">
        <f>IFERROR(Table_Data_Table_1[[#This Row],[Land
Residual]]/Table_Data_Table_1[[#This Row],[Resid
Acre]],"")</f>
        <v/>
      </c>
      <c r="M507" s="179" t="str">
        <f>IFERROR(ROUND(Table_Data_Table_1[[#This Row],[Land
Residual]]/Table_Data_Table_1[[#This Row],[Resid
Sq Ft]],2),"")</f>
        <v/>
      </c>
      <c r="N507" s="78" t="str">
        <f>IF(Table_Data_Table_1[[#This Row],[Item ID]]="","",ROUND(DAYS360(Table_Data_Table_1[[#This Row],[Sale Date]],'Global Settings'!$H$5)/30,0))</f>
        <v/>
      </c>
      <c r="O507" s="180" t="str">
        <f ca="1">IFERROR(IF(AND(Table_Data_Table_1[[#This Row],[Months To
Mid-Point]]&lt;12.01,Table_Data_Table_1[[#This Row],[Months To
Mid-Point]]&gt;-13),0,(Table_Data_Table_1[[#This Row],[Months To
Mid-Point]]*'Global Settings'!$H$6)),"")</f>
        <v/>
      </c>
      <c r="P507" s="176" t="str">
        <f ca="1">IFERROR(Table_Data_Table_1[[#This Row],[Land
Residual]]*(Table_Data_Table_1[[#This Row],[Time
Adjust]]+1),"")</f>
        <v/>
      </c>
      <c r="Q507" s="176" t="str">
        <f ca="1">IFERROR(Table_Data_Table_1[[#This Row],[Adjusted
Sale Price]]/Table_Data_Table_1[[#This Row],[Resid
Acre]],"")</f>
        <v/>
      </c>
      <c r="R507" s="179" t="str">
        <f ca="1">IFERROR(ROUND(Table_Data_Table_1[[#This Row],[Adjusted
Sale Price]]/Table_Data_Table_1[[#This Row],[Resid
Sq Ft]],2),"")</f>
        <v/>
      </c>
      <c r="S507" s="179" t="str">
        <f ca="1">IFERROR(IF(VLOOKUP(Table_Data_Table_1[[#This Row],[Item ID]],DataTable,11,FALSE)=0,"N/A",Table_Data_Table_1[[#This Row],[Adjusted
Sale Price]]/VLOOKUP(Table_Data_Table_1[[#This Row],[Item ID]],DataTable,11,FALSE)),"")</f>
        <v/>
      </c>
      <c r="T507" s="285" t="str">
        <f ca="1">IF(IFERROR(VLOOKUP(Table_Data_Table_1[[#This Row],[Item ID]],DataTable,17,FALSE),"")=0,"",IFERROR(VLOOKUP(Table_Data_Table_1[[#This Row],[Item ID]],DataTable,17,FALSE),""))</f>
        <v/>
      </c>
      <c r="U507" s="8"/>
    </row>
    <row r="508" spans="1:21" x14ac:dyDescent="0.25">
      <c r="A508" s="166" t="s">
        <v>133</v>
      </c>
      <c r="C508" s="192" t="str">
        <f>IF(Table_Data_Table_1[[#This Row],[Item ID]]="","",IFERROR(VLOOKUP(Table_Data_Table_1[[#This Row],[Item ID]],DataTable,16,FALSE),""))</f>
        <v/>
      </c>
      <c r="H50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ID]],DataTable,6,FALSE)*I508,"")))</f>
        <v/>
      </c>
      <c r="I50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8" s="178" t="str">
        <f>IFERROR(ROUND(Table_Data_Table_1[[#This Row],[Resid
Sq Ft]]/43560,3),"")</f>
        <v/>
      </c>
      <c r="K508" s="76" t="str">
        <f>IF(Table_Data_Table_1[[#This Row],[Item ID]]="","",IFERROR(VLOOKUP(Table_Data_Table_1[[#This Row],[Item ID]],DataTable,10,FALSE)-VLOOKUP(Table_Data_Table_1[[#This Row],[Item ID]],DataTable,12,FALSE),""))</f>
        <v/>
      </c>
      <c r="L508" s="176" t="str">
        <f>IFERROR(Table_Data_Table_1[[#This Row],[Land
Residual]]/Table_Data_Table_1[[#This Row],[Resid
Acre]],"")</f>
        <v/>
      </c>
      <c r="M508" s="179" t="str">
        <f>IFERROR(ROUND(Table_Data_Table_1[[#This Row],[Land
Residual]]/Table_Data_Table_1[[#This Row],[Resid
Sq Ft]],2),"")</f>
        <v/>
      </c>
      <c r="N508" s="78" t="str">
        <f>IF(Table_Data_Table_1[[#This Row],[Item ID]]="","",ROUND(DAYS360(Table_Data_Table_1[[#This Row],[Sale Date]],'Global Settings'!$H$5)/30,0))</f>
        <v/>
      </c>
      <c r="O508" s="180" t="str">
        <f ca="1">IFERROR(IF(AND(Table_Data_Table_1[[#This Row],[Months To
Mid-Point]]&lt;12.01,Table_Data_Table_1[[#This Row],[Months To
Mid-Point]]&gt;-13),0,(Table_Data_Table_1[[#This Row],[Months To
Mid-Point]]*'Global Settings'!$H$6)),"")</f>
        <v/>
      </c>
      <c r="P508" s="176" t="str">
        <f ca="1">IFERROR(Table_Data_Table_1[[#This Row],[Land
Residual]]*(Table_Data_Table_1[[#This Row],[Time
Adjust]]+1),"")</f>
        <v/>
      </c>
      <c r="Q508" s="176" t="str">
        <f ca="1">IFERROR(Table_Data_Table_1[[#This Row],[Adjusted
Sale Price]]/Table_Data_Table_1[[#This Row],[Resid
Acre]],"")</f>
        <v/>
      </c>
      <c r="R508" s="179" t="str">
        <f ca="1">IFERROR(ROUND(Table_Data_Table_1[[#This Row],[Adjusted
Sale Price]]/Table_Data_Table_1[[#This Row],[Resid
Sq Ft]],2),"")</f>
        <v/>
      </c>
      <c r="S508" s="179" t="str">
        <f ca="1">IFERROR(IF(VLOOKUP(Table_Data_Table_1[[#This Row],[Item ID]],DataTable,11,FALSE)=0,"N/A",Table_Data_Table_1[[#This Row],[Adjusted
Sale Price]]/VLOOKUP(Table_Data_Table_1[[#This Row],[Item ID]],DataTable,11,FALSE)),"")</f>
        <v/>
      </c>
      <c r="T508" s="285" t="str">
        <f ca="1">IF(IFERROR(VLOOKUP(Table_Data_Table_1[[#This Row],[Item ID]],DataTable,17,FALSE),"")=0,"",IFERROR(VLOOKUP(Table_Data_Table_1[[#This Row],[Item ID]],DataTable,17,FALSE),""))</f>
        <v/>
      </c>
      <c r="U508" s="8"/>
    </row>
    <row r="509" spans="1:21" x14ac:dyDescent="0.25">
      <c r="A509" s="166" t="s">
        <v>133</v>
      </c>
      <c r="C509" s="192" t="str">
        <f>IF(Table_Data_Table_1[[#This Row],[Item ID]]="","",IFERROR(VLOOKUP(Table_Data_Table_1[[#This Row],[Item ID]],DataTable,16,FALSE),""))</f>
        <v/>
      </c>
      <c r="H50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ID]],DataTable,6,FALSE)*I509,"")))</f>
        <v/>
      </c>
      <c r="I50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9" s="178" t="str">
        <f>IFERROR(ROUND(Table_Data_Table_1[[#This Row],[Resid
Sq Ft]]/43560,3),"")</f>
        <v/>
      </c>
      <c r="K509" s="76" t="str">
        <f>IF(Table_Data_Table_1[[#This Row],[Item ID]]="","",IFERROR(VLOOKUP(Table_Data_Table_1[[#This Row],[Item ID]],DataTable,10,FALSE)-VLOOKUP(Table_Data_Table_1[[#This Row],[Item ID]],DataTable,12,FALSE),""))</f>
        <v/>
      </c>
      <c r="L509" s="176" t="str">
        <f>IFERROR(Table_Data_Table_1[[#This Row],[Land
Residual]]/Table_Data_Table_1[[#This Row],[Resid
Acre]],"")</f>
        <v/>
      </c>
      <c r="M509" s="179" t="str">
        <f>IFERROR(ROUND(Table_Data_Table_1[[#This Row],[Land
Residual]]/Table_Data_Table_1[[#This Row],[Resid
Sq Ft]],2),"")</f>
        <v/>
      </c>
      <c r="N509" s="78" t="str">
        <f>IF(Table_Data_Table_1[[#This Row],[Item ID]]="","",ROUND(DAYS360(Table_Data_Table_1[[#This Row],[Sale Date]],'Global Settings'!$H$5)/30,0))</f>
        <v/>
      </c>
      <c r="O509" s="180" t="str">
        <f ca="1">IFERROR(IF(AND(Table_Data_Table_1[[#This Row],[Months To
Mid-Point]]&lt;12.01,Table_Data_Table_1[[#This Row],[Months To
Mid-Point]]&gt;-13),0,(Table_Data_Table_1[[#This Row],[Months To
Mid-Point]]*'Global Settings'!$H$6)),"")</f>
        <v/>
      </c>
      <c r="P509" s="176" t="str">
        <f ca="1">IFERROR(Table_Data_Table_1[[#This Row],[Land
Residual]]*(Table_Data_Table_1[[#This Row],[Time
Adjust]]+1),"")</f>
        <v/>
      </c>
      <c r="Q509" s="176" t="str">
        <f ca="1">IFERROR(Table_Data_Table_1[[#This Row],[Adjusted
Sale Price]]/Table_Data_Table_1[[#This Row],[Resid
Acre]],"")</f>
        <v/>
      </c>
      <c r="R509" s="179" t="str">
        <f ca="1">IFERROR(ROUND(Table_Data_Table_1[[#This Row],[Adjusted
Sale Price]]/Table_Data_Table_1[[#This Row],[Resid
Sq Ft]],2),"")</f>
        <v/>
      </c>
      <c r="S509" s="179" t="str">
        <f ca="1">IFERROR(IF(VLOOKUP(Table_Data_Table_1[[#This Row],[Item ID]],DataTable,11,FALSE)=0,"N/A",Table_Data_Table_1[[#This Row],[Adjusted
Sale Price]]/VLOOKUP(Table_Data_Table_1[[#This Row],[Item ID]],DataTable,11,FALSE)),"")</f>
        <v/>
      </c>
      <c r="T509" s="285" t="str">
        <f ca="1">IF(IFERROR(VLOOKUP(Table_Data_Table_1[[#This Row],[Item ID]],DataTable,17,FALSE),"")=0,"",IFERROR(VLOOKUP(Table_Data_Table_1[[#This Row],[Item ID]],DataTable,17,FALSE),""))</f>
        <v/>
      </c>
      <c r="U509" s="8"/>
    </row>
    <row r="510" spans="1:21" x14ac:dyDescent="0.25">
      <c r="A510" s="166" t="s">
        <v>133</v>
      </c>
      <c r="C510" s="192" t="str">
        <f>IF(Table_Data_Table_1[[#This Row],[Item ID]]="","",IFERROR(VLOOKUP(Table_Data_Table_1[[#This Row],[Item ID]],DataTable,16,FALSE),""))</f>
        <v/>
      </c>
      <c r="H51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ID]],DataTable,6,FALSE)*I510,"")))</f>
        <v/>
      </c>
      <c r="I51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0" s="178" t="str">
        <f>IFERROR(ROUND(Table_Data_Table_1[[#This Row],[Resid
Sq Ft]]/43560,3),"")</f>
        <v/>
      </c>
      <c r="K510" s="76" t="str">
        <f>IF(Table_Data_Table_1[[#This Row],[Item ID]]="","",IFERROR(VLOOKUP(Table_Data_Table_1[[#This Row],[Item ID]],DataTable,10,FALSE)-VLOOKUP(Table_Data_Table_1[[#This Row],[Item ID]],DataTable,12,FALSE),""))</f>
        <v/>
      </c>
      <c r="L510" s="176" t="str">
        <f>IFERROR(Table_Data_Table_1[[#This Row],[Land
Residual]]/Table_Data_Table_1[[#This Row],[Resid
Acre]],"")</f>
        <v/>
      </c>
      <c r="M510" s="179" t="str">
        <f>IFERROR(ROUND(Table_Data_Table_1[[#This Row],[Land
Residual]]/Table_Data_Table_1[[#This Row],[Resid
Sq Ft]],2),"")</f>
        <v/>
      </c>
      <c r="N510" s="78" t="str">
        <f>IF(Table_Data_Table_1[[#This Row],[Item ID]]="","",ROUND(DAYS360(Table_Data_Table_1[[#This Row],[Sale Date]],'Global Settings'!$H$5)/30,0))</f>
        <v/>
      </c>
      <c r="O510" s="180" t="str">
        <f ca="1">IFERROR(IF(AND(Table_Data_Table_1[[#This Row],[Months To
Mid-Point]]&lt;12.01,Table_Data_Table_1[[#This Row],[Months To
Mid-Point]]&gt;-13),0,(Table_Data_Table_1[[#This Row],[Months To
Mid-Point]]*'Global Settings'!$H$6)),"")</f>
        <v/>
      </c>
      <c r="P510" s="176" t="str">
        <f ca="1">IFERROR(Table_Data_Table_1[[#This Row],[Land
Residual]]*(Table_Data_Table_1[[#This Row],[Time
Adjust]]+1),"")</f>
        <v/>
      </c>
      <c r="Q510" s="176" t="str">
        <f ca="1">IFERROR(Table_Data_Table_1[[#This Row],[Adjusted
Sale Price]]/Table_Data_Table_1[[#This Row],[Resid
Acre]],"")</f>
        <v/>
      </c>
      <c r="R510" s="179" t="str">
        <f ca="1">IFERROR(ROUND(Table_Data_Table_1[[#This Row],[Adjusted
Sale Price]]/Table_Data_Table_1[[#This Row],[Resid
Sq Ft]],2),"")</f>
        <v/>
      </c>
      <c r="S510" s="179" t="str">
        <f ca="1">IFERROR(IF(VLOOKUP(Table_Data_Table_1[[#This Row],[Item ID]],DataTable,11,FALSE)=0,"N/A",Table_Data_Table_1[[#This Row],[Adjusted
Sale Price]]/VLOOKUP(Table_Data_Table_1[[#This Row],[Item ID]],DataTable,11,FALSE)),"")</f>
        <v/>
      </c>
      <c r="T510" s="285" t="str">
        <f ca="1">IF(IFERROR(VLOOKUP(Table_Data_Table_1[[#This Row],[Item ID]],DataTable,17,FALSE),"")=0,"",IFERROR(VLOOKUP(Table_Data_Table_1[[#This Row],[Item ID]],DataTable,17,FALSE),""))</f>
        <v/>
      </c>
      <c r="U510" s="8"/>
    </row>
    <row r="511" spans="1:21" x14ac:dyDescent="0.25">
      <c r="A511" s="166" t="s">
        <v>133</v>
      </c>
      <c r="C511" s="192" t="str">
        <f>IF(Table_Data_Table_1[[#This Row],[Item ID]]="","",IFERROR(VLOOKUP(Table_Data_Table_1[[#This Row],[Item ID]],DataTable,16,FALSE),""))</f>
        <v/>
      </c>
      <c r="H511"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ID]],DataTable,6,FALSE)*I511,"")))</f>
        <v/>
      </c>
      <c r="I511"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1" s="178" t="str">
        <f>IFERROR(ROUND(Table_Data_Table_1[[#This Row],[Resid
Sq Ft]]/43560,3),"")</f>
        <v/>
      </c>
      <c r="K511" s="76" t="str">
        <f>IF(Table_Data_Table_1[[#This Row],[Item ID]]="","",IFERROR(VLOOKUP(Table_Data_Table_1[[#This Row],[Item ID]],DataTable,10,FALSE)-VLOOKUP(Table_Data_Table_1[[#This Row],[Item ID]],DataTable,12,FALSE),""))</f>
        <v/>
      </c>
      <c r="L511" s="176" t="str">
        <f>IFERROR(Table_Data_Table_1[[#This Row],[Land
Residual]]/Table_Data_Table_1[[#This Row],[Resid
Acre]],"")</f>
        <v/>
      </c>
      <c r="M511" s="179" t="str">
        <f>IFERROR(ROUND(Table_Data_Table_1[[#This Row],[Land
Residual]]/Table_Data_Table_1[[#This Row],[Resid
Sq Ft]],2),"")</f>
        <v/>
      </c>
      <c r="N511" s="78" t="str">
        <f>IF(Table_Data_Table_1[[#This Row],[Item ID]]="","",ROUND(DAYS360(Table_Data_Table_1[[#This Row],[Sale Date]],'Global Settings'!$H$5)/30,0))</f>
        <v/>
      </c>
      <c r="O511" s="180" t="str">
        <f ca="1">IFERROR(IF(AND(Table_Data_Table_1[[#This Row],[Months To
Mid-Point]]&lt;12.01,Table_Data_Table_1[[#This Row],[Months To
Mid-Point]]&gt;-13),0,(Table_Data_Table_1[[#This Row],[Months To
Mid-Point]]*'Global Settings'!$H$6)),"")</f>
        <v/>
      </c>
      <c r="P511" s="176" t="str">
        <f ca="1">IFERROR(Table_Data_Table_1[[#This Row],[Land
Residual]]*(Table_Data_Table_1[[#This Row],[Time
Adjust]]+1),"")</f>
        <v/>
      </c>
      <c r="Q511" s="176" t="str">
        <f ca="1">IFERROR(Table_Data_Table_1[[#This Row],[Adjusted
Sale Price]]/Table_Data_Table_1[[#This Row],[Resid
Acre]],"")</f>
        <v/>
      </c>
      <c r="R511" s="179" t="str">
        <f ca="1">IFERROR(ROUND(Table_Data_Table_1[[#This Row],[Adjusted
Sale Price]]/Table_Data_Table_1[[#This Row],[Resid
Sq Ft]],2),"")</f>
        <v/>
      </c>
      <c r="S511" s="179" t="str">
        <f ca="1">IFERROR(IF(VLOOKUP(Table_Data_Table_1[[#This Row],[Item ID]],DataTable,11,FALSE)=0,"N/A",Table_Data_Table_1[[#This Row],[Adjusted
Sale Price]]/VLOOKUP(Table_Data_Table_1[[#This Row],[Item ID]],DataTable,11,FALSE)),"")</f>
        <v/>
      </c>
      <c r="T511" s="285" t="str">
        <f ca="1">IF(IFERROR(VLOOKUP(Table_Data_Table_1[[#This Row],[Item ID]],DataTable,17,FALSE),"")=0,"",IFERROR(VLOOKUP(Table_Data_Table_1[[#This Row],[Item ID]],DataTable,17,FALSE),""))</f>
        <v/>
      </c>
      <c r="U511" s="8"/>
    </row>
    <row r="512" spans="1:21" x14ac:dyDescent="0.25">
      <c r="A512" s="166" t="s">
        <v>133</v>
      </c>
      <c r="C512" s="192" t="str">
        <f>IF(Table_Data_Table_1[[#This Row],[Item ID]]="","",IFERROR(VLOOKUP(Table_Data_Table_1[[#This Row],[Item ID]],DataTable,16,FALSE),""))</f>
        <v/>
      </c>
      <c r="H512"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ID]],DataTable,6,FALSE)*I512,"")))</f>
        <v/>
      </c>
      <c r="I512"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2" s="178" t="str">
        <f>IFERROR(ROUND(Table_Data_Table_1[[#This Row],[Resid
Sq Ft]]/43560,3),"")</f>
        <v/>
      </c>
      <c r="K512" s="76" t="str">
        <f>IF(Table_Data_Table_1[[#This Row],[Item ID]]="","",IFERROR(VLOOKUP(Table_Data_Table_1[[#This Row],[Item ID]],DataTable,10,FALSE)-VLOOKUP(Table_Data_Table_1[[#This Row],[Item ID]],DataTable,12,FALSE),""))</f>
        <v/>
      </c>
      <c r="L512" s="176" t="str">
        <f>IFERROR(Table_Data_Table_1[[#This Row],[Land
Residual]]/Table_Data_Table_1[[#This Row],[Resid
Acre]],"")</f>
        <v/>
      </c>
      <c r="M512" s="179" t="str">
        <f>IFERROR(ROUND(Table_Data_Table_1[[#This Row],[Land
Residual]]/Table_Data_Table_1[[#This Row],[Resid
Sq Ft]],2),"")</f>
        <v/>
      </c>
      <c r="N512" s="78" t="str">
        <f>IF(Table_Data_Table_1[[#This Row],[Item ID]]="","",ROUND(DAYS360(Table_Data_Table_1[[#This Row],[Sale Date]],'Global Settings'!$H$5)/30,0))</f>
        <v/>
      </c>
      <c r="O512" s="180" t="str">
        <f ca="1">IFERROR(IF(AND(Table_Data_Table_1[[#This Row],[Months To
Mid-Point]]&lt;12.01,Table_Data_Table_1[[#This Row],[Months To
Mid-Point]]&gt;-13),0,(Table_Data_Table_1[[#This Row],[Months To
Mid-Point]]*'Global Settings'!$H$6)),"")</f>
        <v/>
      </c>
      <c r="P512" s="176" t="str">
        <f ca="1">IFERROR(Table_Data_Table_1[[#This Row],[Land
Residual]]*(Table_Data_Table_1[[#This Row],[Time
Adjust]]+1),"")</f>
        <v/>
      </c>
      <c r="Q512" s="176" t="str">
        <f ca="1">IFERROR(Table_Data_Table_1[[#This Row],[Adjusted
Sale Price]]/Table_Data_Table_1[[#This Row],[Resid
Acre]],"")</f>
        <v/>
      </c>
      <c r="R512" s="179" t="str">
        <f ca="1">IFERROR(ROUND(Table_Data_Table_1[[#This Row],[Adjusted
Sale Price]]/Table_Data_Table_1[[#This Row],[Resid
Sq Ft]],2),"")</f>
        <v/>
      </c>
      <c r="S512" s="179" t="str">
        <f ca="1">IFERROR(IF(VLOOKUP(Table_Data_Table_1[[#This Row],[Item ID]],DataTable,11,FALSE)=0,"N/A",Table_Data_Table_1[[#This Row],[Adjusted
Sale Price]]/VLOOKUP(Table_Data_Table_1[[#This Row],[Item ID]],DataTable,11,FALSE)),"")</f>
        <v/>
      </c>
      <c r="T512" s="285" t="str">
        <f ca="1">IF(IFERROR(VLOOKUP(Table_Data_Table_1[[#This Row],[Item ID]],DataTable,17,FALSE),"")=0,"",IFERROR(VLOOKUP(Table_Data_Table_1[[#This Row],[Item ID]],DataTable,17,FALSE),""))</f>
        <v/>
      </c>
      <c r="U512" s="8"/>
    </row>
    <row r="513" spans="1:21" x14ac:dyDescent="0.25">
      <c r="A513" s="166" t="s">
        <v>133</v>
      </c>
      <c r="C513" s="192" t="str">
        <f>IF(Table_Data_Table_1[[#This Row],[Item ID]]="","",IFERROR(VLOOKUP(Table_Data_Table_1[[#This Row],[Item ID]],DataTable,16,FALSE),""))</f>
        <v/>
      </c>
      <c r="H513"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ID]],DataTable,6,FALSE)*I513,"")))</f>
        <v/>
      </c>
      <c r="I513"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3" s="178" t="str">
        <f>IFERROR(ROUND(Table_Data_Table_1[[#This Row],[Resid
Sq Ft]]/43560,3),"")</f>
        <v/>
      </c>
      <c r="K513" s="76" t="str">
        <f>IF(Table_Data_Table_1[[#This Row],[Item ID]]="","",IFERROR(VLOOKUP(Table_Data_Table_1[[#This Row],[Item ID]],DataTable,10,FALSE)-VLOOKUP(Table_Data_Table_1[[#This Row],[Item ID]],DataTable,12,FALSE),""))</f>
        <v/>
      </c>
      <c r="L513" s="176" t="str">
        <f>IFERROR(Table_Data_Table_1[[#This Row],[Land
Residual]]/Table_Data_Table_1[[#This Row],[Resid
Acre]],"")</f>
        <v/>
      </c>
      <c r="M513" s="179" t="str">
        <f>IFERROR(ROUND(Table_Data_Table_1[[#This Row],[Land
Residual]]/Table_Data_Table_1[[#This Row],[Resid
Sq Ft]],2),"")</f>
        <v/>
      </c>
      <c r="N513" s="78" t="str">
        <f>IF(Table_Data_Table_1[[#This Row],[Item ID]]="","",ROUND(DAYS360(Table_Data_Table_1[[#This Row],[Sale Date]],'Global Settings'!$H$5)/30,0))</f>
        <v/>
      </c>
      <c r="O513" s="180" t="str">
        <f ca="1">IFERROR(IF(AND(Table_Data_Table_1[[#This Row],[Months To
Mid-Point]]&lt;12.01,Table_Data_Table_1[[#This Row],[Months To
Mid-Point]]&gt;-13),0,(Table_Data_Table_1[[#This Row],[Months To
Mid-Point]]*'Global Settings'!$H$6)),"")</f>
        <v/>
      </c>
      <c r="P513" s="176" t="str">
        <f ca="1">IFERROR(Table_Data_Table_1[[#This Row],[Land
Residual]]*(Table_Data_Table_1[[#This Row],[Time
Adjust]]+1),"")</f>
        <v/>
      </c>
      <c r="Q513" s="176" t="str">
        <f ca="1">IFERROR(Table_Data_Table_1[[#This Row],[Adjusted
Sale Price]]/Table_Data_Table_1[[#This Row],[Resid
Acre]],"")</f>
        <v/>
      </c>
      <c r="R513" s="179" t="str">
        <f ca="1">IFERROR(ROUND(Table_Data_Table_1[[#This Row],[Adjusted
Sale Price]]/Table_Data_Table_1[[#This Row],[Resid
Sq Ft]],2),"")</f>
        <v/>
      </c>
      <c r="S513" s="179" t="str">
        <f ca="1">IFERROR(IF(VLOOKUP(Table_Data_Table_1[[#This Row],[Item ID]],DataTable,11,FALSE)=0,"N/A",Table_Data_Table_1[[#This Row],[Adjusted
Sale Price]]/VLOOKUP(Table_Data_Table_1[[#This Row],[Item ID]],DataTable,11,FALSE)),"")</f>
        <v/>
      </c>
      <c r="T513" s="285" t="str">
        <f ca="1">IF(IFERROR(VLOOKUP(Table_Data_Table_1[[#This Row],[Item ID]],DataTable,17,FALSE),"")=0,"",IFERROR(VLOOKUP(Table_Data_Table_1[[#This Row],[Item ID]],DataTable,17,FALSE),""))</f>
        <v/>
      </c>
      <c r="U513" s="8"/>
    </row>
    <row r="514" spans="1:21" x14ac:dyDescent="0.25">
      <c r="A514" s="166" t="s">
        <v>133</v>
      </c>
      <c r="C514" s="192" t="str">
        <f>IF(Table_Data_Table_1[[#This Row],[Item ID]]="","",IFERROR(VLOOKUP(Table_Data_Table_1[[#This Row],[Item ID]],DataTable,16,FALSE),""))</f>
        <v/>
      </c>
      <c r="H514"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ID]],DataTable,6,FALSE)*I514,"")))</f>
        <v/>
      </c>
      <c r="I514"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4" s="178" t="str">
        <f>IFERROR(ROUND(Table_Data_Table_1[[#This Row],[Resid
Sq Ft]]/43560,3),"")</f>
        <v/>
      </c>
      <c r="K514" s="76" t="str">
        <f>IF(Table_Data_Table_1[[#This Row],[Item ID]]="","",IFERROR(VLOOKUP(Table_Data_Table_1[[#This Row],[Item ID]],DataTable,10,FALSE)-VLOOKUP(Table_Data_Table_1[[#This Row],[Item ID]],DataTable,12,FALSE),""))</f>
        <v/>
      </c>
      <c r="L514" s="176" t="str">
        <f>IFERROR(Table_Data_Table_1[[#This Row],[Land
Residual]]/Table_Data_Table_1[[#This Row],[Resid
Acre]],"")</f>
        <v/>
      </c>
      <c r="M514" s="179" t="str">
        <f>IFERROR(ROUND(Table_Data_Table_1[[#This Row],[Land
Residual]]/Table_Data_Table_1[[#This Row],[Resid
Sq Ft]],2),"")</f>
        <v/>
      </c>
      <c r="N514" s="78" t="str">
        <f>IF(Table_Data_Table_1[[#This Row],[Item ID]]="","",ROUND(DAYS360(Table_Data_Table_1[[#This Row],[Sale Date]],'Global Settings'!$H$5)/30,0))</f>
        <v/>
      </c>
      <c r="O514" s="180" t="str">
        <f ca="1">IFERROR(IF(AND(Table_Data_Table_1[[#This Row],[Months To
Mid-Point]]&lt;12.01,Table_Data_Table_1[[#This Row],[Months To
Mid-Point]]&gt;-13),0,(Table_Data_Table_1[[#This Row],[Months To
Mid-Point]]*'Global Settings'!$H$6)),"")</f>
        <v/>
      </c>
      <c r="P514" s="176" t="str">
        <f ca="1">IFERROR(Table_Data_Table_1[[#This Row],[Land
Residual]]*(Table_Data_Table_1[[#This Row],[Time
Adjust]]+1),"")</f>
        <v/>
      </c>
      <c r="Q514" s="176" t="str">
        <f ca="1">IFERROR(Table_Data_Table_1[[#This Row],[Adjusted
Sale Price]]/Table_Data_Table_1[[#This Row],[Resid
Acre]],"")</f>
        <v/>
      </c>
      <c r="R514" s="179" t="str">
        <f ca="1">IFERROR(ROUND(Table_Data_Table_1[[#This Row],[Adjusted
Sale Price]]/Table_Data_Table_1[[#This Row],[Resid
Sq Ft]],2),"")</f>
        <v/>
      </c>
      <c r="S514" s="179" t="str">
        <f ca="1">IFERROR(IF(VLOOKUP(Table_Data_Table_1[[#This Row],[Item ID]],DataTable,11,FALSE)=0,"N/A",Table_Data_Table_1[[#This Row],[Adjusted
Sale Price]]/VLOOKUP(Table_Data_Table_1[[#This Row],[Item ID]],DataTable,11,FALSE)),"")</f>
        <v/>
      </c>
      <c r="T514" s="285" t="str">
        <f ca="1">IF(IFERROR(VLOOKUP(Table_Data_Table_1[[#This Row],[Item ID]],DataTable,17,FALSE),"")=0,"",IFERROR(VLOOKUP(Table_Data_Table_1[[#This Row],[Item ID]],DataTable,17,FALSE),""))</f>
        <v/>
      </c>
      <c r="U514" s="8"/>
    </row>
    <row r="515" spans="1:21" x14ac:dyDescent="0.25">
      <c r="A515" s="166" t="s">
        <v>133</v>
      </c>
      <c r="C515" s="192" t="str">
        <f>IF(Table_Data_Table_1[[#This Row],[Item ID]]="","",IFERROR(VLOOKUP(Table_Data_Table_1[[#This Row],[Item ID]],DataTable,16,FALSE),""))</f>
        <v/>
      </c>
      <c r="H515"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ID]],DataTable,6,FALSE)*I515,"")))</f>
        <v/>
      </c>
      <c r="I515"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5" s="178" t="str">
        <f>IFERROR(ROUND(Table_Data_Table_1[[#This Row],[Resid
Sq Ft]]/43560,3),"")</f>
        <v/>
      </c>
      <c r="K515" s="76" t="str">
        <f>IF(Table_Data_Table_1[[#This Row],[Item ID]]="","",IFERROR(VLOOKUP(Table_Data_Table_1[[#This Row],[Item ID]],DataTable,10,FALSE)-VLOOKUP(Table_Data_Table_1[[#This Row],[Item ID]],DataTable,12,FALSE),""))</f>
        <v/>
      </c>
      <c r="L515" s="176" t="str">
        <f>IFERROR(Table_Data_Table_1[[#This Row],[Land
Residual]]/Table_Data_Table_1[[#This Row],[Resid
Acre]],"")</f>
        <v/>
      </c>
      <c r="M515" s="179" t="str">
        <f>IFERROR(ROUND(Table_Data_Table_1[[#This Row],[Land
Residual]]/Table_Data_Table_1[[#This Row],[Resid
Sq Ft]],2),"")</f>
        <v/>
      </c>
      <c r="N515" s="78" t="str">
        <f>IF(Table_Data_Table_1[[#This Row],[Item ID]]="","",ROUND(DAYS360(Table_Data_Table_1[[#This Row],[Sale Date]],'Global Settings'!$H$5)/30,0))</f>
        <v/>
      </c>
      <c r="O515" s="180" t="str">
        <f ca="1">IFERROR(IF(AND(Table_Data_Table_1[[#This Row],[Months To
Mid-Point]]&lt;12.01,Table_Data_Table_1[[#This Row],[Months To
Mid-Point]]&gt;-13),0,(Table_Data_Table_1[[#This Row],[Months To
Mid-Point]]*'Global Settings'!$H$6)),"")</f>
        <v/>
      </c>
      <c r="P515" s="176" t="str">
        <f ca="1">IFERROR(Table_Data_Table_1[[#This Row],[Land
Residual]]*(Table_Data_Table_1[[#This Row],[Time
Adjust]]+1),"")</f>
        <v/>
      </c>
      <c r="Q515" s="176" t="str">
        <f ca="1">IFERROR(Table_Data_Table_1[[#This Row],[Adjusted
Sale Price]]/Table_Data_Table_1[[#This Row],[Resid
Acre]],"")</f>
        <v/>
      </c>
      <c r="R515" s="179" t="str">
        <f ca="1">IFERROR(ROUND(Table_Data_Table_1[[#This Row],[Adjusted
Sale Price]]/Table_Data_Table_1[[#This Row],[Resid
Sq Ft]],2),"")</f>
        <v/>
      </c>
      <c r="S515" s="179" t="str">
        <f ca="1">IFERROR(IF(VLOOKUP(Table_Data_Table_1[[#This Row],[Item ID]],DataTable,11,FALSE)=0,"N/A",Table_Data_Table_1[[#This Row],[Adjusted
Sale Price]]/VLOOKUP(Table_Data_Table_1[[#This Row],[Item ID]],DataTable,11,FALSE)),"")</f>
        <v/>
      </c>
      <c r="T515" s="285" t="str">
        <f ca="1">IF(IFERROR(VLOOKUP(Table_Data_Table_1[[#This Row],[Item ID]],DataTable,17,FALSE),"")=0,"",IFERROR(VLOOKUP(Table_Data_Table_1[[#This Row],[Item ID]],DataTable,17,FALSE),""))</f>
        <v/>
      </c>
      <c r="U515" s="8"/>
    </row>
    <row r="516" spans="1:21" x14ac:dyDescent="0.25">
      <c r="A516" s="166" t="s">
        <v>133</v>
      </c>
      <c r="C516" s="192" t="str">
        <f>IF(Table_Data_Table_1[[#This Row],[Item ID]]="","",IFERROR(VLOOKUP(Table_Data_Table_1[[#This Row],[Item ID]],DataTable,16,FALSE),""))</f>
        <v/>
      </c>
      <c r="H516"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ID]],DataTable,6,FALSE)*I516,"")))</f>
        <v/>
      </c>
      <c r="I516"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6" s="178" t="str">
        <f>IFERROR(ROUND(Table_Data_Table_1[[#This Row],[Resid
Sq Ft]]/43560,3),"")</f>
        <v/>
      </c>
      <c r="K516" s="76" t="str">
        <f>IF(Table_Data_Table_1[[#This Row],[Item ID]]="","",IFERROR(VLOOKUP(Table_Data_Table_1[[#This Row],[Item ID]],DataTable,10,FALSE)-VLOOKUP(Table_Data_Table_1[[#This Row],[Item ID]],DataTable,12,FALSE),""))</f>
        <v/>
      </c>
      <c r="L516" s="176" t="str">
        <f>IFERROR(Table_Data_Table_1[[#This Row],[Land
Residual]]/Table_Data_Table_1[[#This Row],[Resid
Acre]],"")</f>
        <v/>
      </c>
      <c r="M516" s="179" t="str">
        <f>IFERROR(ROUND(Table_Data_Table_1[[#This Row],[Land
Residual]]/Table_Data_Table_1[[#This Row],[Resid
Sq Ft]],2),"")</f>
        <v/>
      </c>
      <c r="N516" s="78" t="str">
        <f>IF(Table_Data_Table_1[[#This Row],[Item ID]]="","",ROUND(DAYS360(Table_Data_Table_1[[#This Row],[Sale Date]],'Global Settings'!$H$5)/30,0))</f>
        <v/>
      </c>
      <c r="O516" s="180" t="str">
        <f ca="1">IFERROR(IF(AND(Table_Data_Table_1[[#This Row],[Months To
Mid-Point]]&lt;12.01,Table_Data_Table_1[[#This Row],[Months To
Mid-Point]]&gt;-13),0,(Table_Data_Table_1[[#This Row],[Months To
Mid-Point]]*'Global Settings'!$H$6)),"")</f>
        <v/>
      </c>
      <c r="P516" s="176" t="str">
        <f ca="1">IFERROR(Table_Data_Table_1[[#This Row],[Land
Residual]]*(Table_Data_Table_1[[#This Row],[Time
Adjust]]+1),"")</f>
        <v/>
      </c>
      <c r="Q516" s="176" t="str">
        <f ca="1">IFERROR(Table_Data_Table_1[[#This Row],[Adjusted
Sale Price]]/Table_Data_Table_1[[#This Row],[Resid
Acre]],"")</f>
        <v/>
      </c>
      <c r="R516" s="179" t="str">
        <f ca="1">IFERROR(ROUND(Table_Data_Table_1[[#This Row],[Adjusted
Sale Price]]/Table_Data_Table_1[[#This Row],[Resid
Sq Ft]],2),"")</f>
        <v/>
      </c>
      <c r="S516" s="179" t="str">
        <f ca="1">IFERROR(IF(VLOOKUP(Table_Data_Table_1[[#This Row],[Item ID]],DataTable,11,FALSE)=0,"N/A",Table_Data_Table_1[[#This Row],[Adjusted
Sale Price]]/VLOOKUP(Table_Data_Table_1[[#This Row],[Item ID]],DataTable,11,FALSE)),"")</f>
        <v/>
      </c>
      <c r="T516" s="285" t="str">
        <f ca="1">IF(IFERROR(VLOOKUP(Table_Data_Table_1[[#This Row],[Item ID]],DataTable,17,FALSE),"")=0,"",IFERROR(VLOOKUP(Table_Data_Table_1[[#This Row],[Item ID]],DataTable,17,FALSE),""))</f>
        <v/>
      </c>
      <c r="U516" s="8"/>
    </row>
    <row r="517" spans="1:21" x14ac:dyDescent="0.25">
      <c r="A517" s="166" t="s">
        <v>133</v>
      </c>
      <c r="C517" s="192" t="str">
        <f>IF(Table_Data_Table_1[[#This Row],[Item ID]]="","",IFERROR(VLOOKUP(Table_Data_Table_1[[#This Row],[Item ID]],DataTable,16,FALSE),""))</f>
        <v/>
      </c>
      <c r="H517"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ID]],DataTable,6,FALSE)*I517,"")))</f>
        <v/>
      </c>
      <c r="I517"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7" s="178" t="str">
        <f>IFERROR(ROUND(Table_Data_Table_1[[#This Row],[Resid
Sq Ft]]/43560,3),"")</f>
        <v/>
      </c>
      <c r="K517" s="76" t="str">
        <f>IF(Table_Data_Table_1[[#This Row],[Item ID]]="","",IFERROR(VLOOKUP(Table_Data_Table_1[[#This Row],[Item ID]],DataTable,10,FALSE)-VLOOKUP(Table_Data_Table_1[[#This Row],[Item ID]],DataTable,12,FALSE),""))</f>
        <v/>
      </c>
      <c r="L517" s="176" t="str">
        <f>IFERROR(Table_Data_Table_1[[#This Row],[Land
Residual]]/Table_Data_Table_1[[#This Row],[Resid
Acre]],"")</f>
        <v/>
      </c>
      <c r="M517" s="179" t="str">
        <f>IFERROR(ROUND(Table_Data_Table_1[[#This Row],[Land
Residual]]/Table_Data_Table_1[[#This Row],[Resid
Sq Ft]],2),"")</f>
        <v/>
      </c>
      <c r="N517" s="78" t="str">
        <f>IF(Table_Data_Table_1[[#This Row],[Item ID]]="","",ROUND(DAYS360(Table_Data_Table_1[[#This Row],[Sale Date]],'Global Settings'!$H$5)/30,0))</f>
        <v/>
      </c>
      <c r="O517" s="180" t="str">
        <f ca="1">IFERROR(IF(AND(Table_Data_Table_1[[#This Row],[Months To
Mid-Point]]&lt;12.01,Table_Data_Table_1[[#This Row],[Months To
Mid-Point]]&gt;-13),0,(Table_Data_Table_1[[#This Row],[Months To
Mid-Point]]*'Global Settings'!$H$6)),"")</f>
        <v/>
      </c>
      <c r="P517" s="176" t="str">
        <f ca="1">IFERROR(Table_Data_Table_1[[#This Row],[Land
Residual]]*(Table_Data_Table_1[[#This Row],[Time
Adjust]]+1),"")</f>
        <v/>
      </c>
      <c r="Q517" s="176" t="str">
        <f ca="1">IFERROR(Table_Data_Table_1[[#This Row],[Adjusted
Sale Price]]/Table_Data_Table_1[[#This Row],[Resid
Acre]],"")</f>
        <v/>
      </c>
      <c r="R517" s="179" t="str">
        <f ca="1">IFERROR(ROUND(Table_Data_Table_1[[#This Row],[Adjusted
Sale Price]]/Table_Data_Table_1[[#This Row],[Resid
Sq Ft]],2),"")</f>
        <v/>
      </c>
      <c r="S517" s="179" t="str">
        <f ca="1">IFERROR(IF(VLOOKUP(Table_Data_Table_1[[#This Row],[Item ID]],DataTable,11,FALSE)=0,"N/A",Table_Data_Table_1[[#This Row],[Adjusted
Sale Price]]/VLOOKUP(Table_Data_Table_1[[#This Row],[Item ID]],DataTable,11,FALSE)),"")</f>
        <v/>
      </c>
      <c r="T517" s="285" t="str">
        <f ca="1">IF(IFERROR(VLOOKUP(Table_Data_Table_1[[#This Row],[Item ID]],DataTable,17,FALSE),"")=0,"",IFERROR(VLOOKUP(Table_Data_Table_1[[#This Row],[Item ID]],DataTable,17,FALSE),""))</f>
        <v/>
      </c>
      <c r="U517" s="8"/>
    </row>
    <row r="518" spans="1:21" x14ac:dyDescent="0.25">
      <c r="A518" s="166" t="s">
        <v>133</v>
      </c>
      <c r="C518" s="192" t="str">
        <f>IF(Table_Data_Table_1[[#This Row],[Item ID]]="","",IFERROR(VLOOKUP(Table_Data_Table_1[[#This Row],[Item ID]],DataTable,16,FALSE),""))</f>
        <v/>
      </c>
      <c r="H518"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ID]],DataTable,6,FALSE)*I518,"")))</f>
        <v/>
      </c>
      <c r="I518"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8" s="178" t="str">
        <f>IFERROR(ROUND(Table_Data_Table_1[[#This Row],[Resid
Sq Ft]]/43560,3),"")</f>
        <v/>
      </c>
      <c r="K518" s="76" t="str">
        <f>IF(Table_Data_Table_1[[#This Row],[Item ID]]="","",IFERROR(VLOOKUP(Table_Data_Table_1[[#This Row],[Item ID]],DataTable,10,FALSE)-VLOOKUP(Table_Data_Table_1[[#This Row],[Item ID]],DataTable,12,FALSE),""))</f>
        <v/>
      </c>
      <c r="L518" s="176" t="str">
        <f>IFERROR(Table_Data_Table_1[[#This Row],[Land
Residual]]/Table_Data_Table_1[[#This Row],[Resid
Acre]],"")</f>
        <v/>
      </c>
      <c r="M518" s="179" t="str">
        <f>IFERROR(ROUND(Table_Data_Table_1[[#This Row],[Land
Residual]]/Table_Data_Table_1[[#This Row],[Resid
Sq Ft]],2),"")</f>
        <v/>
      </c>
      <c r="N518" s="78" t="str">
        <f>IF(Table_Data_Table_1[[#This Row],[Item ID]]="","",ROUND(DAYS360(Table_Data_Table_1[[#This Row],[Sale Date]],'Global Settings'!$H$5)/30,0))</f>
        <v/>
      </c>
      <c r="O518" s="180" t="str">
        <f ca="1">IFERROR(IF(AND(Table_Data_Table_1[[#This Row],[Months To
Mid-Point]]&lt;12.01,Table_Data_Table_1[[#This Row],[Months To
Mid-Point]]&gt;-13),0,(Table_Data_Table_1[[#This Row],[Months To
Mid-Point]]*'Global Settings'!$H$6)),"")</f>
        <v/>
      </c>
      <c r="P518" s="176" t="str">
        <f ca="1">IFERROR(Table_Data_Table_1[[#This Row],[Land
Residual]]*(Table_Data_Table_1[[#This Row],[Time
Adjust]]+1),"")</f>
        <v/>
      </c>
      <c r="Q518" s="176" t="str">
        <f ca="1">IFERROR(Table_Data_Table_1[[#This Row],[Adjusted
Sale Price]]/Table_Data_Table_1[[#This Row],[Resid
Acre]],"")</f>
        <v/>
      </c>
      <c r="R518" s="179" t="str">
        <f ca="1">IFERROR(ROUND(Table_Data_Table_1[[#This Row],[Adjusted
Sale Price]]/Table_Data_Table_1[[#This Row],[Resid
Sq Ft]],2),"")</f>
        <v/>
      </c>
      <c r="S518" s="179" t="str">
        <f ca="1">IFERROR(IF(VLOOKUP(Table_Data_Table_1[[#This Row],[Item ID]],DataTable,11,FALSE)=0,"N/A",Table_Data_Table_1[[#This Row],[Adjusted
Sale Price]]/VLOOKUP(Table_Data_Table_1[[#This Row],[Item ID]],DataTable,11,FALSE)),"")</f>
        <v/>
      </c>
      <c r="T518" s="285" t="str">
        <f ca="1">IF(IFERROR(VLOOKUP(Table_Data_Table_1[[#This Row],[Item ID]],DataTable,17,FALSE),"")=0,"",IFERROR(VLOOKUP(Table_Data_Table_1[[#This Row],[Item ID]],DataTable,17,FALSE),""))</f>
        <v/>
      </c>
      <c r="U518" s="8"/>
    </row>
    <row r="519" spans="1:21" x14ac:dyDescent="0.25">
      <c r="A519" s="166" t="s">
        <v>133</v>
      </c>
      <c r="C519" s="192" t="str">
        <f>IF(Table_Data_Table_1[[#This Row],[Item ID]]="","",IFERROR(VLOOKUP(Table_Data_Table_1[[#This Row],[Item ID]],DataTable,16,FALSE),""))</f>
        <v/>
      </c>
      <c r="H519"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ID]],DataTable,6,FALSE)*I519,"")))</f>
        <v/>
      </c>
      <c r="I519"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9" s="178" t="str">
        <f>IFERROR(ROUND(Table_Data_Table_1[[#This Row],[Resid
Sq Ft]]/43560,3),"")</f>
        <v/>
      </c>
      <c r="K519" s="76" t="str">
        <f>IF(Table_Data_Table_1[[#This Row],[Item ID]]="","",IFERROR(VLOOKUP(Table_Data_Table_1[[#This Row],[Item ID]],DataTable,10,FALSE)-VLOOKUP(Table_Data_Table_1[[#This Row],[Item ID]],DataTable,12,FALSE),""))</f>
        <v/>
      </c>
      <c r="L519" s="176" t="str">
        <f>IFERROR(Table_Data_Table_1[[#This Row],[Land
Residual]]/Table_Data_Table_1[[#This Row],[Resid
Acre]],"")</f>
        <v/>
      </c>
      <c r="M519" s="179" t="str">
        <f>IFERROR(ROUND(Table_Data_Table_1[[#This Row],[Land
Residual]]/Table_Data_Table_1[[#This Row],[Resid
Sq Ft]],2),"")</f>
        <v/>
      </c>
      <c r="N519" s="78" t="str">
        <f>IF(Table_Data_Table_1[[#This Row],[Item ID]]="","",ROUND(DAYS360(Table_Data_Table_1[[#This Row],[Sale Date]],'Global Settings'!$H$5)/30,0))</f>
        <v/>
      </c>
      <c r="O519" s="180" t="str">
        <f ca="1">IFERROR(IF(AND(Table_Data_Table_1[[#This Row],[Months To
Mid-Point]]&lt;12.01,Table_Data_Table_1[[#This Row],[Months To
Mid-Point]]&gt;-13),0,(Table_Data_Table_1[[#This Row],[Months To
Mid-Point]]*'Global Settings'!$H$6)),"")</f>
        <v/>
      </c>
      <c r="P519" s="176" t="str">
        <f ca="1">IFERROR(Table_Data_Table_1[[#This Row],[Land
Residual]]*(Table_Data_Table_1[[#This Row],[Time
Adjust]]+1),"")</f>
        <v/>
      </c>
      <c r="Q519" s="176" t="str">
        <f ca="1">IFERROR(Table_Data_Table_1[[#This Row],[Adjusted
Sale Price]]/Table_Data_Table_1[[#This Row],[Resid
Acre]],"")</f>
        <v/>
      </c>
      <c r="R519" s="179" t="str">
        <f ca="1">IFERROR(ROUND(Table_Data_Table_1[[#This Row],[Adjusted
Sale Price]]/Table_Data_Table_1[[#This Row],[Resid
Sq Ft]],2),"")</f>
        <v/>
      </c>
      <c r="S519" s="179" t="str">
        <f ca="1">IFERROR(IF(VLOOKUP(Table_Data_Table_1[[#This Row],[Item ID]],DataTable,11,FALSE)=0,"N/A",Table_Data_Table_1[[#This Row],[Adjusted
Sale Price]]/VLOOKUP(Table_Data_Table_1[[#This Row],[Item ID]],DataTable,11,FALSE)),"")</f>
        <v/>
      </c>
      <c r="T519" s="285" t="str">
        <f ca="1">IF(IFERROR(VLOOKUP(Table_Data_Table_1[[#This Row],[Item ID]],DataTable,17,FALSE),"")=0,"",IFERROR(VLOOKUP(Table_Data_Table_1[[#This Row],[Item ID]],DataTable,17,FALSE),""))</f>
        <v/>
      </c>
      <c r="U519" s="8"/>
    </row>
    <row r="520" spans="1:21" x14ac:dyDescent="0.25">
      <c r="A520" s="166" t="s">
        <v>133</v>
      </c>
      <c r="C520" s="192" t="str">
        <f>IF(Table_Data_Table_1[[#This Row],[Item ID]]="","",IFERROR(VLOOKUP(Table_Data_Table_1[[#This Row],[Item ID]],DataTable,16,FALSE),""))</f>
        <v/>
      </c>
      <c r="H520" s="176"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ID]],DataTable,6,FALSE)*I520,"")))</f>
        <v/>
      </c>
      <c r="I520" s="294"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20" s="178" t="str">
        <f>IFERROR(ROUND(Table_Data_Table_1[[#This Row],[Resid
Sq Ft]]/43560,3),"")</f>
        <v/>
      </c>
      <c r="K520" s="76" t="str">
        <f>IF(Table_Data_Table_1[[#This Row],[Item ID]]="","",IFERROR(VLOOKUP(Table_Data_Table_1[[#This Row],[Item ID]],DataTable,10,FALSE)-VLOOKUP(Table_Data_Table_1[[#This Row],[Item ID]],DataTable,12,FALSE),""))</f>
        <v/>
      </c>
      <c r="L520" s="176" t="str">
        <f>IFERROR(Table_Data_Table_1[[#This Row],[Land
Residual]]/Table_Data_Table_1[[#This Row],[Resid
Acre]],"")</f>
        <v/>
      </c>
      <c r="M520" s="179" t="str">
        <f>IFERROR(ROUND(Table_Data_Table_1[[#This Row],[Land
Residual]]/Table_Data_Table_1[[#This Row],[Resid
Sq Ft]],2),"")</f>
        <v/>
      </c>
      <c r="N520" s="78" t="str">
        <f>IF(Table_Data_Table_1[[#This Row],[Item ID]]="","",ROUND(DAYS360(Table_Data_Table_1[[#This Row],[Sale Date]],'Global Settings'!$H$5)/30,0))</f>
        <v/>
      </c>
      <c r="O520" s="180" t="str">
        <f ca="1">IFERROR(IF(AND(Table_Data_Table_1[[#This Row],[Months To
Mid-Point]]&lt;12.01,Table_Data_Table_1[[#This Row],[Months To
Mid-Point]]&gt;-13),0,(Table_Data_Table_1[[#This Row],[Months To
Mid-Point]]*'Global Settings'!$H$6)),"")</f>
        <v/>
      </c>
      <c r="P520" s="176" t="str">
        <f ca="1">IFERROR(Table_Data_Table_1[[#This Row],[Land
Residual]]*(Table_Data_Table_1[[#This Row],[Time
Adjust]]+1),"")</f>
        <v/>
      </c>
      <c r="Q520" s="176" t="str">
        <f ca="1">IFERROR(Table_Data_Table_1[[#This Row],[Adjusted
Sale Price]]/Table_Data_Table_1[[#This Row],[Resid
Acre]],"")</f>
        <v/>
      </c>
      <c r="R520" s="179" t="str">
        <f ca="1">IFERROR(ROUND(Table_Data_Table_1[[#This Row],[Adjusted
Sale Price]]/Table_Data_Table_1[[#This Row],[Resid
Sq Ft]],2),"")</f>
        <v/>
      </c>
      <c r="S520" s="179" t="str">
        <f ca="1">IFERROR(IF(VLOOKUP(Table_Data_Table_1[[#This Row],[Item ID]],DataTable,11,FALSE)=0,"N/A",Table_Data_Table_1[[#This Row],[Adjusted
Sale Price]]/VLOOKUP(Table_Data_Table_1[[#This Row],[Item ID]],DataTable,11,FALSE)),"")</f>
        <v/>
      </c>
      <c r="T520" s="285" t="str">
        <f ca="1">IF(IFERROR(VLOOKUP(Table_Data_Table_1[[#This Row],[Item ID]],DataTable,17,FALSE),"")=0,"",IFERROR(VLOOKUP(Table_Data_Table_1[[#This Row],[Item ID]],DataTable,17,FALSE),""))</f>
        <v/>
      </c>
      <c r="U520" s="8"/>
    </row>
  </sheetData>
  <sheetProtection algorithmName="SHA-512" hashValue="pZXvpUnX/5cbKy0qj03T1/pQh0d5yvMd2Ju633LAtKwWh3SehEnPAHaL0BOQ9VgvEqYxvAvHbzLOAe63GVgaBA==" saltValue="QKLLv5vF7l/4zW71l/B3vA==" spinCount="100000" sheet="1" scenarios="1" selectLockedCells="1" sort="0" autoFilter="0"/>
  <protectedRanges>
    <protectedRange sqref="A20:T520" name="Analysis_Editable"/>
  </protectedRanges>
  <mergeCells count="1">
    <mergeCell ref="B19:Q19"/>
  </mergeCells>
  <conditionalFormatting sqref="A1:T18 A20:T1048576">
    <cfRule type="expression" dxfId="88" priority="7">
      <formula>AND($A1&lt;&gt;"Item ID",$C1&lt;&gt;1)</formula>
    </cfRule>
  </conditionalFormatting>
  <conditionalFormatting sqref="B1:B1048576">
    <cfRule type="cellIs" dxfId="87" priority="10" operator="equal">
      <formula>"Allocation"</formula>
    </cfRule>
    <cfRule type="cellIs" dxfId="86" priority="11" operator="equal">
      <formula>"Abstraction"</formula>
    </cfRule>
    <cfRule type="cellIs" dxfId="85" priority="12" operator="equal">
      <formula>"Vacant"</formula>
    </cfRule>
  </conditionalFormatting>
  <conditionalFormatting sqref="C1:C18 C20:C1048576">
    <cfRule type="expression" dxfId="84" priority="289">
      <formula>AND(C1&lt;&gt;$C$20,C1&lt;&gt;0,C1&lt;&gt;1,C1&lt;&gt;"")</formula>
    </cfRule>
    <cfRule type="expression" dxfId="83" priority="290">
      <formula>AND(A1&lt;&gt;"-",A1&lt;&gt;"",C1=0)</formula>
    </cfRule>
  </conditionalFormatting>
  <hyperlinks>
    <hyperlink ref="R19" r:id="rId1" display="https://www.berriencounty.org/DocumentCenter/View/10692/Land_Value_Grid_Template" xr:uid="{00000000-0004-0000-0500-000000000000}"/>
  </hyperlinks>
  <pageMargins left="0.7" right="0.7" top="0.75" bottom="0.75" header="0.3" footer="0.3"/>
  <pageSetup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ellIs" priority="13" operator="between" id="{FA1C470F-522C-4F07-A559-CC89BC9EC9B5}">
            <xm:f>0.01</xm:f>
            <xm:f>'Global Settings'!$C$5-1</xm:f>
            <x14:dxf>
              <font>
                <color auto="1"/>
              </font>
              <fill>
                <patternFill>
                  <bgColor theme="7" tint="0.79998168889431442"/>
                </patternFill>
              </fill>
            </x14:dxf>
          </x14:cfRule>
          <x14:cfRule type="cellIs" priority="14" operator="between" id="{B7B6EA7E-2EC2-4C9F-8565-283C89A853BE}">
            <xm:f>'Global Settings'!$C$7-1</xm:f>
            <xm:f>'Global Settings'!$C$8+1</xm:f>
            <x14:dxf>
              <fill>
                <patternFill>
                  <bgColor theme="4" tint="0.39994506668294322"/>
                </patternFill>
              </fill>
            </x14:dxf>
          </x14:cfRule>
          <x14:cfRule type="cellIs" priority="15" operator="between" id="{7B320A46-AA07-4176-827D-B2AD04312578}">
            <xm:f>'Global Settings'!$C$5-1</xm:f>
            <xm:f>'Global Settings'!$C$6+1</xm:f>
            <x14:dxf>
              <fill>
                <patternFill>
                  <bgColor theme="5" tint="0.39994506668294322"/>
                </patternFill>
              </fill>
            </x14:dxf>
          </x14:cfRule>
          <xm:sqref>E1:E18 E20:E1048576</xm:sqref>
        </x14:conditionalFormatting>
        <x14:conditionalFormatting xmlns:xm="http://schemas.microsoft.com/office/excel/2006/main">
          <x14:cfRule type="expression" priority="6" id="{E1A9E82B-160C-437D-933D-A5CFC1BAC7C8}">
            <xm:f>OR(AND(C1="Abstraction",N1&lt;'Global Settings'!$C$16),AND(E1="Abstraction",N1&gt;'Global Settings'!$C$17))</xm:f>
            <x14:dxf>
              <font>
                <color rgb="FFFF0000"/>
              </font>
              <fill>
                <patternFill patternType="none">
                  <bgColor auto="1"/>
                </patternFill>
              </fill>
            </x14:dxf>
          </x14:cfRule>
          <xm:sqref>M1:M18 M521:M1048576</xm:sqref>
        </x14:conditionalFormatting>
        <x14:conditionalFormatting xmlns:xm="http://schemas.microsoft.com/office/excel/2006/main">
          <x14:cfRule type="expression" priority="300" id="{E1A9E82B-160C-437D-933D-A5CFC1BAC7C8}">
            <xm:f>OR(AND(B20="Abstraction",I20&lt;'Global Settings'!$C$16),AND(B20="Abstraction",I20&gt;'Global Settings'!$C$17))</xm:f>
            <x14:dxf>
              <font>
                <color rgb="FFFF0000"/>
              </font>
              <fill>
                <patternFill patternType="none">
                  <bgColor auto="1"/>
                </patternFill>
              </fill>
            </x14:dxf>
          </x14:cfRule>
          <xm:sqref>I20:I520</xm:sqref>
        </x14:conditionalFormatting>
        <x14:conditionalFormatting xmlns:xm="http://schemas.microsoft.com/office/excel/2006/main">
          <x14:cfRule type="expression" priority="1" id="{24E0F4FD-0550-4965-86D8-AEE4984580DE}">
            <xm:f>Timeout!$B$5="Yes"</xm:f>
            <x14:dxf>
              <font>
                <color theme="0"/>
              </font>
              <fill>
                <patternFill>
                  <bgColor theme="0"/>
                </patternFill>
              </fill>
            </x14:dxf>
          </x14:cfRule>
          <xm:sqref>A20:T1048576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O501"/>
  <sheetViews>
    <sheetView workbookViewId="0">
      <selection sqref="A1:O1048576"/>
    </sheetView>
  </sheetViews>
  <sheetFormatPr defaultColWidth="8.85546875" defaultRowHeight="15" x14ac:dyDescent="0.25"/>
  <cols>
    <col min="1" max="1" width="15.85546875" style="264" bestFit="1" customWidth="1"/>
    <col min="2" max="2" width="11.140625" style="264" bestFit="1" customWidth="1"/>
    <col min="3" max="3" width="11.140625" style="309" customWidth="1"/>
    <col min="4" max="4" width="9.7109375" style="264" bestFit="1" customWidth="1"/>
    <col min="5" max="5" width="13.140625" style="264" bestFit="1" customWidth="1"/>
    <col min="6" max="6" width="11.28515625" style="264" bestFit="1" customWidth="1"/>
    <col min="7" max="7" width="15" style="264" bestFit="1" customWidth="1"/>
    <col min="8" max="8" width="13.85546875" style="264" bestFit="1" customWidth="1"/>
    <col min="9" max="9" width="8.85546875" style="264"/>
    <col min="10" max="10" width="11.140625" style="309" customWidth="1"/>
    <col min="11" max="11" width="11.42578125" style="264" bestFit="1" customWidth="1"/>
    <col min="12" max="12" width="13.140625" style="310" bestFit="1" customWidth="1"/>
    <col min="13" max="13" width="11.28515625" style="264" bestFit="1" customWidth="1"/>
    <col min="14" max="14" width="15" style="264" bestFit="1" customWidth="1"/>
    <col min="15" max="15" width="13.85546875" style="264" bestFit="1" customWidth="1"/>
  </cols>
  <sheetData>
    <row r="1" spans="1:15" ht="45.75" thickBot="1" x14ac:dyDescent="0.3">
      <c r="A1" s="304" t="s">
        <v>101</v>
      </c>
      <c r="B1" s="305" t="s">
        <v>102</v>
      </c>
      <c r="C1" s="306" t="s">
        <v>150</v>
      </c>
      <c r="D1" s="307" t="s">
        <v>151</v>
      </c>
      <c r="E1" s="307" t="s">
        <v>152</v>
      </c>
      <c r="F1" s="307" t="s">
        <v>153</v>
      </c>
      <c r="G1" s="307" t="s">
        <v>154</v>
      </c>
      <c r="H1" s="307" t="s">
        <v>155</v>
      </c>
      <c r="J1" s="306" t="s">
        <v>156</v>
      </c>
      <c r="K1" s="307" t="s">
        <v>157</v>
      </c>
      <c r="L1" s="308" t="s">
        <v>158</v>
      </c>
      <c r="M1" s="307" t="s">
        <v>159</v>
      </c>
      <c r="N1" s="307" t="s">
        <v>160</v>
      </c>
      <c r="O1" s="307" t="s">
        <v>161</v>
      </c>
    </row>
    <row r="2" spans="1:15" ht="15.75" thickTop="1" x14ac:dyDescent="0.25">
      <c r="A2" s="264" t="str">
        <f t="shared" ref="A2:A65" ca="1" si="0">Item_ID</f>
        <v>0-01Vac4438-830</v>
      </c>
      <c r="B2" s="264" t="str">
        <f t="shared" ref="B2:B65" ca="1" si="1">Valuation_Method</f>
        <v>Vacant</v>
      </c>
      <c r="C2" s="309">
        <f ca="1">VLOOKUP($A2,Analysis!$A:$U,11,FALSE)</f>
        <v>160387.91999999998</v>
      </c>
      <c r="D2" s="264">
        <f ca="1">IF(VLOOKUP($A2,Analysis!$A:$U,3,FALSE)=1,VLOOKUP($A2,Analysis!$A:$U,18,FALSE),#N/A)</f>
        <v>0.59</v>
      </c>
      <c r="E2" s="264" t="e">
        <f ca="1">IF(ISERROR($D2),VLOOKUP($A2,Analysis!$A:$U,18,FALSE),#N/A)</f>
        <v>#N/A</v>
      </c>
      <c r="F2" s="264">
        <f ca="1">IF($B2="Vacant",$D2,#N/A)</f>
        <v>0.59</v>
      </c>
      <c r="G2" s="264" t="e">
        <f ca="1">IF($B2="Abstraction",$D2,#N/A)</f>
        <v>#N/A</v>
      </c>
      <c r="H2" s="264" t="e">
        <f ca="1">IF($B2="Allocation",$D2,#N/A)</f>
        <v>#N/A</v>
      </c>
      <c r="J2" s="309">
        <f ca="1">VLOOKUP($A2,Analysis!$A:$U,10,FALSE)</f>
        <v>3.6819999999999999</v>
      </c>
      <c r="K2" s="310">
        <f ca="1">IF(VLOOKUP($A2,Analysis!$A:$U,3,FALSE)=1,ROUND(VLOOKUP($A2,Analysis!$A:$U,17,FALSE),0),#N/A)</f>
        <v>25816</v>
      </c>
      <c r="L2" s="310" t="e">
        <f ca="1">IF(ISERROR($K2),ROUND(VLOOKUP($A2,Analysis!$A:$U,17,FALSE),0),#N/A)</f>
        <v>#N/A</v>
      </c>
      <c r="M2" s="264">
        <f ca="1">IF($B2="Vacant",$K2,#N/A)</f>
        <v>25816</v>
      </c>
      <c r="N2" s="264" t="e">
        <f ca="1">IF($B2="Abstraction",$K2,#N/A)</f>
        <v>#N/A</v>
      </c>
      <c r="O2" s="264" t="e">
        <f ca="1">IF($B2="Allocation",$K2,#N/A)</f>
        <v>#N/A</v>
      </c>
    </row>
    <row r="3" spans="1:15" x14ac:dyDescent="0.25">
      <c r="A3" s="264" t="str">
        <f t="shared" ca="1" si="0"/>
        <v>0-01Vac4839-119</v>
      </c>
      <c r="B3" s="264" t="str">
        <f t="shared" ca="1" si="1"/>
        <v>Vacant</v>
      </c>
      <c r="C3" s="309">
        <f ca="1">VLOOKUP($A3,Analysis!$A:$U,11,FALSE)</f>
        <v>160387.91999999998</v>
      </c>
      <c r="D3" s="264">
        <f ca="1">IF(VLOOKUP($A3,Analysis!$A:$U,3,FALSE)=1,VLOOKUP($A3,Analysis!$A:$U,18,FALSE),#N/A)</f>
        <v>0.75</v>
      </c>
      <c r="E3" s="264" t="e">
        <f ca="1">IF(ISERROR($D3),VLOOKUP($A3,Analysis!$A:$U,18,FALSE),#N/A)</f>
        <v>#N/A</v>
      </c>
      <c r="F3" s="264">
        <f t="shared" ref="F3:F66" ca="1" si="2">IF($B3="Vacant",$D3,#N/A)</f>
        <v>0.75</v>
      </c>
      <c r="G3" s="264" t="e">
        <f t="shared" ref="G3:G66" ca="1" si="3">IF($B3="Abstraction",$D3,#N/A)</f>
        <v>#N/A</v>
      </c>
      <c r="H3" s="264" t="e">
        <f t="shared" ref="H3:H66" ca="1" si="4">IF($B3="Allocation",$D3,#N/A)</f>
        <v>#N/A</v>
      </c>
      <c r="J3" s="309">
        <f ca="1">VLOOKUP($A3,Analysis!$A:$U,10,FALSE)</f>
        <v>3.6819999999999999</v>
      </c>
      <c r="K3" s="310">
        <f ca="1">IF(VLOOKUP($A3,Analysis!$A:$U,3,FALSE)=1,ROUND(VLOOKUP($A3,Analysis!$A:$U,17,FALSE),0),#N/A)</f>
        <v>32564</v>
      </c>
      <c r="L3" s="310" t="e">
        <f ca="1">IF(ISERROR($K3),ROUND(VLOOKUP($A3,Analysis!$A:$U,17,FALSE),0),#N/A)</f>
        <v>#N/A</v>
      </c>
      <c r="M3" s="264">
        <f t="shared" ref="M3:M66" ca="1" si="5">IF($B3="Vacant",$K3,#N/A)</f>
        <v>32564</v>
      </c>
      <c r="N3" s="264" t="e">
        <f t="shared" ref="N3:N66" ca="1" si="6">IF($B3="Abstraction",$K3,#N/A)</f>
        <v>#N/A</v>
      </c>
      <c r="O3" s="264" t="e">
        <f t="shared" ref="O3:O66" ca="1" si="7">IF($B3="Allocation",$K3,#N/A)</f>
        <v>#N/A</v>
      </c>
    </row>
    <row r="4" spans="1:15" x14ac:dyDescent="0.25">
      <c r="A4" s="264" t="str">
        <f t="shared" ca="1" si="0"/>
        <v>0-02Vac4421-850</v>
      </c>
      <c r="B4" s="264" t="str">
        <f t="shared" ca="1" si="1"/>
        <v>Vacant</v>
      </c>
      <c r="C4" s="309">
        <f ca="1">VLOOKUP($A4,Analysis!$A:$U,11,FALSE)</f>
        <v>129808.8</v>
      </c>
      <c r="D4" s="264">
        <f ca="1">IF(VLOOKUP($A4,Analysis!$A:$U,3,FALSE)=1,VLOOKUP($A4,Analysis!$A:$U,18,FALSE),#N/A)</f>
        <v>0.75</v>
      </c>
      <c r="E4" s="264" t="e">
        <f ca="1">IF(ISERROR($D4),VLOOKUP($A4,Analysis!$A:$U,18,FALSE),#N/A)</f>
        <v>#N/A</v>
      </c>
      <c r="F4" s="264">
        <f t="shared" ca="1" si="2"/>
        <v>0.75</v>
      </c>
      <c r="G4" s="264" t="e">
        <f t="shared" ca="1" si="3"/>
        <v>#N/A</v>
      </c>
      <c r="H4" s="264" t="e">
        <f t="shared" ca="1" si="4"/>
        <v>#N/A</v>
      </c>
      <c r="J4" s="309">
        <f ca="1">VLOOKUP($A4,Analysis!$A:$U,10,FALSE)</f>
        <v>2.98</v>
      </c>
      <c r="K4" s="310">
        <f ca="1">IF(VLOOKUP($A4,Analysis!$A:$U,3,FALSE)=1,ROUND(VLOOKUP($A4,Analysis!$A:$U,17,FALSE),0),#N/A)</f>
        <v>32884</v>
      </c>
      <c r="L4" s="310" t="e">
        <f ca="1">IF(ISERROR($K4),ROUND(VLOOKUP($A4,Analysis!$A:$U,17,FALSE),0),#N/A)</f>
        <v>#N/A</v>
      </c>
      <c r="M4" s="264">
        <f t="shared" ca="1" si="5"/>
        <v>32884</v>
      </c>
      <c r="N4" s="264" t="e">
        <f t="shared" ca="1" si="6"/>
        <v>#N/A</v>
      </c>
      <c r="O4" s="264" t="e">
        <f t="shared" ca="1" si="7"/>
        <v>#N/A</v>
      </c>
    </row>
    <row r="5" spans="1:15" x14ac:dyDescent="0.25">
      <c r="A5" s="264" t="str">
        <f t="shared" ca="1" si="0"/>
        <v>0-03Vac4428-140</v>
      </c>
      <c r="B5" s="264" t="str">
        <f t="shared" ca="1" si="1"/>
        <v>Vacant</v>
      </c>
      <c r="C5" s="309">
        <f ca="1">VLOOKUP($A5,Analysis!$A:$U,11,FALSE)</f>
        <v>196020</v>
      </c>
      <c r="D5" s="264">
        <f ca="1">IF(VLOOKUP($A5,Analysis!$A:$U,3,FALSE)=1,VLOOKUP($A5,Analysis!$A:$U,18,FALSE),#N/A)</f>
        <v>0.82</v>
      </c>
      <c r="E5" s="264" t="e">
        <f ca="1">IF(ISERROR($D5),VLOOKUP($A5,Analysis!$A:$U,18,FALSE),#N/A)</f>
        <v>#N/A</v>
      </c>
      <c r="F5" s="264">
        <f t="shared" ca="1" si="2"/>
        <v>0.82</v>
      </c>
      <c r="G5" s="264" t="e">
        <f t="shared" ca="1" si="3"/>
        <v>#N/A</v>
      </c>
      <c r="H5" s="264" t="e">
        <f t="shared" ca="1" si="4"/>
        <v>#N/A</v>
      </c>
      <c r="J5" s="309">
        <f ca="1">VLOOKUP($A5,Analysis!$A:$U,10,FALSE)</f>
        <v>4.5</v>
      </c>
      <c r="K5" s="310">
        <f ca="1">IF(VLOOKUP($A5,Analysis!$A:$U,3,FALSE)=1,ROUND(VLOOKUP($A5,Analysis!$A:$U,17,FALSE),0),#N/A)</f>
        <v>35629</v>
      </c>
      <c r="L5" s="310" t="e">
        <f ca="1">IF(ISERROR($K5),ROUND(VLOOKUP($A5,Analysis!$A:$U,17,FALSE),0),#N/A)</f>
        <v>#N/A</v>
      </c>
      <c r="M5" s="264">
        <f t="shared" ca="1" si="5"/>
        <v>35629</v>
      </c>
      <c r="N5" s="264" t="e">
        <f t="shared" ca="1" si="6"/>
        <v>#N/A</v>
      </c>
      <c r="O5" s="264" t="e">
        <f t="shared" ca="1" si="7"/>
        <v>#N/A</v>
      </c>
    </row>
    <row r="6" spans="1:15" x14ac:dyDescent="0.25">
      <c r="A6" s="264" t="str">
        <f t="shared" ca="1" si="0"/>
        <v>0-03Vac4853-160</v>
      </c>
      <c r="B6" s="264" t="str">
        <f t="shared" ca="1" si="1"/>
        <v>Vacant</v>
      </c>
      <c r="C6" s="309">
        <f ca="1">VLOOKUP($A6,Analysis!$A:$U,11,FALSE)</f>
        <v>196020</v>
      </c>
      <c r="D6" s="264">
        <f ca="1">IF(VLOOKUP($A6,Analysis!$A:$U,3,FALSE)=1,VLOOKUP($A6,Analysis!$A:$U,18,FALSE),#N/A)</f>
        <v>0.82</v>
      </c>
      <c r="E6" s="264" t="e">
        <f ca="1">IF(ISERROR($D6),VLOOKUP($A6,Analysis!$A:$U,18,FALSE),#N/A)</f>
        <v>#N/A</v>
      </c>
      <c r="F6" s="264">
        <f t="shared" ca="1" si="2"/>
        <v>0.82</v>
      </c>
      <c r="G6" s="264" t="e">
        <f t="shared" ca="1" si="3"/>
        <v>#N/A</v>
      </c>
      <c r="H6" s="264" t="e">
        <f t="shared" ca="1" si="4"/>
        <v>#N/A</v>
      </c>
      <c r="J6" s="309">
        <f ca="1">VLOOKUP($A6,Analysis!$A:$U,10,FALSE)</f>
        <v>4.5</v>
      </c>
      <c r="K6" s="310">
        <f ca="1">IF(VLOOKUP($A6,Analysis!$A:$U,3,FALSE)=1,ROUND(VLOOKUP($A6,Analysis!$A:$U,17,FALSE),0),#N/A)</f>
        <v>35556</v>
      </c>
      <c r="L6" s="310" t="e">
        <f ca="1">IF(ISERROR($K6),ROUND(VLOOKUP($A6,Analysis!$A:$U,17,FALSE),0),#N/A)</f>
        <v>#N/A</v>
      </c>
      <c r="M6" s="264">
        <f t="shared" ca="1" si="5"/>
        <v>35556</v>
      </c>
      <c r="N6" s="264" t="e">
        <f t="shared" ca="1" si="6"/>
        <v>#N/A</v>
      </c>
      <c r="O6" s="264" t="e">
        <f t="shared" ca="1" si="7"/>
        <v>#N/A</v>
      </c>
    </row>
    <row r="7" spans="1:15" x14ac:dyDescent="0.25">
      <c r="A7" s="264" t="str">
        <f t="shared" ca="1" si="0"/>
        <v>0-04Vac4512-135</v>
      </c>
      <c r="B7" s="264" t="str">
        <f t="shared" ca="1" si="1"/>
        <v>Vacant</v>
      </c>
      <c r="C7" s="309">
        <f ca="1">VLOOKUP($A7,Analysis!$A:$U,11,FALSE)</f>
        <v>117612.00000000001</v>
      </c>
      <c r="D7" s="264">
        <f ca="1">IF(VLOOKUP($A7,Analysis!$A:$U,3,FALSE)=1,VLOOKUP($A7,Analysis!$A:$U,18,FALSE),#N/A)</f>
        <v>1.3</v>
      </c>
      <c r="E7" s="264" t="e">
        <f ca="1">IF(ISERROR($D7),VLOOKUP($A7,Analysis!$A:$U,18,FALSE),#N/A)</f>
        <v>#N/A</v>
      </c>
      <c r="F7" s="264">
        <f t="shared" ca="1" si="2"/>
        <v>1.3</v>
      </c>
      <c r="G7" s="264" t="e">
        <f t="shared" ca="1" si="3"/>
        <v>#N/A</v>
      </c>
      <c r="H7" s="264" t="e">
        <f t="shared" ca="1" si="4"/>
        <v>#N/A</v>
      </c>
      <c r="J7" s="309">
        <f ca="1">VLOOKUP($A7,Analysis!$A:$U,10,FALSE)</f>
        <v>2.7</v>
      </c>
      <c r="K7" s="310">
        <f ca="1">IF(VLOOKUP($A7,Analysis!$A:$U,3,FALSE)=1,ROUND(VLOOKUP($A7,Analysis!$A:$U,17,FALSE),0),#N/A)</f>
        <v>56497</v>
      </c>
      <c r="L7" s="310" t="e">
        <f ca="1">IF(ISERROR($K7),ROUND(VLOOKUP($A7,Analysis!$A:$U,17,FALSE),0),#N/A)</f>
        <v>#N/A</v>
      </c>
      <c r="M7" s="264">
        <f t="shared" ca="1" si="5"/>
        <v>56497</v>
      </c>
      <c r="N7" s="264" t="e">
        <f t="shared" ca="1" si="6"/>
        <v>#N/A</v>
      </c>
      <c r="O7" s="264" t="e">
        <f t="shared" ca="1" si="7"/>
        <v>#N/A</v>
      </c>
    </row>
    <row r="8" spans="1:15" x14ac:dyDescent="0.25">
      <c r="A8" s="264" t="str">
        <f t="shared" ca="1" si="0"/>
        <v>3-00Vac4718-255</v>
      </c>
      <c r="B8" s="264" t="str">
        <f t="shared" ca="1" si="1"/>
        <v>Vacant</v>
      </c>
      <c r="C8" s="309">
        <f ca="1">VLOOKUP($A8,Analysis!$A:$U,11,FALSE)</f>
        <v>835045.20000000007</v>
      </c>
      <c r="D8" s="264">
        <f ca="1">IF(VLOOKUP($A8,Analysis!$A:$U,3,FALSE)=1,VLOOKUP($A8,Analysis!$A:$U,18,FALSE),#N/A)</f>
        <v>0.31</v>
      </c>
      <c r="E8" s="264" t="e">
        <f ca="1">IF(ISERROR($D8),VLOOKUP($A8,Analysis!$A:$U,18,FALSE),#N/A)</f>
        <v>#N/A</v>
      </c>
      <c r="F8" s="264">
        <f t="shared" ca="1" si="2"/>
        <v>0.31</v>
      </c>
      <c r="G8" s="264" t="e">
        <f t="shared" ca="1" si="3"/>
        <v>#N/A</v>
      </c>
      <c r="H8" s="264" t="e">
        <f t="shared" ca="1" si="4"/>
        <v>#N/A</v>
      </c>
      <c r="J8" s="309">
        <f ca="1">VLOOKUP($A8,Analysis!$A:$U,10,FALSE)</f>
        <v>19.170000000000002</v>
      </c>
      <c r="K8" s="310">
        <f ca="1">IF(VLOOKUP($A8,Analysis!$A:$U,3,FALSE)=1,ROUND(VLOOKUP($A8,Analysis!$A:$U,17,FALSE),0),#N/A)</f>
        <v>13302</v>
      </c>
      <c r="L8" s="310" t="e">
        <f ca="1">IF(ISERROR($K8),ROUND(VLOOKUP($A8,Analysis!$A:$U,17,FALSE),0),#N/A)</f>
        <v>#N/A</v>
      </c>
      <c r="M8" s="264">
        <f t="shared" ca="1" si="5"/>
        <v>13302</v>
      </c>
      <c r="N8" s="264" t="e">
        <f t="shared" ca="1" si="6"/>
        <v>#N/A</v>
      </c>
      <c r="O8" s="264" t="e">
        <f t="shared" ca="1" si="7"/>
        <v>#N/A</v>
      </c>
    </row>
    <row r="9" spans="1:15" x14ac:dyDescent="0.25">
      <c r="A9" s="264" t="str">
        <f t="shared" ca="1" si="0"/>
        <v>6-00Vac4343-620</v>
      </c>
      <c r="B9" s="264" t="str">
        <f t="shared" ca="1" si="1"/>
        <v>Vacant</v>
      </c>
      <c r="C9" s="309">
        <f ca="1">VLOOKUP($A9,Analysis!$A:$U,11,FALSE)</f>
        <v>59241.600000000006</v>
      </c>
      <c r="D9" s="264">
        <f ca="1">IF(VLOOKUP($A9,Analysis!$A:$U,3,FALSE)=1,VLOOKUP($A9,Analysis!$A:$U,18,FALSE),#N/A)</f>
        <v>1.22</v>
      </c>
      <c r="E9" s="264" t="e">
        <f ca="1">IF(ISERROR($D9),VLOOKUP($A9,Analysis!$A:$U,18,FALSE),#N/A)</f>
        <v>#N/A</v>
      </c>
      <c r="F9" s="264">
        <f t="shared" ca="1" si="2"/>
        <v>1.22</v>
      </c>
      <c r="G9" s="264" t="e">
        <f t="shared" ca="1" si="3"/>
        <v>#N/A</v>
      </c>
      <c r="H9" s="264" t="e">
        <f t="shared" ca="1" si="4"/>
        <v>#N/A</v>
      </c>
      <c r="J9" s="309">
        <f ca="1">VLOOKUP($A9,Analysis!$A:$U,10,FALSE)</f>
        <v>1.36</v>
      </c>
      <c r="K9" s="310">
        <f ca="1">IF(VLOOKUP($A9,Analysis!$A:$U,3,FALSE)=1,ROUND(VLOOKUP($A9,Analysis!$A:$U,17,FALSE),0),#N/A)</f>
        <v>53254</v>
      </c>
      <c r="L9" s="310" t="e">
        <f ca="1">IF(ISERROR($K9),ROUND(VLOOKUP($A9,Analysis!$A:$U,17,FALSE),0),#N/A)</f>
        <v>#N/A</v>
      </c>
      <c r="M9" s="264">
        <f t="shared" ca="1" si="5"/>
        <v>53254</v>
      </c>
      <c r="N9" s="264" t="e">
        <f t="shared" ca="1" si="6"/>
        <v>#N/A</v>
      </c>
      <c r="O9" s="264" t="e">
        <f t="shared" ca="1" si="7"/>
        <v>#N/A</v>
      </c>
    </row>
    <row r="10" spans="1:15" x14ac:dyDescent="0.25">
      <c r="A10" s="264" t="str">
        <f t="shared" ca="1" si="0"/>
        <v>4-05Vac4641-159</v>
      </c>
      <c r="B10" s="264" t="str">
        <f t="shared" ca="1" si="1"/>
        <v>Vacant</v>
      </c>
      <c r="C10" s="309">
        <f ca="1">VLOOKUP($A10,Analysis!$A:$U,11,FALSE)</f>
        <v>122839.2</v>
      </c>
      <c r="D10" s="264">
        <f ca="1">IF(VLOOKUP($A10,Analysis!$A:$U,3,FALSE)=1,VLOOKUP($A10,Analysis!$A:$U,18,FALSE),#N/A)</f>
        <v>1.3</v>
      </c>
      <c r="E10" s="264" t="e">
        <f ca="1">IF(ISERROR($D10),VLOOKUP($A10,Analysis!$A:$U,18,FALSE),#N/A)</f>
        <v>#N/A</v>
      </c>
      <c r="F10" s="264">
        <f t="shared" ca="1" si="2"/>
        <v>1.3</v>
      </c>
      <c r="G10" s="264" t="e">
        <f t="shared" ca="1" si="3"/>
        <v>#N/A</v>
      </c>
      <c r="H10" s="264" t="e">
        <f t="shared" ca="1" si="4"/>
        <v>#N/A</v>
      </c>
      <c r="J10" s="309">
        <f ca="1">VLOOKUP($A10,Analysis!$A:$U,10,FALSE)</f>
        <v>2.82</v>
      </c>
      <c r="K10" s="310">
        <f ca="1">IF(VLOOKUP($A10,Analysis!$A:$U,3,FALSE)=1,ROUND(VLOOKUP($A10,Analysis!$A:$U,17,FALSE),0),#N/A)</f>
        <v>56702</v>
      </c>
      <c r="L10" s="310" t="e">
        <f ca="1">IF(ISERROR($K10),ROUND(VLOOKUP($A10,Analysis!$A:$U,17,FALSE),0),#N/A)</f>
        <v>#N/A</v>
      </c>
      <c r="M10" s="264">
        <f t="shared" ca="1" si="5"/>
        <v>56702</v>
      </c>
      <c r="N10" s="264" t="e">
        <f t="shared" ca="1" si="6"/>
        <v>#N/A</v>
      </c>
      <c r="O10" s="264" t="e">
        <f t="shared" ca="1" si="7"/>
        <v>#N/A</v>
      </c>
    </row>
    <row r="11" spans="1:15" x14ac:dyDescent="0.25">
      <c r="A11" s="264" t="str">
        <f t="shared" ca="1" si="0"/>
        <v>4-06Vac4631-156</v>
      </c>
      <c r="B11" s="264" t="str">
        <f t="shared" ca="1" si="1"/>
        <v>Vacant</v>
      </c>
      <c r="C11" s="309">
        <f ca="1">VLOOKUP($A11,Analysis!$A:$U,11,FALSE)</f>
        <v>130244.40000000001</v>
      </c>
      <c r="D11" s="264">
        <f ca="1">IF(VLOOKUP($A11,Analysis!$A:$U,3,FALSE)=1,VLOOKUP($A11,Analysis!$A:$U,18,FALSE),#N/A)</f>
        <v>1.32</v>
      </c>
      <c r="E11" s="264" t="e">
        <f ca="1">IF(ISERROR($D11),VLOOKUP($A11,Analysis!$A:$U,18,FALSE),#N/A)</f>
        <v>#N/A</v>
      </c>
      <c r="F11" s="264">
        <f t="shared" ca="1" si="2"/>
        <v>1.32</v>
      </c>
      <c r="G11" s="264" t="e">
        <f t="shared" ca="1" si="3"/>
        <v>#N/A</v>
      </c>
      <c r="H11" s="264" t="e">
        <f t="shared" ca="1" si="4"/>
        <v>#N/A</v>
      </c>
      <c r="J11" s="309">
        <f ca="1">VLOOKUP($A11,Analysis!$A:$U,10,FALSE)</f>
        <v>2.99</v>
      </c>
      <c r="K11" s="310">
        <f ca="1">IF(VLOOKUP($A11,Analysis!$A:$U,3,FALSE)=1,ROUND(VLOOKUP($A11,Analysis!$A:$U,17,FALSE),0),#N/A)</f>
        <v>57358</v>
      </c>
      <c r="L11" s="310" t="e">
        <f ca="1">IF(ISERROR($K11),ROUND(VLOOKUP($A11,Analysis!$A:$U,17,FALSE),0),#N/A)</f>
        <v>#N/A</v>
      </c>
      <c r="M11" s="264">
        <f t="shared" ca="1" si="5"/>
        <v>57358</v>
      </c>
      <c r="N11" s="264" t="e">
        <f t="shared" ca="1" si="6"/>
        <v>#N/A</v>
      </c>
      <c r="O11" s="264" t="e">
        <f t="shared" ca="1" si="7"/>
        <v>#N/A</v>
      </c>
    </row>
    <row r="12" spans="1:15" x14ac:dyDescent="0.25">
      <c r="A12" s="264" t="str">
        <f t="shared" ca="1" si="0"/>
        <v>4-07Vac4631-145</v>
      </c>
      <c r="B12" s="264" t="str">
        <f t="shared" ca="1" si="1"/>
        <v>Vacant</v>
      </c>
      <c r="C12" s="309">
        <f ca="1">VLOOKUP($A12,Analysis!$A:$U,11,FALSE)</f>
        <v>116740.8</v>
      </c>
      <c r="D12" s="264">
        <f ca="1">IF(VLOOKUP($A12,Analysis!$A:$U,3,FALSE)=1,VLOOKUP($A12,Analysis!$A:$U,18,FALSE),#N/A)</f>
        <v>1.37</v>
      </c>
      <c r="E12" s="264" t="e">
        <f ca="1">IF(ISERROR($D12),VLOOKUP($A12,Analysis!$A:$U,18,FALSE),#N/A)</f>
        <v>#N/A</v>
      </c>
      <c r="F12" s="264">
        <f t="shared" ca="1" si="2"/>
        <v>1.37</v>
      </c>
      <c r="G12" s="264" t="e">
        <f t="shared" ca="1" si="3"/>
        <v>#N/A</v>
      </c>
      <c r="H12" s="264" t="e">
        <f t="shared" ca="1" si="4"/>
        <v>#N/A</v>
      </c>
      <c r="J12" s="309">
        <f ca="1">VLOOKUP($A12,Analysis!$A:$U,10,FALSE)</f>
        <v>2.68</v>
      </c>
      <c r="K12" s="310">
        <f ca="1">IF(VLOOKUP($A12,Analysis!$A:$U,3,FALSE)=1,ROUND(VLOOKUP($A12,Analysis!$A:$U,17,FALSE),0),#N/A)</f>
        <v>59480</v>
      </c>
      <c r="L12" s="310" t="e">
        <f ca="1">IF(ISERROR($K12),ROUND(VLOOKUP($A12,Analysis!$A:$U,17,FALSE),0),#N/A)</f>
        <v>#N/A</v>
      </c>
      <c r="M12" s="264">
        <f t="shared" ca="1" si="5"/>
        <v>59480</v>
      </c>
      <c r="N12" s="264" t="e">
        <f t="shared" ca="1" si="6"/>
        <v>#N/A</v>
      </c>
      <c r="O12" s="264" t="e">
        <f t="shared" ca="1" si="7"/>
        <v>#N/A</v>
      </c>
    </row>
    <row r="13" spans="1:15" x14ac:dyDescent="0.25">
      <c r="A13" s="264" t="str">
        <f t="shared" ca="1" si="0"/>
        <v>4-08Vac4638-144</v>
      </c>
      <c r="B13" s="264" t="str">
        <f t="shared" ca="1" si="1"/>
        <v>Vacant</v>
      </c>
      <c r="C13" s="309">
        <f ca="1">VLOOKUP($A13,Analysis!$A:$U,11,FALSE)</f>
        <v>132858</v>
      </c>
      <c r="D13" s="264">
        <f ca="1">IF(VLOOKUP($A13,Analysis!$A:$U,3,FALSE)=1,VLOOKUP($A13,Analysis!$A:$U,18,FALSE),#N/A)</f>
        <v>1.08</v>
      </c>
      <c r="E13" s="264" t="e">
        <f ca="1">IF(ISERROR($D13),VLOOKUP($A13,Analysis!$A:$U,18,FALSE),#N/A)</f>
        <v>#N/A</v>
      </c>
      <c r="F13" s="264">
        <f t="shared" ca="1" si="2"/>
        <v>1.08</v>
      </c>
      <c r="G13" s="264" t="e">
        <f t="shared" ca="1" si="3"/>
        <v>#N/A</v>
      </c>
      <c r="H13" s="264" t="e">
        <f t="shared" ca="1" si="4"/>
        <v>#N/A</v>
      </c>
      <c r="J13" s="309">
        <f ca="1">VLOOKUP($A13,Analysis!$A:$U,10,FALSE)</f>
        <v>3.05</v>
      </c>
      <c r="K13" s="310">
        <f ca="1">IF(VLOOKUP($A13,Analysis!$A:$U,3,FALSE)=1,ROUND(VLOOKUP($A13,Analysis!$A:$U,17,FALSE),0),#N/A)</f>
        <v>47213</v>
      </c>
      <c r="L13" s="310" t="e">
        <f ca="1">IF(ISERROR($K13),ROUND(VLOOKUP($A13,Analysis!$A:$U,17,FALSE),0),#N/A)</f>
        <v>#N/A</v>
      </c>
      <c r="M13" s="264">
        <f t="shared" ca="1" si="5"/>
        <v>47213</v>
      </c>
      <c r="N13" s="264" t="e">
        <f t="shared" ca="1" si="6"/>
        <v>#N/A</v>
      </c>
      <c r="O13" s="264" t="e">
        <f t="shared" ca="1" si="7"/>
        <v>#N/A</v>
      </c>
    </row>
    <row r="14" spans="1:15" x14ac:dyDescent="0.25">
      <c r="A14" s="264" t="str">
        <f t="shared" ca="1" si="0"/>
        <v>5-05Vac4530-950</v>
      </c>
      <c r="B14" s="264" t="str">
        <f t="shared" ca="1" si="1"/>
        <v>Vacant</v>
      </c>
      <c r="C14" s="309">
        <f ca="1">VLOOKUP($A14,Analysis!$A:$U,11,FALSE)</f>
        <v>134600.4</v>
      </c>
      <c r="D14" s="264">
        <f ca="1">IF(VLOOKUP($A14,Analysis!$A:$U,3,FALSE)=1,VLOOKUP($A14,Analysis!$A:$U,18,FALSE),#N/A)</f>
        <v>0.79</v>
      </c>
      <c r="E14" s="264" t="e">
        <f ca="1">IF(ISERROR($D14),VLOOKUP($A14,Analysis!$A:$U,18,FALSE),#N/A)</f>
        <v>#N/A</v>
      </c>
      <c r="F14" s="264">
        <f t="shared" ca="1" si="2"/>
        <v>0.79</v>
      </c>
      <c r="G14" s="264" t="e">
        <f t="shared" ca="1" si="3"/>
        <v>#N/A</v>
      </c>
      <c r="H14" s="264" t="e">
        <f t="shared" ca="1" si="4"/>
        <v>#N/A</v>
      </c>
      <c r="J14" s="309">
        <f ca="1">VLOOKUP($A14,Analysis!$A:$U,10,FALSE)</f>
        <v>3.09</v>
      </c>
      <c r="K14" s="310">
        <f ca="1">IF(VLOOKUP($A14,Analysis!$A:$U,3,FALSE)=1,ROUND(VLOOKUP($A14,Analysis!$A:$U,17,FALSE),0),#N/A)</f>
        <v>34504</v>
      </c>
      <c r="L14" s="310" t="e">
        <f ca="1">IF(ISERROR($K14),ROUND(VLOOKUP($A14,Analysis!$A:$U,17,FALSE),0),#N/A)</f>
        <v>#N/A</v>
      </c>
      <c r="M14" s="264">
        <f t="shared" ca="1" si="5"/>
        <v>34504</v>
      </c>
      <c r="N14" s="264" t="e">
        <f t="shared" ca="1" si="6"/>
        <v>#N/A</v>
      </c>
      <c r="O14" s="264" t="e">
        <f t="shared" ca="1" si="7"/>
        <v>#N/A</v>
      </c>
    </row>
    <row r="15" spans="1:15" x14ac:dyDescent="0.25">
      <c r="A15" s="264" t="str">
        <f t="shared" ca="1" si="0"/>
        <v>9-20Vac4992-860</v>
      </c>
      <c r="B15" s="264" t="str">
        <f t="shared" ca="1" si="1"/>
        <v>Vacant</v>
      </c>
      <c r="C15" s="309">
        <f ca="1">VLOOKUP($A15,Analysis!$A:$U,11,FALSE)</f>
        <v>563840.64</v>
      </c>
      <c r="D15" s="264" t="e">
        <f ca="1">IF(VLOOKUP($A15,Analysis!$A:$U,3,FALSE)=1,VLOOKUP($A15,Analysis!$A:$U,18,FALSE),#N/A)</f>
        <v>#N/A</v>
      </c>
      <c r="E15" s="264">
        <f ca="1">IF(ISERROR($D15),VLOOKUP($A15,Analysis!$A:$U,18,FALSE),#N/A)</f>
        <v>0.15</v>
      </c>
      <c r="F15" s="264" t="e">
        <f t="shared" ca="1" si="2"/>
        <v>#N/A</v>
      </c>
      <c r="G15" s="264" t="e">
        <f t="shared" ca="1" si="3"/>
        <v>#N/A</v>
      </c>
      <c r="H15" s="264" t="e">
        <f t="shared" ca="1" si="4"/>
        <v>#N/A</v>
      </c>
      <c r="J15" s="309">
        <f ca="1">VLOOKUP($A15,Analysis!$A:$U,10,FALSE)</f>
        <v>12.944000000000001</v>
      </c>
      <c r="K15" s="310" t="e">
        <f ca="1">IF(VLOOKUP($A15,Analysis!$A:$U,3,FALSE)=1,ROUND(VLOOKUP($A15,Analysis!$A:$U,17,FALSE),0),#N/A)</f>
        <v>#N/A</v>
      </c>
      <c r="L15" s="310">
        <f ca="1">IF(ISERROR($K15),ROUND(VLOOKUP($A15,Analysis!$A:$U,17,FALSE),0),#N/A)</f>
        <v>6644</v>
      </c>
      <c r="M15" s="264" t="e">
        <f t="shared" ca="1" si="5"/>
        <v>#N/A</v>
      </c>
      <c r="N15" s="264" t="e">
        <f t="shared" ca="1" si="6"/>
        <v>#N/A</v>
      </c>
      <c r="O15" s="264" t="e">
        <f t="shared" ca="1" si="7"/>
        <v>#N/A</v>
      </c>
    </row>
    <row r="16" spans="1:15" x14ac:dyDescent="0.25">
      <c r="A16" s="264" t="str">
        <f t="shared" ca="1" si="0"/>
        <v>1-05Vac5229-185</v>
      </c>
      <c r="B16" s="264" t="str">
        <f t="shared" ca="1" si="1"/>
        <v>Vacant</v>
      </c>
      <c r="C16" s="309">
        <f ca="1">VLOOKUP($A16,Analysis!$A:$U,11,FALSE)</f>
        <v>219978</v>
      </c>
      <c r="D16" s="264">
        <f ca="1">IF(VLOOKUP($A16,Analysis!$A:$U,3,FALSE)=1,VLOOKUP($A16,Analysis!$A:$U,18,FALSE),#N/A)</f>
        <v>0.84</v>
      </c>
      <c r="E16" s="264" t="e">
        <f ca="1">IF(ISERROR($D16),VLOOKUP($A16,Analysis!$A:$U,18,FALSE),#N/A)</f>
        <v>#N/A</v>
      </c>
      <c r="F16" s="264">
        <f t="shared" ca="1" si="2"/>
        <v>0.84</v>
      </c>
      <c r="G16" s="264" t="e">
        <f t="shared" ca="1" si="3"/>
        <v>#N/A</v>
      </c>
      <c r="H16" s="264" t="e">
        <f t="shared" ca="1" si="4"/>
        <v>#N/A</v>
      </c>
      <c r="J16" s="309">
        <f ca="1">VLOOKUP($A16,Analysis!$A:$U,10,FALSE)</f>
        <v>5.05</v>
      </c>
      <c r="K16" s="310">
        <f ca="1">IF(VLOOKUP($A16,Analysis!$A:$U,3,FALSE)=1,ROUND(VLOOKUP($A16,Analysis!$A:$U,17,FALSE),0),#N/A)</f>
        <v>36634</v>
      </c>
      <c r="L16" s="310" t="e">
        <f ca="1">IF(ISERROR($K16),ROUND(VLOOKUP($A16,Analysis!$A:$U,17,FALSE),0),#N/A)</f>
        <v>#N/A</v>
      </c>
      <c r="M16" s="264">
        <f t="shared" ca="1" si="5"/>
        <v>36634</v>
      </c>
      <c r="N16" s="264" t="e">
        <f t="shared" ca="1" si="6"/>
        <v>#N/A</v>
      </c>
      <c r="O16" s="264" t="e">
        <f t="shared" ca="1" si="7"/>
        <v>#N/A</v>
      </c>
    </row>
    <row r="17" spans="1:15" x14ac:dyDescent="0.25">
      <c r="A17" s="264" t="str">
        <f t="shared" ca="1" si="0"/>
        <v>5-20Vac5184-900</v>
      </c>
      <c r="B17" s="264" t="str">
        <f t="shared" ca="1" si="1"/>
        <v>Vacant</v>
      </c>
      <c r="C17" s="309">
        <f ca="1">VLOOKUP($A17,Analysis!$A:$U,11,FALSE)</f>
        <v>1594296</v>
      </c>
      <c r="D17" s="264">
        <f ca="1">IF(VLOOKUP($A17,Analysis!$A:$U,3,FALSE)=1,VLOOKUP($A17,Analysis!$A:$U,18,FALSE),#N/A)</f>
        <v>0.56000000000000005</v>
      </c>
      <c r="E17" s="264" t="e">
        <f ca="1">IF(ISERROR($D17),VLOOKUP($A17,Analysis!$A:$U,18,FALSE),#N/A)</f>
        <v>#N/A</v>
      </c>
      <c r="F17" s="264">
        <f t="shared" ca="1" si="2"/>
        <v>0.56000000000000005</v>
      </c>
      <c r="G17" s="264" t="e">
        <f t="shared" ca="1" si="3"/>
        <v>#N/A</v>
      </c>
      <c r="H17" s="264" t="e">
        <f t="shared" ca="1" si="4"/>
        <v>#N/A</v>
      </c>
      <c r="J17" s="309">
        <f ca="1">VLOOKUP($A17,Analysis!$A:$U,10,FALSE)</f>
        <v>36.6</v>
      </c>
      <c r="K17" s="310">
        <f ca="1">IF(VLOOKUP($A17,Analysis!$A:$U,3,FALSE)=1,ROUND(VLOOKUP($A17,Analysis!$A:$U,17,FALSE),0),#N/A)</f>
        <v>24590</v>
      </c>
      <c r="L17" s="310" t="e">
        <f ca="1">IF(ISERROR($K17),ROUND(VLOOKUP($A17,Analysis!$A:$U,17,FALSE),0),#N/A)</f>
        <v>#N/A</v>
      </c>
      <c r="M17" s="264">
        <f t="shared" ca="1" si="5"/>
        <v>24590</v>
      </c>
      <c r="N17" s="264" t="e">
        <f t="shared" ca="1" si="6"/>
        <v>#N/A</v>
      </c>
      <c r="O17" s="264" t="e">
        <f t="shared" ca="1" si="7"/>
        <v>#N/A</v>
      </c>
    </row>
    <row r="18" spans="1:15" x14ac:dyDescent="0.25">
      <c r="A18" s="264" t="str">
        <f t="shared" ca="1" si="0"/>
        <v>8-00Vac4665-650</v>
      </c>
      <c r="B18" s="264" t="str">
        <f t="shared" ca="1" si="1"/>
        <v>Vacant</v>
      </c>
      <c r="C18" s="309">
        <f ca="1">VLOOKUP($A18,Analysis!$A:$U,11,FALSE)</f>
        <v>934797.60000000009</v>
      </c>
      <c r="D18" s="264">
        <f ca="1">IF(VLOOKUP($A18,Analysis!$A:$U,3,FALSE)=1,VLOOKUP($A18,Analysis!$A:$U,18,FALSE),#N/A)</f>
        <v>0.7</v>
      </c>
      <c r="E18" s="264" t="e">
        <f ca="1">IF(ISERROR($D18),VLOOKUP($A18,Analysis!$A:$U,18,FALSE),#N/A)</f>
        <v>#N/A</v>
      </c>
      <c r="F18" s="264">
        <f t="shared" ca="1" si="2"/>
        <v>0.7</v>
      </c>
      <c r="G18" s="264" t="e">
        <f t="shared" ca="1" si="3"/>
        <v>#N/A</v>
      </c>
      <c r="H18" s="264" t="e">
        <f t="shared" ca="1" si="4"/>
        <v>#N/A</v>
      </c>
      <c r="J18" s="309">
        <f ca="1">VLOOKUP($A18,Analysis!$A:$U,10,FALSE)</f>
        <v>21.46</v>
      </c>
      <c r="K18" s="310">
        <f ca="1">IF(VLOOKUP($A18,Analysis!$A:$U,3,FALSE)=1,ROUND(VLOOKUP($A18,Analysis!$A:$U,17,FALSE),0),#N/A)</f>
        <v>30289</v>
      </c>
      <c r="L18" s="310" t="e">
        <f ca="1">IF(ISERROR($K18),ROUND(VLOOKUP($A18,Analysis!$A:$U,17,FALSE),0),#N/A)</f>
        <v>#N/A</v>
      </c>
      <c r="M18" s="264">
        <f t="shared" ca="1" si="5"/>
        <v>30289</v>
      </c>
      <c r="N18" s="264" t="e">
        <f t="shared" ca="1" si="6"/>
        <v>#N/A</v>
      </c>
      <c r="O18" s="264" t="e">
        <f t="shared" ca="1" si="7"/>
        <v>#N/A</v>
      </c>
    </row>
    <row r="19" spans="1:15" x14ac:dyDescent="0.25">
      <c r="A19" s="264" t="str">
        <f t="shared" ca="1" si="0"/>
        <v>5-06Vac5258-285</v>
      </c>
      <c r="B19" s="264" t="str">
        <f t="shared" ca="1" si="1"/>
        <v>Vacant</v>
      </c>
      <c r="C19" s="309">
        <f ca="1">VLOOKUP($A19,Analysis!$A:$U,11,FALSE)</f>
        <v>608533.20000000007</v>
      </c>
      <c r="D19" s="264">
        <f ca="1">IF(VLOOKUP($A19,Analysis!$A:$U,3,FALSE)=1,VLOOKUP($A19,Analysis!$A:$U,18,FALSE),#N/A)</f>
        <v>0.47</v>
      </c>
      <c r="E19" s="264" t="e">
        <f ca="1">IF(ISERROR($D19),VLOOKUP($A19,Analysis!$A:$U,18,FALSE),#N/A)</f>
        <v>#N/A</v>
      </c>
      <c r="F19" s="264">
        <f t="shared" ca="1" si="2"/>
        <v>0.47</v>
      </c>
      <c r="G19" s="264" t="e">
        <f t="shared" ca="1" si="3"/>
        <v>#N/A</v>
      </c>
      <c r="H19" s="264" t="e">
        <f t="shared" ca="1" si="4"/>
        <v>#N/A</v>
      </c>
      <c r="J19" s="309">
        <f ca="1">VLOOKUP($A19,Analysis!$A:$U,10,FALSE)</f>
        <v>13.97</v>
      </c>
      <c r="K19" s="310">
        <f ca="1">IF(VLOOKUP($A19,Analysis!$A:$U,3,FALSE)=1,ROUND(VLOOKUP($A19,Analysis!$A:$U,17,FALSE),0),#N/A)</f>
        <v>20401</v>
      </c>
      <c r="L19" s="310" t="e">
        <f ca="1">IF(ISERROR($K19),ROUND(VLOOKUP($A19,Analysis!$A:$U,17,FALSE),0),#N/A)</f>
        <v>#N/A</v>
      </c>
      <c r="M19" s="264">
        <f t="shared" ca="1" si="5"/>
        <v>20401</v>
      </c>
      <c r="N19" s="264" t="e">
        <f t="shared" ca="1" si="6"/>
        <v>#N/A</v>
      </c>
      <c r="O19" s="264" t="e">
        <f t="shared" ca="1" si="7"/>
        <v>#N/A</v>
      </c>
    </row>
    <row r="20" spans="1:15" x14ac:dyDescent="0.25">
      <c r="A20" s="264" t="str">
        <f t="shared" ca="1" si="0"/>
        <v>8-00Vac5021-175</v>
      </c>
      <c r="B20" s="264" t="str">
        <f t="shared" ca="1" si="1"/>
        <v>Vacant</v>
      </c>
      <c r="C20" s="309">
        <f ca="1">VLOOKUP($A20,Analysis!$A:$U,11,FALSE)</f>
        <v>453024</v>
      </c>
      <c r="D20" s="264">
        <f ca="1">IF(VLOOKUP($A20,Analysis!$A:$U,3,FALSE)=1,VLOOKUP($A20,Analysis!$A:$U,18,FALSE),#N/A)</f>
        <v>0.39</v>
      </c>
      <c r="E20" s="264" t="e">
        <f ca="1">IF(ISERROR($D20),VLOOKUP($A20,Analysis!$A:$U,18,FALSE),#N/A)</f>
        <v>#N/A</v>
      </c>
      <c r="F20" s="264">
        <f t="shared" ca="1" si="2"/>
        <v>0.39</v>
      </c>
      <c r="G20" s="264" t="e">
        <f t="shared" ca="1" si="3"/>
        <v>#N/A</v>
      </c>
      <c r="H20" s="264" t="e">
        <f t="shared" ca="1" si="4"/>
        <v>#N/A</v>
      </c>
      <c r="J20" s="309">
        <f ca="1">VLOOKUP($A20,Analysis!$A:$U,10,FALSE)</f>
        <v>10.4</v>
      </c>
      <c r="K20" s="310">
        <f ca="1">IF(VLOOKUP($A20,Analysis!$A:$U,3,FALSE)=1,ROUND(VLOOKUP($A20,Analysis!$A:$U,17,FALSE),0),#N/A)</f>
        <v>16827</v>
      </c>
      <c r="L20" s="310" t="e">
        <f ca="1">IF(ISERROR($K20),ROUND(VLOOKUP($A20,Analysis!$A:$U,17,FALSE),0),#N/A)</f>
        <v>#N/A</v>
      </c>
      <c r="M20" s="264">
        <f t="shared" ca="1" si="5"/>
        <v>16827</v>
      </c>
      <c r="N20" s="264" t="e">
        <f t="shared" ca="1" si="6"/>
        <v>#N/A</v>
      </c>
      <c r="O20" s="264" t="e">
        <f t="shared" ca="1" si="7"/>
        <v>#N/A</v>
      </c>
    </row>
    <row r="21" spans="1:15" x14ac:dyDescent="0.25">
      <c r="A21" s="264" t="str">
        <f t="shared" ca="1" si="0"/>
        <v>5-05Vac5083-159</v>
      </c>
      <c r="B21" s="264" t="str">
        <f t="shared" ca="1" si="1"/>
        <v>Vacant</v>
      </c>
      <c r="C21" s="309">
        <f ca="1">VLOOKUP($A21,Analysis!$A:$U,11,FALSE)</f>
        <v>134600.4</v>
      </c>
      <c r="D21" s="264">
        <f ca="1">IF(VLOOKUP($A21,Analysis!$A:$U,3,FALSE)=1,VLOOKUP($A21,Analysis!$A:$U,18,FALSE),#N/A)</f>
        <v>1.19</v>
      </c>
      <c r="E21" s="264" t="e">
        <f ca="1">IF(ISERROR($D21),VLOOKUP($A21,Analysis!$A:$U,18,FALSE),#N/A)</f>
        <v>#N/A</v>
      </c>
      <c r="F21" s="264">
        <f t="shared" ca="1" si="2"/>
        <v>1.19</v>
      </c>
      <c r="G21" s="264" t="e">
        <f t="shared" ca="1" si="3"/>
        <v>#N/A</v>
      </c>
      <c r="H21" s="264" t="e">
        <f t="shared" ca="1" si="4"/>
        <v>#N/A</v>
      </c>
      <c r="J21" s="309">
        <f ca="1">VLOOKUP($A21,Analysis!$A:$U,10,FALSE)</f>
        <v>3.09</v>
      </c>
      <c r="K21" s="310">
        <f ca="1">IF(VLOOKUP($A21,Analysis!$A:$U,3,FALSE)=1,ROUND(VLOOKUP($A21,Analysis!$A:$U,17,FALSE),0),#N/A)</f>
        <v>51748</v>
      </c>
      <c r="L21" s="310" t="e">
        <f ca="1">IF(ISERROR($K21),ROUND(VLOOKUP($A21,Analysis!$A:$U,17,FALSE),0),#N/A)</f>
        <v>#N/A</v>
      </c>
      <c r="M21" s="264">
        <f t="shared" ca="1" si="5"/>
        <v>51748</v>
      </c>
      <c r="N21" s="264" t="e">
        <f t="shared" ca="1" si="6"/>
        <v>#N/A</v>
      </c>
      <c r="O21" s="264" t="e">
        <f t="shared" ca="1" si="7"/>
        <v>#N/A</v>
      </c>
    </row>
    <row r="22" spans="1:15" x14ac:dyDescent="0.25">
      <c r="A22" s="264" t="e">
        <f t="shared" ca="1" si="0"/>
        <v>#VALUE!</v>
      </c>
      <c r="B22" s="264" t="e">
        <f t="shared" ca="1" si="1"/>
        <v>#VALUE!</v>
      </c>
      <c r="C22" s="309" t="e">
        <f ca="1">VLOOKUP($A22,Analysis!$A:$U,11,FALSE)</f>
        <v>#VALUE!</v>
      </c>
      <c r="D22" s="264" t="e">
        <f ca="1">IF(VLOOKUP($A22,Analysis!$A:$U,3,FALSE)=1,VLOOKUP($A22,Analysis!$A:$U,18,FALSE),#N/A)</f>
        <v>#VALUE!</v>
      </c>
      <c r="E22" s="264" t="e">
        <f ca="1">IF(ISERROR($D22),VLOOKUP($A22,Analysis!$A:$U,18,FALSE),#N/A)</f>
        <v>#VALUE!</v>
      </c>
      <c r="F22" s="264" t="e">
        <f t="shared" ca="1" si="2"/>
        <v>#VALUE!</v>
      </c>
      <c r="G22" s="264" t="e">
        <f t="shared" ca="1" si="3"/>
        <v>#VALUE!</v>
      </c>
      <c r="H22" s="264" t="e">
        <f t="shared" ca="1" si="4"/>
        <v>#VALUE!</v>
      </c>
      <c r="J22" s="309" t="e">
        <f ca="1">VLOOKUP($A22,Analysis!$A:$U,10,FALSE)</f>
        <v>#VALUE!</v>
      </c>
      <c r="K22" s="310" t="e">
        <f ca="1">IF(VLOOKUP($A22,Analysis!$A:$U,3,FALSE)=1,ROUND(VLOOKUP($A22,Analysis!$A:$U,17,FALSE),0),#N/A)</f>
        <v>#VALUE!</v>
      </c>
      <c r="L22" s="310" t="e">
        <f ca="1">IF(ISERROR($K22),ROUND(VLOOKUP($A22,Analysis!$A:$U,17,FALSE),0),#N/A)</f>
        <v>#VALUE!</v>
      </c>
      <c r="M22" s="264" t="e">
        <f t="shared" ca="1" si="5"/>
        <v>#VALUE!</v>
      </c>
      <c r="N22" s="264" t="e">
        <f t="shared" ca="1" si="6"/>
        <v>#VALUE!</v>
      </c>
      <c r="O22" s="264" t="e">
        <f t="shared" ca="1" si="7"/>
        <v>#VALUE!</v>
      </c>
    </row>
    <row r="23" spans="1:15" x14ac:dyDescent="0.25">
      <c r="A23" s="264" t="e">
        <f t="shared" ca="1" si="0"/>
        <v>#VALUE!</v>
      </c>
      <c r="B23" s="264" t="e">
        <f t="shared" ca="1" si="1"/>
        <v>#VALUE!</v>
      </c>
      <c r="C23" s="309" t="e">
        <f ca="1">VLOOKUP($A23,Analysis!$A:$U,11,FALSE)</f>
        <v>#VALUE!</v>
      </c>
      <c r="D23" s="264" t="e">
        <f ca="1">IF(VLOOKUP($A23,Analysis!$A:$U,3,FALSE)=1,VLOOKUP($A23,Analysis!$A:$U,18,FALSE),#N/A)</f>
        <v>#VALUE!</v>
      </c>
      <c r="E23" s="264" t="e">
        <f ca="1">IF(ISERROR($D23),VLOOKUP($A23,Analysis!$A:$U,18,FALSE),#N/A)</f>
        <v>#VALUE!</v>
      </c>
      <c r="F23" s="264" t="e">
        <f t="shared" ca="1" si="2"/>
        <v>#VALUE!</v>
      </c>
      <c r="G23" s="264" t="e">
        <f t="shared" ca="1" si="3"/>
        <v>#VALUE!</v>
      </c>
      <c r="H23" s="264" t="e">
        <f t="shared" ca="1" si="4"/>
        <v>#VALUE!</v>
      </c>
      <c r="J23" s="309" t="e">
        <f ca="1">VLOOKUP($A23,Analysis!$A:$U,10,FALSE)</f>
        <v>#VALUE!</v>
      </c>
      <c r="K23" s="310" t="e">
        <f ca="1">IF(VLOOKUP($A23,Analysis!$A:$U,3,FALSE)=1,ROUND(VLOOKUP($A23,Analysis!$A:$U,17,FALSE),0),#N/A)</f>
        <v>#VALUE!</v>
      </c>
      <c r="L23" s="310" t="e">
        <f ca="1">IF(ISERROR($K23),ROUND(VLOOKUP($A23,Analysis!$A:$U,17,FALSE),0),#N/A)</f>
        <v>#VALUE!</v>
      </c>
      <c r="M23" s="264" t="e">
        <f t="shared" ca="1" si="5"/>
        <v>#VALUE!</v>
      </c>
      <c r="N23" s="264" t="e">
        <f t="shared" ca="1" si="6"/>
        <v>#VALUE!</v>
      </c>
      <c r="O23" s="264" t="e">
        <f t="shared" ca="1" si="7"/>
        <v>#VALUE!</v>
      </c>
    </row>
    <row r="24" spans="1:15" x14ac:dyDescent="0.25">
      <c r="A24" s="264" t="e">
        <f t="shared" ca="1" si="0"/>
        <v>#VALUE!</v>
      </c>
      <c r="B24" s="264" t="e">
        <f t="shared" ca="1" si="1"/>
        <v>#VALUE!</v>
      </c>
      <c r="C24" s="309" t="e">
        <f ca="1">VLOOKUP($A24,Analysis!$A:$U,11,FALSE)</f>
        <v>#VALUE!</v>
      </c>
      <c r="D24" s="264" t="e">
        <f ca="1">IF(VLOOKUP($A24,Analysis!$A:$U,3,FALSE)=1,VLOOKUP($A24,Analysis!$A:$U,18,FALSE),#N/A)</f>
        <v>#VALUE!</v>
      </c>
      <c r="E24" s="264" t="e">
        <f ca="1">IF(ISERROR($D24),VLOOKUP($A24,Analysis!$A:$U,18,FALSE),#N/A)</f>
        <v>#VALUE!</v>
      </c>
      <c r="F24" s="264" t="e">
        <f t="shared" ca="1" si="2"/>
        <v>#VALUE!</v>
      </c>
      <c r="G24" s="264" t="e">
        <f t="shared" ca="1" si="3"/>
        <v>#VALUE!</v>
      </c>
      <c r="H24" s="264" t="e">
        <f t="shared" ca="1" si="4"/>
        <v>#VALUE!</v>
      </c>
      <c r="J24" s="309" t="e">
        <f ca="1">VLOOKUP($A24,Analysis!$A:$U,10,FALSE)</f>
        <v>#VALUE!</v>
      </c>
      <c r="K24" s="310" t="e">
        <f ca="1">IF(VLOOKUP($A24,Analysis!$A:$U,3,FALSE)=1,ROUND(VLOOKUP($A24,Analysis!$A:$U,17,FALSE),0),#N/A)</f>
        <v>#VALUE!</v>
      </c>
      <c r="L24" s="310" t="e">
        <f ca="1">IF(ISERROR($K24),ROUND(VLOOKUP($A24,Analysis!$A:$U,17,FALSE),0),#N/A)</f>
        <v>#VALUE!</v>
      </c>
      <c r="M24" s="264" t="e">
        <f t="shared" ca="1" si="5"/>
        <v>#VALUE!</v>
      </c>
      <c r="N24" s="264" t="e">
        <f t="shared" ca="1" si="6"/>
        <v>#VALUE!</v>
      </c>
      <c r="O24" s="264" t="e">
        <f t="shared" ca="1" si="7"/>
        <v>#VALUE!</v>
      </c>
    </row>
    <row r="25" spans="1:15" x14ac:dyDescent="0.25">
      <c r="A25" s="264" t="e">
        <f t="shared" ca="1" si="0"/>
        <v>#VALUE!</v>
      </c>
      <c r="B25" s="264" t="e">
        <f t="shared" ca="1" si="1"/>
        <v>#VALUE!</v>
      </c>
      <c r="C25" s="309" t="e">
        <f ca="1">VLOOKUP($A25,Analysis!$A:$U,11,FALSE)</f>
        <v>#VALUE!</v>
      </c>
      <c r="D25" s="264" t="e">
        <f ca="1">IF(VLOOKUP($A25,Analysis!$A:$U,3,FALSE)=1,VLOOKUP($A25,Analysis!$A:$U,18,FALSE),#N/A)</f>
        <v>#VALUE!</v>
      </c>
      <c r="E25" s="264" t="e">
        <f ca="1">IF(ISERROR($D25),VLOOKUP($A25,Analysis!$A:$U,18,FALSE),#N/A)</f>
        <v>#VALUE!</v>
      </c>
      <c r="F25" s="264" t="e">
        <f t="shared" ca="1" si="2"/>
        <v>#VALUE!</v>
      </c>
      <c r="G25" s="264" t="e">
        <f t="shared" ca="1" si="3"/>
        <v>#VALUE!</v>
      </c>
      <c r="H25" s="264" t="e">
        <f t="shared" ca="1" si="4"/>
        <v>#VALUE!</v>
      </c>
      <c r="J25" s="309" t="e">
        <f ca="1">VLOOKUP($A25,Analysis!$A:$U,10,FALSE)</f>
        <v>#VALUE!</v>
      </c>
      <c r="K25" s="310" t="e">
        <f ca="1">IF(VLOOKUP($A25,Analysis!$A:$U,3,FALSE)=1,ROUND(VLOOKUP($A25,Analysis!$A:$U,17,FALSE),0),#N/A)</f>
        <v>#VALUE!</v>
      </c>
      <c r="L25" s="310" t="e">
        <f ca="1">IF(ISERROR($K25),ROUND(VLOOKUP($A25,Analysis!$A:$U,17,FALSE),0),#N/A)</f>
        <v>#VALUE!</v>
      </c>
      <c r="M25" s="264" t="e">
        <f t="shared" ca="1" si="5"/>
        <v>#VALUE!</v>
      </c>
      <c r="N25" s="264" t="e">
        <f t="shared" ca="1" si="6"/>
        <v>#VALUE!</v>
      </c>
      <c r="O25" s="264" t="e">
        <f t="shared" ca="1" si="7"/>
        <v>#VALUE!</v>
      </c>
    </row>
    <row r="26" spans="1:15" x14ac:dyDescent="0.25">
      <c r="A26" s="264" t="e">
        <f t="shared" ca="1" si="0"/>
        <v>#VALUE!</v>
      </c>
      <c r="B26" s="264" t="e">
        <f t="shared" ca="1" si="1"/>
        <v>#VALUE!</v>
      </c>
      <c r="C26" s="309" t="e">
        <f ca="1">VLOOKUP($A26,Analysis!$A:$U,11,FALSE)</f>
        <v>#VALUE!</v>
      </c>
      <c r="D26" s="264" t="e">
        <f ca="1">IF(VLOOKUP($A26,Analysis!$A:$U,3,FALSE)=1,VLOOKUP($A26,Analysis!$A:$U,18,FALSE),#N/A)</f>
        <v>#VALUE!</v>
      </c>
      <c r="E26" s="264" t="e">
        <f ca="1">IF(ISERROR($D26),VLOOKUP($A26,Analysis!$A:$U,18,FALSE),#N/A)</f>
        <v>#VALUE!</v>
      </c>
      <c r="F26" s="264" t="e">
        <f t="shared" ca="1" si="2"/>
        <v>#VALUE!</v>
      </c>
      <c r="G26" s="264" t="e">
        <f t="shared" ca="1" si="3"/>
        <v>#VALUE!</v>
      </c>
      <c r="H26" s="264" t="e">
        <f t="shared" ca="1" si="4"/>
        <v>#VALUE!</v>
      </c>
      <c r="J26" s="309" t="e">
        <f ca="1">VLOOKUP($A26,Analysis!$A:$U,10,FALSE)</f>
        <v>#VALUE!</v>
      </c>
      <c r="K26" s="310" t="e">
        <f ca="1">IF(VLOOKUP($A26,Analysis!$A:$U,3,FALSE)=1,ROUND(VLOOKUP($A26,Analysis!$A:$U,17,FALSE),0),#N/A)</f>
        <v>#VALUE!</v>
      </c>
      <c r="L26" s="310" t="e">
        <f ca="1">IF(ISERROR($K26),ROUND(VLOOKUP($A26,Analysis!$A:$U,17,FALSE),0),#N/A)</f>
        <v>#VALUE!</v>
      </c>
      <c r="M26" s="264" t="e">
        <f t="shared" ca="1" si="5"/>
        <v>#VALUE!</v>
      </c>
      <c r="N26" s="264" t="e">
        <f t="shared" ca="1" si="6"/>
        <v>#VALUE!</v>
      </c>
      <c r="O26" s="264" t="e">
        <f t="shared" ca="1" si="7"/>
        <v>#VALUE!</v>
      </c>
    </row>
    <row r="27" spans="1:15" x14ac:dyDescent="0.25">
      <c r="A27" s="264" t="e">
        <f t="shared" ca="1" si="0"/>
        <v>#VALUE!</v>
      </c>
      <c r="B27" s="264" t="e">
        <f t="shared" ca="1" si="1"/>
        <v>#VALUE!</v>
      </c>
      <c r="C27" s="309" t="e">
        <f ca="1">VLOOKUP($A27,Analysis!$A:$U,11,FALSE)</f>
        <v>#VALUE!</v>
      </c>
      <c r="D27" s="264" t="e">
        <f ca="1">IF(VLOOKUP($A27,Analysis!$A:$U,3,FALSE)=1,VLOOKUP($A27,Analysis!$A:$U,18,FALSE),#N/A)</f>
        <v>#VALUE!</v>
      </c>
      <c r="E27" s="264" t="e">
        <f ca="1">IF(ISERROR($D27),VLOOKUP($A27,Analysis!$A:$U,18,FALSE),#N/A)</f>
        <v>#VALUE!</v>
      </c>
      <c r="F27" s="264" t="e">
        <f t="shared" ca="1" si="2"/>
        <v>#VALUE!</v>
      </c>
      <c r="G27" s="264" t="e">
        <f t="shared" ca="1" si="3"/>
        <v>#VALUE!</v>
      </c>
      <c r="H27" s="264" t="e">
        <f t="shared" ca="1" si="4"/>
        <v>#VALUE!</v>
      </c>
      <c r="J27" s="309" t="e">
        <f ca="1">VLOOKUP($A27,Analysis!$A:$U,10,FALSE)</f>
        <v>#VALUE!</v>
      </c>
      <c r="K27" s="310" t="e">
        <f ca="1">IF(VLOOKUP($A27,Analysis!$A:$U,3,FALSE)=1,ROUND(VLOOKUP($A27,Analysis!$A:$U,17,FALSE),0),#N/A)</f>
        <v>#VALUE!</v>
      </c>
      <c r="L27" s="310" t="e">
        <f ca="1">IF(ISERROR($K27),ROUND(VLOOKUP($A27,Analysis!$A:$U,17,FALSE),0),#N/A)</f>
        <v>#VALUE!</v>
      </c>
      <c r="M27" s="264" t="e">
        <f t="shared" ca="1" si="5"/>
        <v>#VALUE!</v>
      </c>
      <c r="N27" s="264" t="e">
        <f t="shared" ca="1" si="6"/>
        <v>#VALUE!</v>
      </c>
      <c r="O27" s="264" t="e">
        <f t="shared" ca="1" si="7"/>
        <v>#VALUE!</v>
      </c>
    </row>
    <row r="28" spans="1:15" x14ac:dyDescent="0.25">
      <c r="A28" s="264" t="e">
        <f t="shared" ca="1" si="0"/>
        <v>#VALUE!</v>
      </c>
      <c r="B28" s="264" t="e">
        <f t="shared" ca="1" si="1"/>
        <v>#VALUE!</v>
      </c>
      <c r="C28" s="309" t="e">
        <f ca="1">VLOOKUP($A28,Analysis!$A:$U,11,FALSE)</f>
        <v>#VALUE!</v>
      </c>
      <c r="D28" s="264" t="e">
        <f ca="1">IF(VLOOKUP($A28,Analysis!$A:$U,3,FALSE)=1,VLOOKUP($A28,Analysis!$A:$U,18,FALSE),#N/A)</f>
        <v>#VALUE!</v>
      </c>
      <c r="E28" s="264" t="e">
        <f ca="1">IF(ISERROR($D28),VLOOKUP($A28,Analysis!$A:$U,18,FALSE),#N/A)</f>
        <v>#VALUE!</v>
      </c>
      <c r="F28" s="264" t="e">
        <f t="shared" ca="1" si="2"/>
        <v>#VALUE!</v>
      </c>
      <c r="G28" s="264" t="e">
        <f t="shared" ca="1" si="3"/>
        <v>#VALUE!</v>
      </c>
      <c r="H28" s="264" t="e">
        <f t="shared" ca="1" si="4"/>
        <v>#VALUE!</v>
      </c>
      <c r="J28" s="309" t="e">
        <f ca="1">VLOOKUP($A28,Analysis!$A:$U,10,FALSE)</f>
        <v>#VALUE!</v>
      </c>
      <c r="K28" s="310" t="e">
        <f ca="1">IF(VLOOKUP($A28,Analysis!$A:$U,3,FALSE)=1,ROUND(VLOOKUP($A28,Analysis!$A:$U,17,FALSE),0),#N/A)</f>
        <v>#VALUE!</v>
      </c>
      <c r="L28" s="310" t="e">
        <f ca="1">IF(ISERROR($K28),ROUND(VLOOKUP($A28,Analysis!$A:$U,17,FALSE),0),#N/A)</f>
        <v>#VALUE!</v>
      </c>
      <c r="M28" s="264" t="e">
        <f t="shared" ca="1" si="5"/>
        <v>#VALUE!</v>
      </c>
      <c r="N28" s="264" t="e">
        <f t="shared" ca="1" si="6"/>
        <v>#VALUE!</v>
      </c>
      <c r="O28" s="264" t="e">
        <f t="shared" ca="1" si="7"/>
        <v>#VALUE!</v>
      </c>
    </row>
    <row r="29" spans="1:15" x14ac:dyDescent="0.25">
      <c r="A29" s="264" t="e">
        <f t="shared" ca="1" si="0"/>
        <v>#VALUE!</v>
      </c>
      <c r="B29" s="264" t="e">
        <f t="shared" ca="1" si="1"/>
        <v>#VALUE!</v>
      </c>
      <c r="C29" s="309" t="e">
        <f ca="1">VLOOKUP($A29,Analysis!$A:$U,11,FALSE)</f>
        <v>#VALUE!</v>
      </c>
      <c r="D29" s="264" t="e">
        <f ca="1">IF(VLOOKUP($A29,Analysis!$A:$U,3,FALSE)=1,VLOOKUP($A29,Analysis!$A:$U,18,FALSE),#N/A)</f>
        <v>#VALUE!</v>
      </c>
      <c r="E29" s="264" t="e">
        <f ca="1">IF(ISERROR($D29),VLOOKUP($A29,Analysis!$A:$U,18,FALSE),#N/A)</f>
        <v>#VALUE!</v>
      </c>
      <c r="F29" s="264" t="e">
        <f t="shared" ca="1" si="2"/>
        <v>#VALUE!</v>
      </c>
      <c r="G29" s="264" t="e">
        <f t="shared" ca="1" si="3"/>
        <v>#VALUE!</v>
      </c>
      <c r="H29" s="264" t="e">
        <f t="shared" ca="1" si="4"/>
        <v>#VALUE!</v>
      </c>
      <c r="J29" s="309" t="e">
        <f ca="1">VLOOKUP($A29,Analysis!$A:$U,10,FALSE)</f>
        <v>#VALUE!</v>
      </c>
      <c r="K29" s="310" t="e">
        <f ca="1">IF(VLOOKUP($A29,Analysis!$A:$U,3,FALSE)=1,ROUND(VLOOKUP($A29,Analysis!$A:$U,17,FALSE),0),#N/A)</f>
        <v>#VALUE!</v>
      </c>
      <c r="L29" s="310" t="e">
        <f ca="1">IF(ISERROR($K29),ROUND(VLOOKUP($A29,Analysis!$A:$U,17,FALSE),0),#N/A)</f>
        <v>#VALUE!</v>
      </c>
      <c r="M29" s="264" t="e">
        <f t="shared" ca="1" si="5"/>
        <v>#VALUE!</v>
      </c>
      <c r="N29" s="264" t="e">
        <f t="shared" ca="1" si="6"/>
        <v>#VALUE!</v>
      </c>
      <c r="O29" s="264" t="e">
        <f t="shared" ca="1" si="7"/>
        <v>#VALUE!</v>
      </c>
    </row>
    <row r="30" spans="1:15" x14ac:dyDescent="0.25">
      <c r="A30" s="264" t="e">
        <f t="shared" ca="1" si="0"/>
        <v>#VALUE!</v>
      </c>
      <c r="B30" s="264" t="e">
        <f t="shared" ca="1" si="1"/>
        <v>#VALUE!</v>
      </c>
      <c r="C30" s="309" t="e">
        <f ca="1">VLOOKUP($A30,Analysis!$A:$U,11,FALSE)</f>
        <v>#VALUE!</v>
      </c>
      <c r="D30" s="264" t="e">
        <f ca="1">IF(VLOOKUP($A30,Analysis!$A:$U,3,FALSE)=1,VLOOKUP($A30,Analysis!$A:$U,18,FALSE),#N/A)</f>
        <v>#VALUE!</v>
      </c>
      <c r="E30" s="264" t="e">
        <f ca="1">IF(ISERROR($D30),VLOOKUP($A30,Analysis!$A:$U,18,FALSE),#N/A)</f>
        <v>#VALUE!</v>
      </c>
      <c r="F30" s="264" t="e">
        <f t="shared" ca="1" si="2"/>
        <v>#VALUE!</v>
      </c>
      <c r="G30" s="264" t="e">
        <f t="shared" ca="1" si="3"/>
        <v>#VALUE!</v>
      </c>
      <c r="H30" s="264" t="e">
        <f t="shared" ca="1" si="4"/>
        <v>#VALUE!</v>
      </c>
      <c r="J30" s="309" t="e">
        <f ca="1">VLOOKUP($A30,Analysis!$A:$U,10,FALSE)</f>
        <v>#VALUE!</v>
      </c>
      <c r="K30" s="310" t="e">
        <f ca="1">IF(VLOOKUP($A30,Analysis!$A:$U,3,FALSE)=1,ROUND(VLOOKUP($A30,Analysis!$A:$U,17,FALSE),0),#N/A)</f>
        <v>#VALUE!</v>
      </c>
      <c r="L30" s="310" t="e">
        <f ca="1">IF(ISERROR($K30),ROUND(VLOOKUP($A30,Analysis!$A:$U,17,FALSE),0),#N/A)</f>
        <v>#VALUE!</v>
      </c>
      <c r="M30" s="264" t="e">
        <f t="shared" ca="1" si="5"/>
        <v>#VALUE!</v>
      </c>
      <c r="N30" s="264" t="e">
        <f t="shared" ca="1" si="6"/>
        <v>#VALUE!</v>
      </c>
      <c r="O30" s="264" t="e">
        <f t="shared" ca="1" si="7"/>
        <v>#VALUE!</v>
      </c>
    </row>
    <row r="31" spans="1:15" x14ac:dyDescent="0.25">
      <c r="A31" s="264" t="e">
        <f t="shared" ca="1" si="0"/>
        <v>#VALUE!</v>
      </c>
      <c r="B31" s="264" t="e">
        <f t="shared" ca="1" si="1"/>
        <v>#VALUE!</v>
      </c>
      <c r="C31" s="309" t="e">
        <f ca="1">VLOOKUP($A31,Analysis!$A:$U,11,FALSE)</f>
        <v>#VALUE!</v>
      </c>
      <c r="D31" s="264" t="e">
        <f ca="1">IF(VLOOKUP($A31,Analysis!$A:$U,3,FALSE)=1,VLOOKUP($A31,Analysis!$A:$U,18,FALSE),#N/A)</f>
        <v>#VALUE!</v>
      </c>
      <c r="E31" s="264" t="e">
        <f ca="1">IF(ISERROR($D31),VLOOKUP($A31,Analysis!$A:$U,18,FALSE),#N/A)</f>
        <v>#VALUE!</v>
      </c>
      <c r="F31" s="264" t="e">
        <f t="shared" ca="1" si="2"/>
        <v>#VALUE!</v>
      </c>
      <c r="G31" s="264" t="e">
        <f t="shared" ca="1" si="3"/>
        <v>#VALUE!</v>
      </c>
      <c r="H31" s="264" t="e">
        <f t="shared" ca="1" si="4"/>
        <v>#VALUE!</v>
      </c>
      <c r="J31" s="309" t="e">
        <f ca="1">VLOOKUP($A31,Analysis!$A:$U,10,FALSE)</f>
        <v>#VALUE!</v>
      </c>
      <c r="K31" s="310" t="e">
        <f ca="1">IF(VLOOKUP($A31,Analysis!$A:$U,3,FALSE)=1,ROUND(VLOOKUP($A31,Analysis!$A:$U,17,FALSE),0),#N/A)</f>
        <v>#VALUE!</v>
      </c>
      <c r="L31" s="310" t="e">
        <f ca="1">IF(ISERROR($K31),ROUND(VLOOKUP($A31,Analysis!$A:$U,17,FALSE),0),#N/A)</f>
        <v>#VALUE!</v>
      </c>
      <c r="M31" s="264" t="e">
        <f t="shared" ca="1" si="5"/>
        <v>#VALUE!</v>
      </c>
      <c r="N31" s="264" t="e">
        <f t="shared" ca="1" si="6"/>
        <v>#VALUE!</v>
      </c>
      <c r="O31" s="264" t="e">
        <f t="shared" ca="1" si="7"/>
        <v>#VALUE!</v>
      </c>
    </row>
    <row r="32" spans="1:15" x14ac:dyDescent="0.25">
      <c r="A32" s="264" t="e">
        <f t="shared" ca="1" si="0"/>
        <v>#VALUE!</v>
      </c>
      <c r="B32" s="264" t="e">
        <f t="shared" ca="1" si="1"/>
        <v>#VALUE!</v>
      </c>
      <c r="C32" s="309" t="e">
        <f ca="1">VLOOKUP($A32,Analysis!$A:$U,11,FALSE)</f>
        <v>#VALUE!</v>
      </c>
      <c r="D32" s="264" t="e">
        <f ca="1">IF(VLOOKUP($A32,Analysis!$A:$U,3,FALSE)=1,VLOOKUP($A32,Analysis!$A:$U,18,FALSE),#N/A)</f>
        <v>#VALUE!</v>
      </c>
      <c r="E32" s="264" t="e">
        <f ca="1">IF(ISERROR($D32),VLOOKUP($A32,Analysis!$A:$U,18,FALSE),#N/A)</f>
        <v>#VALUE!</v>
      </c>
      <c r="F32" s="264" t="e">
        <f t="shared" ca="1" si="2"/>
        <v>#VALUE!</v>
      </c>
      <c r="G32" s="264" t="e">
        <f t="shared" ca="1" si="3"/>
        <v>#VALUE!</v>
      </c>
      <c r="H32" s="264" t="e">
        <f t="shared" ca="1" si="4"/>
        <v>#VALUE!</v>
      </c>
      <c r="J32" s="309" t="e">
        <f ca="1">VLOOKUP($A32,Analysis!$A:$U,10,FALSE)</f>
        <v>#VALUE!</v>
      </c>
      <c r="K32" s="310" t="e">
        <f ca="1">IF(VLOOKUP($A32,Analysis!$A:$U,3,FALSE)=1,ROUND(VLOOKUP($A32,Analysis!$A:$U,17,FALSE),0),#N/A)</f>
        <v>#VALUE!</v>
      </c>
      <c r="L32" s="310" t="e">
        <f ca="1">IF(ISERROR($K32),ROUND(VLOOKUP($A32,Analysis!$A:$U,17,FALSE),0),#N/A)</f>
        <v>#VALUE!</v>
      </c>
      <c r="M32" s="264" t="e">
        <f t="shared" ca="1" si="5"/>
        <v>#VALUE!</v>
      </c>
      <c r="N32" s="264" t="e">
        <f t="shared" ca="1" si="6"/>
        <v>#VALUE!</v>
      </c>
      <c r="O32" s="264" t="e">
        <f t="shared" ca="1" si="7"/>
        <v>#VALUE!</v>
      </c>
    </row>
    <row r="33" spans="1:15" x14ac:dyDescent="0.25">
      <c r="A33" s="264" t="e">
        <f t="shared" ca="1" si="0"/>
        <v>#VALUE!</v>
      </c>
      <c r="B33" s="264" t="e">
        <f t="shared" ca="1" si="1"/>
        <v>#VALUE!</v>
      </c>
      <c r="C33" s="309" t="e">
        <f ca="1">VLOOKUP($A33,Analysis!$A:$U,11,FALSE)</f>
        <v>#VALUE!</v>
      </c>
      <c r="D33" s="264" t="e">
        <f ca="1">IF(VLOOKUP($A33,Analysis!$A:$U,3,FALSE)=1,VLOOKUP($A33,Analysis!$A:$U,18,FALSE),#N/A)</f>
        <v>#VALUE!</v>
      </c>
      <c r="E33" s="264" t="e">
        <f ca="1">IF(ISERROR($D33),VLOOKUP($A33,Analysis!$A:$U,18,FALSE),#N/A)</f>
        <v>#VALUE!</v>
      </c>
      <c r="F33" s="264" t="e">
        <f t="shared" ca="1" si="2"/>
        <v>#VALUE!</v>
      </c>
      <c r="G33" s="264" t="e">
        <f t="shared" ca="1" si="3"/>
        <v>#VALUE!</v>
      </c>
      <c r="H33" s="264" t="e">
        <f t="shared" ca="1" si="4"/>
        <v>#VALUE!</v>
      </c>
      <c r="J33" s="309" t="e">
        <f ca="1">VLOOKUP($A33,Analysis!$A:$U,10,FALSE)</f>
        <v>#VALUE!</v>
      </c>
      <c r="K33" s="310" t="e">
        <f ca="1">IF(VLOOKUP($A33,Analysis!$A:$U,3,FALSE)=1,ROUND(VLOOKUP($A33,Analysis!$A:$U,17,FALSE),0),#N/A)</f>
        <v>#VALUE!</v>
      </c>
      <c r="L33" s="310" t="e">
        <f ca="1">IF(ISERROR($K33),ROUND(VLOOKUP($A33,Analysis!$A:$U,17,FALSE),0),#N/A)</f>
        <v>#VALUE!</v>
      </c>
      <c r="M33" s="264" t="e">
        <f t="shared" ca="1" si="5"/>
        <v>#VALUE!</v>
      </c>
      <c r="N33" s="264" t="e">
        <f t="shared" ca="1" si="6"/>
        <v>#VALUE!</v>
      </c>
      <c r="O33" s="264" t="e">
        <f t="shared" ca="1" si="7"/>
        <v>#VALUE!</v>
      </c>
    </row>
    <row r="34" spans="1:15" x14ac:dyDescent="0.25">
      <c r="A34" s="264" t="e">
        <f t="shared" ca="1" si="0"/>
        <v>#VALUE!</v>
      </c>
      <c r="B34" s="264" t="e">
        <f t="shared" ca="1" si="1"/>
        <v>#VALUE!</v>
      </c>
      <c r="C34" s="309" t="e">
        <f ca="1">VLOOKUP($A34,Analysis!$A:$U,11,FALSE)</f>
        <v>#VALUE!</v>
      </c>
      <c r="D34" s="264" t="e">
        <f ca="1">IF(VLOOKUP($A34,Analysis!$A:$U,3,FALSE)=1,VLOOKUP($A34,Analysis!$A:$U,18,FALSE),#N/A)</f>
        <v>#VALUE!</v>
      </c>
      <c r="E34" s="264" t="e">
        <f ca="1">IF(ISERROR($D34),VLOOKUP($A34,Analysis!$A:$U,18,FALSE),#N/A)</f>
        <v>#VALUE!</v>
      </c>
      <c r="F34" s="264" t="e">
        <f t="shared" ca="1" si="2"/>
        <v>#VALUE!</v>
      </c>
      <c r="G34" s="264" t="e">
        <f t="shared" ca="1" si="3"/>
        <v>#VALUE!</v>
      </c>
      <c r="H34" s="264" t="e">
        <f t="shared" ca="1" si="4"/>
        <v>#VALUE!</v>
      </c>
      <c r="J34" s="309" t="e">
        <f ca="1">VLOOKUP($A34,Analysis!$A:$U,10,FALSE)</f>
        <v>#VALUE!</v>
      </c>
      <c r="K34" s="310" t="e">
        <f ca="1">IF(VLOOKUP($A34,Analysis!$A:$U,3,FALSE)=1,ROUND(VLOOKUP($A34,Analysis!$A:$U,17,FALSE),0),#N/A)</f>
        <v>#VALUE!</v>
      </c>
      <c r="L34" s="310" t="e">
        <f ca="1">IF(ISERROR($K34),ROUND(VLOOKUP($A34,Analysis!$A:$U,17,FALSE),0),#N/A)</f>
        <v>#VALUE!</v>
      </c>
      <c r="M34" s="264" t="e">
        <f t="shared" ca="1" si="5"/>
        <v>#VALUE!</v>
      </c>
      <c r="N34" s="264" t="e">
        <f t="shared" ca="1" si="6"/>
        <v>#VALUE!</v>
      </c>
      <c r="O34" s="264" t="e">
        <f t="shared" ca="1" si="7"/>
        <v>#VALUE!</v>
      </c>
    </row>
    <row r="35" spans="1:15" x14ac:dyDescent="0.25">
      <c r="A35" s="264" t="e">
        <f t="shared" ca="1" si="0"/>
        <v>#VALUE!</v>
      </c>
      <c r="B35" s="264" t="e">
        <f t="shared" ca="1" si="1"/>
        <v>#VALUE!</v>
      </c>
      <c r="C35" s="309" t="e">
        <f ca="1">VLOOKUP($A35,Analysis!$A:$U,11,FALSE)</f>
        <v>#VALUE!</v>
      </c>
      <c r="D35" s="264" t="e">
        <f ca="1">IF(VLOOKUP($A35,Analysis!$A:$U,3,FALSE)=1,VLOOKUP($A35,Analysis!$A:$U,18,FALSE),#N/A)</f>
        <v>#VALUE!</v>
      </c>
      <c r="E35" s="264" t="e">
        <f ca="1">IF(ISERROR($D35),VLOOKUP($A35,Analysis!$A:$U,18,FALSE),#N/A)</f>
        <v>#VALUE!</v>
      </c>
      <c r="F35" s="264" t="e">
        <f t="shared" ca="1" si="2"/>
        <v>#VALUE!</v>
      </c>
      <c r="G35" s="264" t="e">
        <f t="shared" ca="1" si="3"/>
        <v>#VALUE!</v>
      </c>
      <c r="H35" s="264" t="e">
        <f t="shared" ca="1" si="4"/>
        <v>#VALUE!</v>
      </c>
      <c r="J35" s="309" t="e">
        <f ca="1">VLOOKUP($A35,Analysis!$A:$U,10,FALSE)</f>
        <v>#VALUE!</v>
      </c>
      <c r="K35" s="310" t="e">
        <f ca="1">IF(VLOOKUP($A35,Analysis!$A:$U,3,FALSE)=1,ROUND(VLOOKUP($A35,Analysis!$A:$U,17,FALSE),0),#N/A)</f>
        <v>#VALUE!</v>
      </c>
      <c r="L35" s="310" t="e">
        <f ca="1">IF(ISERROR($K35),ROUND(VLOOKUP($A35,Analysis!$A:$U,17,FALSE),0),#N/A)</f>
        <v>#VALUE!</v>
      </c>
      <c r="M35" s="264" t="e">
        <f t="shared" ca="1" si="5"/>
        <v>#VALUE!</v>
      </c>
      <c r="N35" s="264" t="e">
        <f t="shared" ca="1" si="6"/>
        <v>#VALUE!</v>
      </c>
      <c r="O35" s="264" t="e">
        <f t="shared" ca="1" si="7"/>
        <v>#VALUE!</v>
      </c>
    </row>
    <row r="36" spans="1:15" x14ac:dyDescent="0.25">
      <c r="A36" s="264" t="e">
        <f t="shared" ca="1" si="0"/>
        <v>#VALUE!</v>
      </c>
      <c r="B36" s="264" t="e">
        <f t="shared" ca="1" si="1"/>
        <v>#VALUE!</v>
      </c>
      <c r="C36" s="309" t="e">
        <f ca="1">VLOOKUP($A36,Analysis!$A:$U,11,FALSE)</f>
        <v>#VALUE!</v>
      </c>
      <c r="D36" s="264" t="e">
        <f ca="1">IF(VLOOKUP($A36,Analysis!$A:$U,3,FALSE)=1,VLOOKUP($A36,Analysis!$A:$U,18,FALSE),#N/A)</f>
        <v>#VALUE!</v>
      </c>
      <c r="E36" s="264" t="e">
        <f ca="1">IF(ISERROR($D36),VLOOKUP($A36,Analysis!$A:$U,18,FALSE),#N/A)</f>
        <v>#VALUE!</v>
      </c>
      <c r="F36" s="264" t="e">
        <f t="shared" ca="1" si="2"/>
        <v>#VALUE!</v>
      </c>
      <c r="G36" s="264" t="e">
        <f t="shared" ca="1" si="3"/>
        <v>#VALUE!</v>
      </c>
      <c r="H36" s="264" t="e">
        <f t="shared" ca="1" si="4"/>
        <v>#VALUE!</v>
      </c>
      <c r="J36" s="309" t="e">
        <f ca="1">VLOOKUP($A36,Analysis!$A:$U,10,FALSE)</f>
        <v>#VALUE!</v>
      </c>
      <c r="K36" s="310" t="e">
        <f ca="1">IF(VLOOKUP($A36,Analysis!$A:$U,3,FALSE)=1,ROUND(VLOOKUP($A36,Analysis!$A:$U,17,FALSE),0),#N/A)</f>
        <v>#VALUE!</v>
      </c>
      <c r="L36" s="310" t="e">
        <f ca="1">IF(ISERROR($K36),ROUND(VLOOKUP($A36,Analysis!$A:$U,17,FALSE),0),#N/A)</f>
        <v>#VALUE!</v>
      </c>
      <c r="M36" s="264" t="e">
        <f t="shared" ca="1" si="5"/>
        <v>#VALUE!</v>
      </c>
      <c r="N36" s="264" t="e">
        <f t="shared" ca="1" si="6"/>
        <v>#VALUE!</v>
      </c>
      <c r="O36" s="264" t="e">
        <f t="shared" ca="1" si="7"/>
        <v>#VALUE!</v>
      </c>
    </row>
    <row r="37" spans="1:15" x14ac:dyDescent="0.25">
      <c r="A37" s="264" t="e">
        <f t="shared" ca="1" si="0"/>
        <v>#VALUE!</v>
      </c>
      <c r="B37" s="264" t="e">
        <f t="shared" ca="1" si="1"/>
        <v>#VALUE!</v>
      </c>
      <c r="C37" s="309" t="e">
        <f ca="1">VLOOKUP($A37,Analysis!$A:$U,11,FALSE)</f>
        <v>#VALUE!</v>
      </c>
      <c r="D37" s="264" t="e">
        <f ca="1">IF(VLOOKUP($A37,Analysis!$A:$U,3,FALSE)=1,VLOOKUP($A37,Analysis!$A:$U,18,FALSE),#N/A)</f>
        <v>#VALUE!</v>
      </c>
      <c r="E37" s="264" t="e">
        <f ca="1">IF(ISERROR($D37),VLOOKUP($A37,Analysis!$A:$U,18,FALSE),#N/A)</f>
        <v>#VALUE!</v>
      </c>
      <c r="F37" s="264" t="e">
        <f t="shared" ca="1" si="2"/>
        <v>#VALUE!</v>
      </c>
      <c r="G37" s="264" t="e">
        <f t="shared" ca="1" si="3"/>
        <v>#VALUE!</v>
      </c>
      <c r="H37" s="264" t="e">
        <f t="shared" ca="1" si="4"/>
        <v>#VALUE!</v>
      </c>
      <c r="J37" s="309" t="e">
        <f ca="1">VLOOKUP($A37,Analysis!$A:$U,10,FALSE)</f>
        <v>#VALUE!</v>
      </c>
      <c r="K37" s="310" t="e">
        <f ca="1">IF(VLOOKUP($A37,Analysis!$A:$U,3,FALSE)=1,ROUND(VLOOKUP($A37,Analysis!$A:$U,17,FALSE),0),#N/A)</f>
        <v>#VALUE!</v>
      </c>
      <c r="L37" s="310" t="e">
        <f ca="1">IF(ISERROR($K37),ROUND(VLOOKUP($A37,Analysis!$A:$U,17,FALSE),0),#N/A)</f>
        <v>#VALUE!</v>
      </c>
      <c r="M37" s="264" t="e">
        <f t="shared" ca="1" si="5"/>
        <v>#VALUE!</v>
      </c>
      <c r="N37" s="264" t="e">
        <f t="shared" ca="1" si="6"/>
        <v>#VALUE!</v>
      </c>
      <c r="O37" s="264" t="e">
        <f t="shared" ca="1" si="7"/>
        <v>#VALUE!</v>
      </c>
    </row>
    <row r="38" spans="1:15" x14ac:dyDescent="0.25">
      <c r="A38" s="264" t="e">
        <f t="shared" ca="1" si="0"/>
        <v>#VALUE!</v>
      </c>
      <c r="B38" s="264" t="e">
        <f t="shared" ca="1" si="1"/>
        <v>#VALUE!</v>
      </c>
      <c r="C38" s="309" t="e">
        <f ca="1">VLOOKUP($A38,Analysis!$A:$U,11,FALSE)</f>
        <v>#VALUE!</v>
      </c>
      <c r="D38" s="264" t="e">
        <f ca="1">IF(VLOOKUP($A38,Analysis!$A:$U,3,FALSE)=1,VLOOKUP($A38,Analysis!$A:$U,18,FALSE),#N/A)</f>
        <v>#VALUE!</v>
      </c>
      <c r="E38" s="264" t="e">
        <f ca="1">IF(ISERROR($D38),VLOOKUP($A38,Analysis!$A:$U,18,FALSE),#N/A)</f>
        <v>#VALUE!</v>
      </c>
      <c r="F38" s="264" t="e">
        <f t="shared" ca="1" si="2"/>
        <v>#VALUE!</v>
      </c>
      <c r="G38" s="264" t="e">
        <f t="shared" ca="1" si="3"/>
        <v>#VALUE!</v>
      </c>
      <c r="H38" s="264" t="e">
        <f t="shared" ca="1" si="4"/>
        <v>#VALUE!</v>
      </c>
      <c r="J38" s="309" t="e">
        <f ca="1">VLOOKUP($A38,Analysis!$A:$U,10,FALSE)</f>
        <v>#VALUE!</v>
      </c>
      <c r="K38" s="310" t="e">
        <f ca="1">IF(VLOOKUP($A38,Analysis!$A:$U,3,FALSE)=1,ROUND(VLOOKUP($A38,Analysis!$A:$U,17,FALSE),0),#N/A)</f>
        <v>#VALUE!</v>
      </c>
      <c r="L38" s="310" t="e">
        <f ca="1">IF(ISERROR($K38),ROUND(VLOOKUP($A38,Analysis!$A:$U,17,FALSE),0),#N/A)</f>
        <v>#VALUE!</v>
      </c>
      <c r="M38" s="264" t="e">
        <f t="shared" ca="1" si="5"/>
        <v>#VALUE!</v>
      </c>
      <c r="N38" s="264" t="e">
        <f t="shared" ca="1" si="6"/>
        <v>#VALUE!</v>
      </c>
      <c r="O38" s="264" t="e">
        <f t="shared" ca="1" si="7"/>
        <v>#VALUE!</v>
      </c>
    </row>
    <row r="39" spans="1:15" x14ac:dyDescent="0.25">
      <c r="A39" s="264" t="e">
        <f t="shared" ca="1" si="0"/>
        <v>#VALUE!</v>
      </c>
      <c r="B39" s="264" t="e">
        <f t="shared" ca="1" si="1"/>
        <v>#VALUE!</v>
      </c>
      <c r="C39" s="309" t="e">
        <f ca="1">VLOOKUP($A39,Analysis!$A:$U,11,FALSE)</f>
        <v>#VALUE!</v>
      </c>
      <c r="D39" s="264" t="e">
        <f ca="1">IF(VLOOKUP($A39,Analysis!$A:$U,3,FALSE)=1,VLOOKUP($A39,Analysis!$A:$U,18,FALSE),#N/A)</f>
        <v>#VALUE!</v>
      </c>
      <c r="E39" s="264" t="e">
        <f ca="1">IF(ISERROR($D39),VLOOKUP($A39,Analysis!$A:$U,18,FALSE),#N/A)</f>
        <v>#VALUE!</v>
      </c>
      <c r="F39" s="264" t="e">
        <f t="shared" ca="1" si="2"/>
        <v>#VALUE!</v>
      </c>
      <c r="G39" s="264" t="e">
        <f t="shared" ca="1" si="3"/>
        <v>#VALUE!</v>
      </c>
      <c r="H39" s="264" t="e">
        <f t="shared" ca="1" si="4"/>
        <v>#VALUE!</v>
      </c>
      <c r="J39" s="309" t="e">
        <f ca="1">VLOOKUP($A39,Analysis!$A:$U,10,FALSE)</f>
        <v>#VALUE!</v>
      </c>
      <c r="K39" s="310" t="e">
        <f ca="1">IF(VLOOKUP($A39,Analysis!$A:$U,3,FALSE)=1,ROUND(VLOOKUP($A39,Analysis!$A:$U,17,FALSE),0),#N/A)</f>
        <v>#VALUE!</v>
      </c>
      <c r="L39" s="310" t="e">
        <f ca="1">IF(ISERROR($K39),ROUND(VLOOKUP($A39,Analysis!$A:$U,17,FALSE),0),#N/A)</f>
        <v>#VALUE!</v>
      </c>
      <c r="M39" s="264" t="e">
        <f t="shared" ca="1" si="5"/>
        <v>#VALUE!</v>
      </c>
      <c r="N39" s="264" t="e">
        <f t="shared" ca="1" si="6"/>
        <v>#VALUE!</v>
      </c>
      <c r="O39" s="264" t="e">
        <f t="shared" ca="1" si="7"/>
        <v>#VALUE!</v>
      </c>
    </row>
    <row r="40" spans="1:15" x14ac:dyDescent="0.25">
      <c r="A40" s="264" t="e">
        <f t="shared" ca="1" si="0"/>
        <v>#VALUE!</v>
      </c>
      <c r="B40" s="264" t="e">
        <f t="shared" ca="1" si="1"/>
        <v>#VALUE!</v>
      </c>
      <c r="C40" s="309" t="e">
        <f ca="1">VLOOKUP($A40,Analysis!$A:$U,11,FALSE)</f>
        <v>#VALUE!</v>
      </c>
      <c r="D40" s="264" t="e">
        <f ca="1">IF(VLOOKUP($A40,Analysis!$A:$U,3,FALSE)=1,VLOOKUP($A40,Analysis!$A:$U,18,FALSE),#N/A)</f>
        <v>#VALUE!</v>
      </c>
      <c r="E40" s="264" t="e">
        <f ca="1">IF(ISERROR($D40),VLOOKUP($A40,Analysis!$A:$U,18,FALSE),#N/A)</f>
        <v>#VALUE!</v>
      </c>
      <c r="F40" s="264" t="e">
        <f t="shared" ca="1" si="2"/>
        <v>#VALUE!</v>
      </c>
      <c r="G40" s="264" t="e">
        <f t="shared" ca="1" si="3"/>
        <v>#VALUE!</v>
      </c>
      <c r="H40" s="264" t="e">
        <f t="shared" ca="1" si="4"/>
        <v>#VALUE!</v>
      </c>
      <c r="J40" s="309" t="e">
        <f ca="1">VLOOKUP($A40,Analysis!$A:$U,10,FALSE)</f>
        <v>#VALUE!</v>
      </c>
      <c r="K40" s="310" t="e">
        <f ca="1">IF(VLOOKUP($A40,Analysis!$A:$U,3,FALSE)=1,ROUND(VLOOKUP($A40,Analysis!$A:$U,17,FALSE),0),#N/A)</f>
        <v>#VALUE!</v>
      </c>
      <c r="L40" s="310" t="e">
        <f ca="1">IF(ISERROR($K40),ROUND(VLOOKUP($A40,Analysis!$A:$U,17,FALSE),0),#N/A)</f>
        <v>#VALUE!</v>
      </c>
      <c r="M40" s="264" t="e">
        <f t="shared" ca="1" si="5"/>
        <v>#VALUE!</v>
      </c>
      <c r="N40" s="264" t="e">
        <f t="shared" ca="1" si="6"/>
        <v>#VALUE!</v>
      </c>
      <c r="O40" s="264" t="e">
        <f t="shared" ca="1" si="7"/>
        <v>#VALUE!</v>
      </c>
    </row>
    <row r="41" spans="1:15" x14ac:dyDescent="0.25">
      <c r="A41" s="264" t="e">
        <f t="shared" ca="1" si="0"/>
        <v>#VALUE!</v>
      </c>
      <c r="B41" s="264" t="e">
        <f t="shared" ca="1" si="1"/>
        <v>#VALUE!</v>
      </c>
      <c r="C41" s="309" t="e">
        <f ca="1">VLOOKUP($A41,Analysis!$A:$U,11,FALSE)</f>
        <v>#VALUE!</v>
      </c>
      <c r="D41" s="264" t="e">
        <f ca="1">IF(VLOOKUP($A41,Analysis!$A:$U,3,FALSE)=1,VLOOKUP($A41,Analysis!$A:$U,18,FALSE),#N/A)</f>
        <v>#VALUE!</v>
      </c>
      <c r="E41" s="264" t="e">
        <f ca="1">IF(ISERROR($D41),VLOOKUP($A41,Analysis!$A:$U,18,FALSE),#N/A)</f>
        <v>#VALUE!</v>
      </c>
      <c r="F41" s="264" t="e">
        <f t="shared" ca="1" si="2"/>
        <v>#VALUE!</v>
      </c>
      <c r="G41" s="264" t="e">
        <f t="shared" ca="1" si="3"/>
        <v>#VALUE!</v>
      </c>
      <c r="H41" s="264" t="e">
        <f t="shared" ca="1" si="4"/>
        <v>#VALUE!</v>
      </c>
      <c r="J41" s="309" t="e">
        <f ca="1">VLOOKUP($A41,Analysis!$A:$U,10,FALSE)</f>
        <v>#VALUE!</v>
      </c>
      <c r="K41" s="310" t="e">
        <f ca="1">IF(VLOOKUP($A41,Analysis!$A:$U,3,FALSE)=1,ROUND(VLOOKUP($A41,Analysis!$A:$U,17,FALSE),0),#N/A)</f>
        <v>#VALUE!</v>
      </c>
      <c r="L41" s="310" t="e">
        <f ca="1">IF(ISERROR($K41),ROUND(VLOOKUP($A41,Analysis!$A:$U,17,FALSE),0),#N/A)</f>
        <v>#VALUE!</v>
      </c>
      <c r="M41" s="264" t="e">
        <f t="shared" ca="1" si="5"/>
        <v>#VALUE!</v>
      </c>
      <c r="N41" s="264" t="e">
        <f t="shared" ca="1" si="6"/>
        <v>#VALUE!</v>
      </c>
      <c r="O41" s="264" t="e">
        <f t="shared" ca="1" si="7"/>
        <v>#VALUE!</v>
      </c>
    </row>
    <row r="42" spans="1:15" x14ac:dyDescent="0.25">
      <c r="A42" s="264" t="e">
        <f t="shared" ca="1" si="0"/>
        <v>#VALUE!</v>
      </c>
      <c r="B42" s="264" t="e">
        <f t="shared" ca="1" si="1"/>
        <v>#VALUE!</v>
      </c>
      <c r="C42" s="309" t="e">
        <f ca="1">VLOOKUP($A42,Analysis!$A:$U,11,FALSE)</f>
        <v>#VALUE!</v>
      </c>
      <c r="D42" s="264" t="e">
        <f ca="1">IF(VLOOKUP($A42,Analysis!$A:$U,3,FALSE)=1,VLOOKUP($A42,Analysis!$A:$U,18,FALSE),#N/A)</f>
        <v>#VALUE!</v>
      </c>
      <c r="E42" s="264" t="e">
        <f ca="1">IF(ISERROR($D42),VLOOKUP($A42,Analysis!$A:$U,18,FALSE),#N/A)</f>
        <v>#VALUE!</v>
      </c>
      <c r="F42" s="264" t="e">
        <f t="shared" ca="1" si="2"/>
        <v>#VALUE!</v>
      </c>
      <c r="G42" s="264" t="e">
        <f t="shared" ca="1" si="3"/>
        <v>#VALUE!</v>
      </c>
      <c r="H42" s="264" t="e">
        <f t="shared" ca="1" si="4"/>
        <v>#VALUE!</v>
      </c>
      <c r="J42" s="309" t="e">
        <f ca="1">VLOOKUP($A42,Analysis!$A:$U,10,FALSE)</f>
        <v>#VALUE!</v>
      </c>
      <c r="K42" s="310" t="e">
        <f ca="1">IF(VLOOKUP($A42,Analysis!$A:$U,3,FALSE)=1,ROUND(VLOOKUP($A42,Analysis!$A:$U,17,FALSE),0),#N/A)</f>
        <v>#VALUE!</v>
      </c>
      <c r="L42" s="310" t="e">
        <f ca="1">IF(ISERROR($K42),ROUND(VLOOKUP($A42,Analysis!$A:$U,17,FALSE),0),#N/A)</f>
        <v>#VALUE!</v>
      </c>
      <c r="M42" s="264" t="e">
        <f t="shared" ca="1" si="5"/>
        <v>#VALUE!</v>
      </c>
      <c r="N42" s="264" t="e">
        <f t="shared" ca="1" si="6"/>
        <v>#VALUE!</v>
      </c>
      <c r="O42" s="264" t="e">
        <f t="shared" ca="1" si="7"/>
        <v>#VALUE!</v>
      </c>
    </row>
    <row r="43" spans="1:15" x14ac:dyDescent="0.25">
      <c r="A43" s="264" t="e">
        <f t="shared" ca="1" si="0"/>
        <v>#VALUE!</v>
      </c>
      <c r="B43" s="264" t="e">
        <f t="shared" ca="1" si="1"/>
        <v>#VALUE!</v>
      </c>
      <c r="C43" s="309" t="e">
        <f ca="1">VLOOKUP($A43,Analysis!$A:$U,11,FALSE)</f>
        <v>#VALUE!</v>
      </c>
      <c r="D43" s="264" t="e">
        <f ca="1">IF(VLOOKUP($A43,Analysis!$A:$U,3,FALSE)=1,VLOOKUP($A43,Analysis!$A:$U,18,FALSE),#N/A)</f>
        <v>#VALUE!</v>
      </c>
      <c r="E43" s="264" t="e">
        <f ca="1">IF(ISERROR($D43),VLOOKUP($A43,Analysis!$A:$U,18,FALSE),#N/A)</f>
        <v>#VALUE!</v>
      </c>
      <c r="F43" s="264" t="e">
        <f t="shared" ca="1" si="2"/>
        <v>#VALUE!</v>
      </c>
      <c r="G43" s="264" t="e">
        <f t="shared" ca="1" si="3"/>
        <v>#VALUE!</v>
      </c>
      <c r="H43" s="264" t="e">
        <f t="shared" ca="1" si="4"/>
        <v>#VALUE!</v>
      </c>
      <c r="J43" s="309" t="e">
        <f ca="1">VLOOKUP($A43,Analysis!$A:$U,10,FALSE)</f>
        <v>#VALUE!</v>
      </c>
      <c r="K43" s="310" t="e">
        <f ca="1">IF(VLOOKUP($A43,Analysis!$A:$U,3,FALSE)=1,ROUND(VLOOKUP($A43,Analysis!$A:$U,17,FALSE),0),#N/A)</f>
        <v>#VALUE!</v>
      </c>
      <c r="L43" s="310" t="e">
        <f ca="1">IF(ISERROR($K43),ROUND(VLOOKUP($A43,Analysis!$A:$U,17,FALSE),0),#N/A)</f>
        <v>#VALUE!</v>
      </c>
      <c r="M43" s="264" t="e">
        <f t="shared" ca="1" si="5"/>
        <v>#VALUE!</v>
      </c>
      <c r="N43" s="264" t="e">
        <f t="shared" ca="1" si="6"/>
        <v>#VALUE!</v>
      </c>
      <c r="O43" s="264" t="e">
        <f t="shared" ca="1" si="7"/>
        <v>#VALUE!</v>
      </c>
    </row>
    <row r="44" spans="1:15" x14ac:dyDescent="0.25">
      <c r="A44" s="264" t="e">
        <f t="shared" ca="1" si="0"/>
        <v>#VALUE!</v>
      </c>
      <c r="B44" s="264" t="e">
        <f t="shared" ca="1" si="1"/>
        <v>#VALUE!</v>
      </c>
      <c r="C44" s="309" t="e">
        <f ca="1">VLOOKUP($A44,Analysis!$A:$U,11,FALSE)</f>
        <v>#VALUE!</v>
      </c>
      <c r="D44" s="264" t="e">
        <f ca="1">IF(VLOOKUP($A44,Analysis!$A:$U,3,FALSE)=1,VLOOKUP($A44,Analysis!$A:$U,18,FALSE),#N/A)</f>
        <v>#VALUE!</v>
      </c>
      <c r="E44" s="264" t="e">
        <f ca="1">IF(ISERROR($D44),VLOOKUP($A44,Analysis!$A:$U,18,FALSE),#N/A)</f>
        <v>#VALUE!</v>
      </c>
      <c r="F44" s="264" t="e">
        <f t="shared" ca="1" si="2"/>
        <v>#VALUE!</v>
      </c>
      <c r="G44" s="264" t="e">
        <f t="shared" ca="1" si="3"/>
        <v>#VALUE!</v>
      </c>
      <c r="H44" s="264" t="e">
        <f t="shared" ca="1" si="4"/>
        <v>#VALUE!</v>
      </c>
      <c r="J44" s="309" t="e">
        <f ca="1">VLOOKUP($A44,Analysis!$A:$U,10,FALSE)</f>
        <v>#VALUE!</v>
      </c>
      <c r="K44" s="310" t="e">
        <f ca="1">IF(VLOOKUP($A44,Analysis!$A:$U,3,FALSE)=1,ROUND(VLOOKUP($A44,Analysis!$A:$U,17,FALSE),0),#N/A)</f>
        <v>#VALUE!</v>
      </c>
      <c r="L44" s="310" t="e">
        <f ca="1">IF(ISERROR($K44),ROUND(VLOOKUP($A44,Analysis!$A:$U,17,FALSE),0),#N/A)</f>
        <v>#VALUE!</v>
      </c>
      <c r="M44" s="264" t="e">
        <f t="shared" ca="1" si="5"/>
        <v>#VALUE!</v>
      </c>
      <c r="N44" s="264" t="e">
        <f t="shared" ca="1" si="6"/>
        <v>#VALUE!</v>
      </c>
      <c r="O44" s="264" t="e">
        <f t="shared" ca="1" si="7"/>
        <v>#VALUE!</v>
      </c>
    </row>
    <row r="45" spans="1:15" x14ac:dyDescent="0.25">
      <c r="A45" s="264" t="e">
        <f t="shared" ca="1" si="0"/>
        <v>#VALUE!</v>
      </c>
      <c r="B45" s="264" t="e">
        <f t="shared" ca="1" si="1"/>
        <v>#VALUE!</v>
      </c>
      <c r="C45" s="309" t="e">
        <f ca="1">VLOOKUP($A45,Analysis!$A:$U,11,FALSE)</f>
        <v>#VALUE!</v>
      </c>
      <c r="D45" s="264" t="e">
        <f ca="1">IF(VLOOKUP($A45,Analysis!$A:$U,3,FALSE)=1,VLOOKUP($A45,Analysis!$A:$U,18,FALSE),#N/A)</f>
        <v>#VALUE!</v>
      </c>
      <c r="E45" s="264" t="e">
        <f ca="1">IF(ISERROR($D45),VLOOKUP($A45,Analysis!$A:$U,18,FALSE),#N/A)</f>
        <v>#VALUE!</v>
      </c>
      <c r="F45" s="264" t="e">
        <f t="shared" ca="1" si="2"/>
        <v>#VALUE!</v>
      </c>
      <c r="G45" s="264" t="e">
        <f t="shared" ca="1" si="3"/>
        <v>#VALUE!</v>
      </c>
      <c r="H45" s="264" t="e">
        <f t="shared" ca="1" si="4"/>
        <v>#VALUE!</v>
      </c>
      <c r="J45" s="309" t="e">
        <f ca="1">VLOOKUP($A45,Analysis!$A:$U,10,FALSE)</f>
        <v>#VALUE!</v>
      </c>
      <c r="K45" s="310" t="e">
        <f ca="1">IF(VLOOKUP($A45,Analysis!$A:$U,3,FALSE)=1,ROUND(VLOOKUP($A45,Analysis!$A:$U,17,FALSE),0),#N/A)</f>
        <v>#VALUE!</v>
      </c>
      <c r="L45" s="310" t="e">
        <f ca="1">IF(ISERROR($K45),ROUND(VLOOKUP($A45,Analysis!$A:$U,17,FALSE),0),#N/A)</f>
        <v>#VALUE!</v>
      </c>
      <c r="M45" s="264" t="e">
        <f t="shared" ca="1" si="5"/>
        <v>#VALUE!</v>
      </c>
      <c r="N45" s="264" t="e">
        <f t="shared" ca="1" si="6"/>
        <v>#VALUE!</v>
      </c>
      <c r="O45" s="264" t="e">
        <f t="shared" ca="1" si="7"/>
        <v>#VALUE!</v>
      </c>
    </row>
    <row r="46" spans="1:15" x14ac:dyDescent="0.25">
      <c r="A46" s="264" t="e">
        <f t="shared" ca="1" si="0"/>
        <v>#VALUE!</v>
      </c>
      <c r="B46" s="264" t="e">
        <f t="shared" ca="1" si="1"/>
        <v>#VALUE!</v>
      </c>
      <c r="C46" s="309" t="e">
        <f ca="1">VLOOKUP($A46,Analysis!$A:$U,11,FALSE)</f>
        <v>#VALUE!</v>
      </c>
      <c r="D46" s="264" t="e">
        <f ca="1">IF(VLOOKUP($A46,Analysis!$A:$U,3,FALSE)=1,VLOOKUP($A46,Analysis!$A:$U,18,FALSE),#N/A)</f>
        <v>#VALUE!</v>
      </c>
      <c r="E46" s="264" t="e">
        <f ca="1">IF(ISERROR($D46),VLOOKUP($A46,Analysis!$A:$U,18,FALSE),#N/A)</f>
        <v>#VALUE!</v>
      </c>
      <c r="F46" s="264" t="e">
        <f t="shared" ca="1" si="2"/>
        <v>#VALUE!</v>
      </c>
      <c r="G46" s="264" t="e">
        <f t="shared" ca="1" si="3"/>
        <v>#VALUE!</v>
      </c>
      <c r="H46" s="264" t="e">
        <f t="shared" ca="1" si="4"/>
        <v>#VALUE!</v>
      </c>
      <c r="J46" s="309" t="e">
        <f ca="1">VLOOKUP($A46,Analysis!$A:$U,10,FALSE)</f>
        <v>#VALUE!</v>
      </c>
      <c r="K46" s="310" t="e">
        <f ca="1">IF(VLOOKUP($A46,Analysis!$A:$U,3,FALSE)=1,ROUND(VLOOKUP($A46,Analysis!$A:$U,17,FALSE),0),#N/A)</f>
        <v>#VALUE!</v>
      </c>
      <c r="L46" s="310" t="e">
        <f ca="1">IF(ISERROR($K46),ROUND(VLOOKUP($A46,Analysis!$A:$U,17,FALSE),0),#N/A)</f>
        <v>#VALUE!</v>
      </c>
      <c r="M46" s="264" t="e">
        <f t="shared" ca="1" si="5"/>
        <v>#VALUE!</v>
      </c>
      <c r="N46" s="264" t="e">
        <f t="shared" ca="1" si="6"/>
        <v>#VALUE!</v>
      </c>
      <c r="O46" s="264" t="e">
        <f t="shared" ca="1" si="7"/>
        <v>#VALUE!</v>
      </c>
    </row>
    <row r="47" spans="1:15" x14ac:dyDescent="0.25">
      <c r="A47" s="264" t="e">
        <f t="shared" ca="1" si="0"/>
        <v>#VALUE!</v>
      </c>
      <c r="B47" s="264" t="e">
        <f t="shared" ca="1" si="1"/>
        <v>#VALUE!</v>
      </c>
      <c r="C47" s="309" t="e">
        <f ca="1">VLOOKUP($A47,Analysis!$A:$U,11,FALSE)</f>
        <v>#VALUE!</v>
      </c>
      <c r="D47" s="264" t="e">
        <f ca="1">IF(VLOOKUP($A47,Analysis!$A:$U,3,FALSE)=1,VLOOKUP($A47,Analysis!$A:$U,18,FALSE),#N/A)</f>
        <v>#VALUE!</v>
      </c>
      <c r="E47" s="264" t="e">
        <f ca="1">IF(ISERROR($D47),VLOOKUP($A47,Analysis!$A:$U,18,FALSE),#N/A)</f>
        <v>#VALUE!</v>
      </c>
      <c r="F47" s="264" t="e">
        <f t="shared" ca="1" si="2"/>
        <v>#VALUE!</v>
      </c>
      <c r="G47" s="264" t="e">
        <f t="shared" ca="1" si="3"/>
        <v>#VALUE!</v>
      </c>
      <c r="H47" s="264" t="e">
        <f t="shared" ca="1" si="4"/>
        <v>#VALUE!</v>
      </c>
      <c r="J47" s="309" t="e">
        <f ca="1">VLOOKUP($A47,Analysis!$A:$U,10,FALSE)</f>
        <v>#VALUE!</v>
      </c>
      <c r="K47" s="310" t="e">
        <f ca="1">IF(VLOOKUP($A47,Analysis!$A:$U,3,FALSE)=1,ROUND(VLOOKUP($A47,Analysis!$A:$U,17,FALSE),0),#N/A)</f>
        <v>#VALUE!</v>
      </c>
      <c r="L47" s="310" t="e">
        <f ca="1">IF(ISERROR($K47),ROUND(VLOOKUP($A47,Analysis!$A:$U,17,FALSE),0),#N/A)</f>
        <v>#VALUE!</v>
      </c>
      <c r="M47" s="264" t="e">
        <f t="shared" ca="1" si="5"/>
        <v>#VALUE!</v>
      </c>
      <c r="N47" s="264" t="e">
        <f t="shared" ca="1" si="6"/>
        <v>#VALUE!</v>
      </c>
      <c r="O47" s="264" t="e">
        <f t="shared" ca="1" si="7"/>
        <v>#VALUE!</v>
      </c>
    </row>
    <row r="48" spans="1:15" x14ac:dyDescent="0.25">
      <c r="A48" s="264" t="e">
        <f t="shared" ca="1" si="0"/>
        <v>#VALUE!</v>
      </c>
      <c r="B48" s="264" t="e">
        <f t="shared" ca="1" si="1"/>
        <v>#VALUE!</v>
      </c>
      <c r="C48" s="309" t="e">
        <f ca="1">VLOOKUP($A48,Analysis!$A:$U,11,FALSE)</f>
        <v>#VALUE!</v>
      </c>
      <c r="D48" s="264" t="e">
        <f ca="1">IF(VLOOKUP($A48,Analysis!$A:$U,3,FALSE)=1,VLOOKUP($A48,Analysis!$A:$U,18,FALSE),#N/A)</f>
        <v>#VALUE!</v>
      </c>
      <c r="E48" s="264" t="e">
        <f ca="1">IF(ISERROR($D48),VLOOKUP($A48,Analysis!$A:$U,18,FALSE),#N/A)</f>
        <v>#VALUE!</v>
      </c>
      <c r="F48" s="264" t="e">
        <f t="shared" ca="1" si="2"/>
        <v>#VALUE!</v>
      </c>
      <c r="G48" s="264" t="e">
        <f t="shared" ca="1" si="3"/>
        <v>#VALUE!</v>
      </c>
      <c r="H48" s="264" t="e">
        <f t="shared" ca="1" si="4"/>
        <v>#VALUE!</v>
      </c>
      <c r="J48" s="309" t="e">
        <f ca="1">VLOOKUP($A48,Analysis!$A:$U,10,FALSE)</f>
        <v>#VALUE!</v>
      </c>
      <c r="K48" s="310" t="e">
        <f ca="1">IF(VLOOKUP($A48,Analysis!$A:$U,3,FALSE)=1,ROUND(VLOOKUP($A48,Analysis!$A:$U,17,FALSE),0),#N/A)</f>
        <v>#VALUE!</v>
      </c>
      <c r="L48" s="310" t="e">
        <f ca="1">IF(ISERROR($K48),ROUND(VLOOKUP($A48,Analysis!$A:$U,17,FALSE),0),#N/A)</f>
        <v>#VALUE!</v>
      </c>
      <c r="M48" s="264" t="e">
        <f t="shared" ca="1" si="5"/>
        <v>#VALUE!</v>
      </c>
      <c r="N48" s="264" t="e">
        <f t="shared" ca="1" si="6"/>
        <v>#VALUE!</v>
      </c>
      <c r="O48" s="264" t="e">
        <f t="shared" ca="1" si="7"/>
        <v>#VALUE!</v>
      </c>
    </row>
    <row r="49" spans="1:15" x14ac:dyDescent="0.25">
      <c r="A49" s="264" t="e">
        <f t="shared" ca="1" si="0"/>
        <v>#VALUE!</v>
      </c>
      <c r="B49" s="264" t="e">
        <f t="shared" ca="1" si="1"/>
        <v>#VALUE!</v>
      </c>
      <c r="C49" s="309" t="e">
        <f ca="1">VLOOKUP($A49,Analysis!$A:$U,11,FALSE)</f>
        <v>#VALUE!</v>
      </c>
      <c r="D49" s="264" t="e">
        <f ca="1">IF(VLOOKUP($A49,Analysis!$A:$U,3,FALSE)=1,VLOOKUP($A49,Analysis!$A:$U,18,FALSE),#N/A)</f>
        <v>#VALUE!</v>
      </c>
      <c r="E49" s="264" t="e">
        <f ca="1">IF(ISERROR($D49),VLOOKUP($A49,Analysis!$A:$U,18,FALSE),#N/A)</f>
        <v>#VALUE!</v>
      </c>
      <c r="F49" s="264" t="e">
        <f t="shared" ca="1" si="2"/>
        <v>#VALUE!</v>
      </c>
      <c r="G49" s="264" t="e">
        <f t="shared" ca="1" si="3"/>
        <v>#VALUE!</v>
      </c>
      <c r="H49" s="264" t="e">
        <f t="shared" ca="1" si="4"/>
        <v>#VALUE!</v>
      </c>
      <c r="J49" s="309" t="e">
        <f ca="1">VLOOKUP($A49,Analysis!$A:$U,10,FALSE)</f>
        <v>#VALUE!</v>
      </c>
      <c r="K49" s="310" t="e">
        <f ca="1">IF(VLOOKUP($A49,Analysis!$A:$U,3,FALSE)=1,ROUND(VLOOKUP($A49,Analysis!$A:$U,17,FALSE),0),#N/A)</f>
        <v>#VALUE!</v>
      </c>
      <c r="L49" s="310" t="e">
        <f ca="1">IF(ISERROR($K49),ROUND(VLOOKUP($A49,Analysis!$A:$U,17,FALSE),0),#N/A)</f>
        <v>#VALUE!</v>
      </c>
      <c r="M49" s="264" t="e">
        <f t="shared" ca="1" si="5"/>
        <v>#VALUE!</v>
      </c>
      <c r="N49" s="264" t="e">
        <f t="shared" ca="1" si="6"/>
        <v>#VALUE!</v>
      </c>
      <c r="O49" s="264" t="e">
        <f t="shared" ca="1" si="7"/>
        <v>#VALUE!</v>
      </c>
    </row>
    <row r="50" spans="1:15" x14ac:dyDescent="0.25">
      <c r="A50" s="264" t="e">
        <f t="shared" ca="1" si="0"/>
        <v>#VALUE!</v>
      </c>
      <c r="B50" s="264" t="e">
        <f t="shared" ca="1" si="1"/>
        <v>#VALUE!</v>
      </c>
      <c r="C50" s="309" t="e">
        <f ca="1">VLOOKUP($A50,Analysis!$A:$U,11,FALSE)</f>
        <v>#VALUE!</v>
      </c>
      <c r="D50" s="264" t="e">
        <f ca="1">IF(VLOOKUP($A50,Analysis!$A:$U,3,FALSE)=1,VLOOKUP($A50,Analysis!$A:$U,18,FALSE),#N/A)</f>
        <v>#VALUE!</v>
      </c>
      <c r="E50" s="264" t="e">
        <f ca="1">IF(ISERROR($D50),VLOOKUP($A50,Analysis!$A:$U,18,FALSE),#N/A)</f>
        <v>#VALUE!</v>
      </c>
      <c r="F50" s="264" t="e">
        <f t="shared" ca="1" si="2"/>
        <v>#VALUE!</v>
      </c>
      <c r="G50" s="264" t="e">
        <f t="shared" ca="1" si="3"/>
        <v>#VALUE!</v>
      </c>
      <c r="H50" s="264" t="e">
        <f t="shared" ca="1" si="4"/>
        <v>#VALUE!</v>
      </c>
      <c r="J50" s="309" t="e">
        <f ca="1">VLOOKUP($A50,Analysis!$A:$U,10,FALSE)</f>
        <v>#VALUE!</v>
      </c>
      <c r="K50" s="310" t="e">
        <f ca="1">IF(VLOOKUP($A50,Analysis!$A:$U,3,FALSE)=1,ROUND(VLOOKUP($A50,Analysis!$A:$U,17,FALSE),0),#N/A)</f>
        <v>#VALUE!</v>
      </c>
      <c r="L50" s="310" t="e">
        <f ca="1">IF(ISERROR($K50),ROUND(VLOOKUP($A50,Analysis!$A:$U,17,FALSE),0),#N/A)</f>
        <v>#VALUE!</v>
      </c>
      <c r="M50" s="264" t="e">
        <f t="shared" ca="1" si="5"/>
        <v>#VALUE!</v>
      </c>
      <c r="N50" s="264" t="e">
        <f t="shared" ca="1" si="6"/>
        <v>#VALUE!</v>
      </c>
      <c r="O50" s="264" t="e">
        <f t="shared" ca="1" si="7"/>
        <v>#VALUE!</v>
      </c>
    </row>
    <row r="51" spans="1:15" x14ac:dyDescent="0.25">
      <c r="A51" s="264" t="e">
        <f t="shared" ca="1" si="0"/>
        <v>#VALUE!</v>
      </c>
      <c r="B51" s="264" t="e">
        <f t="shared" ca="1" si="1"/>
        <v>#VALUE!</v>
      </c>
      <c r="C51" s="309" t="e">
        <f ca="1">VLOOKUP($A51,Analysis!$A:$U,11,FALSE)</f>
        <v>#VALUE!</v>
      </c>
      <c r="D51" s="264" t="e">
        <f ca="1">IF(VLOOKUP($A51,Analysis!$A:$U,3,FALSE)=1,VLOOKUP($A51,Analysis!$A:$U,18,FALSE),#N/A)</f>
        <v>#VALUE!</v>
      </c>
      <c r="E51" s="264" t="e">
        <f ca="1">IF(ISERROR($D51),VLOOKUP($A51,Analysis!$A:$U,18,FALSE),#N/A)</f>
        <v>#VALUE!</v>
      </c>
      <c r="F51" s="264" t="e">
        <f t="shared" ca="1" si="2"/>
        <v>#VALUE!</v>
      </c>
      <c r="G51" s="264" t="e">
        <f t="shared" ca="1" si="3"/>
        <v>#VALUE!</v>
      </c>
      <c r="H51" s="264" t="e">
        <f t="shared" ca="1" si="4"/>
        <v>#VALUE!</v>
      </c>
      <c r="J51" s="309" t="e">
        <f ca="1">VLOOKUP($A51,Analysis!$A:$U,10,FALSE)</f>
        <v>#VALUE!</v>
      </c>
      <c r="K51" s="310" t="e">
        <f ca="1">IF(VLOOKUP($A51,Analysis!$A:$U,3,FALSE)=1,ROUND(VLOOKUP($A51,Analysis!$A:$U,17,FALSE),0),#N/A)</f>
        <v>#VALUE!</v>
      </c>
      <c r="L51" s="310" t="e">
        <f ca="1">IF(ISERROR($K51),ROUND(VLOOKUP($A51,Analysis!$A:$U,17,FALSE),0),#N/A)</f>
        <v>#VALUE!</v>
      </c>
      <c r="M51" s="264" t="e">
        <f t="shared" ca="1" si="5"/>
        <v>#VALUE!</v>
      </c>
      <c r="N51" s="264" t="e">
        <f t="shared" ca="1" si="6"/>
        <v>#VALUE!</v>
      </c>
      <c r="O51" s="264" t="e">
        <f t="shared" ca="1" si="7"/>
        <v>#VALUE!</v>
      </c>
    </row>
    <row r="52" spans="1:15" x14ac:dyDescent="0.25">
      <c r="A52" s="264" t="e">
        <f t="shared" ca="1" si="0"/>
        <v>#VALUE!</v>
      </c>
      <c r="B52" s="264" t="e">
        <f t="shared" ca="1" si="1"/>
        <v>#VALUE!</v>
      </c>
      <c r="C52" s="309" t="e">
        <f ca="1">VLOOKUP($A52,Analysis!$A:$U,11,FALSE)</f>
        <v>#VALUE!</v>
      </c>
      <c r="D52" s="264" t="e">
        <f ca="1">IF(VLOOKUP($A52,Analysis!$A:$U,3,FALSE)=1,VLOOKUP($A52,Analysis!$A:$U,18,FALSE),#N/A)</f>
        <v>#VALUE!</v>
      </c>
      <c r="E52" s="264" t="e">
        <f ca="1">IF(ISERROR($D52),VLOOKUP($A52,Analysis!$A:$U,18,FALSE),#N/A)</f>
        <v>#VALUE!</v>
      </c>
      <c r="F52" s="264" t="e">
        <f t="shared" ca="1" si="2"/>
        <v>#VALUE!</v>
      </c>
      <c r="G52" s="264" t="e">
        <f t="shared" ca="1" si="3"/>
        <v>#VALUE!</v>
      </c>
      <c r="H52" s="264" t="e">
        <f t="shared" ca="1" si="4"/>
        <v>#VALUE!</v>
      </c>
      <c r="J52" s="309" t="e">
        <f ca="1">VLOOKUP($A52,Analysis!$A:$U,10,FALSE)</f>
        <v>#VALUE!</v>
      </c>
      <c r="K52" s="310" t="e">
        <f ca="1">IF(VLOOKUP($A52,Analysis!$A:$U,3,FALSE)=1,ROUND(VLOOKUP($A52,Analysis!$A:$U,17,FALSE),0),#N/A)</f>
        <v>#VALUE!</v>
      </c>
      <c r="L52" s="310" t="e">
        <f ca="1">IF(ISERROR($K52),ROUND(VLOOKUP($A52,Analysis!$A:$U,17,FALSE),0),#N/A)</f>
        <v>#VALUE!</v>
      </c>
      <c r="M52" s="264" t="e">
        <f t="shared" ca="1" si="5"/>
        <v>#VALUE!</v>
      </c>
      <c r="N52" s="264" t="e">
        <f t="shared" ca="1" si="6"/>
        <v>#VALUE!</v>
      </c>
      <c r="O52" s="264" t="e">
        <f t="shared" ca="1" si="7"/>
        <v>#VALUE!</v>
      </c>
    </row>
    <row r="53" spans="1:15" x14ac:dyDescent="0.25">
      <c r="A53" s="264" t="e">
        <f t="shared" ca="1" si="0"/>
        <v>#VALUE!</v>
      </c>
      <c r="B53" s="264" t="e">
        <f t="shared" ca="1" si="1"/>
        <v>#VALUE!</v>
      </c>
      <c r="C53" s="309" t="e">
        <f ca="1">VLOOKUP($A53,Analysis!$A:$U,11,FALSE)</f>
        <v>#VALUE!</v>
      </c>
      <c r="D53" s="264" t="e">
        <f ca="1">IF(VLOOKUP($A53,Analysis!$A:$U,3,FALSE)=1,VLOOKUP($A53,Analysis!$A:$U,18,FALSE),#N/A)</f>
        <v>#VALUE!</v>
      </c>
      <c r="E53" s="264" t="e">
        <f ca="1">IF(ISERROR($D53),VLOOKUP($A53,Analysis!$A:$U,18,FALSE),#N/A)</f>
        <v>#VALUE!</v>
      </c>
      <c r="F53" s="264" t="e">
        <f t="shared" ca="1" si="2"/>
        <v>#VALUE!</v>
      </c>
      <c r="G53" s="264" t="e">
        <f t="shared" ca="1" si="3"/>
        <v>#VALUE!</v>
      </c>
      <c r="H53" s="264" t="e">
        <f t="shared" ca="1" si="4"/>
        <v>#VALUE!</v>
      </c>
      <c r="J53" s="309" t="e">
        <f ca="1">VLOOKUP($A53,Analysis!$A:$U,10,FALSE)</f>
        <v>#VALUE!</v>
      </c>
      <c r="K53" s="310" t="e">
        <f ca="1">IF(VLOOKUP($A53,Analysis!$A:$U,3,FALSE)=1,ROUND(VLOOKUP($A53,Analysis!$A:$U,17,FALSE),0),#N/A)</f>
        <v>#VALUE!</v>
      </c>
      <c r="L53" s="310" t="e">
        <f ca="1">IF(ISERROR($K53),ROUND(VLOOKUP($A53,Analysis!$A:$U,17,FALSE),0),#N/A)</f>
        <v>#VALUE!</v>
      </c>
      <c r="M53" s="264" t="e">
        <f t="shared" ca="1" si="5"/>
        <v>#VALUE!</v>
      </c>
      <c r="N53" s="264" t="e">
        <f t="shared" ca="1" si="6"/>
        <v>#VALUE!</v>
      </c>
      <c r="O53" s="264" t="e">
        <f t="shared" ca="1" si="7"/>
        <v>#VALUE!</v>
      </c>
    </row>
    <row r="54" spans="1:15" x14ac:dyDescent="0.25">
      <c r="A54" s="264" t="e">
        <f t="shared" ca="1" si="0"/>
        <v>#VALUE!</v>
      </c>
      <c r="B54" s="264" t="e">
        <f t="shared" ca="1" si="1"/>
        <v>#VALUE!</v>
      </c>
      <c r="C54" s="309" t="e">
        <f ca="1">VLOOKUP($A54,Analysis!$A:$U,11,FALSE)</f>
        <v>#VALUE!</v>
      </c>
      <c r="D54" s="264" t="e">
        <f ca="1">IF(VLOOKUP($A54,Analysis!$A:$U,3,FALSE)=1,VLOOKUP($A54,Analysis!$A:$U,18,FALSE),#N/A)</f>
        <v>#VALUE!</v>
      </c>
      <c r="E54" s="264" t="e">
        <f ca="1">IF(ISERROR($D54),VLOOKUP($A54,Analysis!$A:$U,18,FALSE),#N/A)</f>
        <v>#VALUE!</v>
      </c>
      <c r="F54" s="264" t="e">
        <f t="shared" ca="1" si="2"/>
        <v>#VALUE!</v>
      </c>
      <c r="G54" s="264" t="e">
        <f t="shared" ca="1" si="3"/>
        <v>#VALUE!</v>
      </c>
      <c r="H54" s="264" t="e">
        <f t="shared" ca="1" si="4"/>
        <v>#VALUE!</v>
      </c>
      <c r="J54" s="309" t="e">
        <f ca="1">VLOOKUP($A54,Analysis!$A:$U,10,FALSE)</f>
        <v>#VALUE!</v>
      </c>
      <c r="K54" s="310" t="e">
        <f ca="1">IF(VLOOKUP($A54,Analysis!$A:$U,3,FALSE)=1,ROUND(VLOOKUP($A54,Analysis!$A:$U,17,FALSE),0),#N/A)</f>
        <v>#VALUE!</v>
      </c>
      <c r="L54" s="310" t="e">
        <f ca="1">IF(ISERROR($K54),ROUND(VLOOKUP($A54,Analysis!$A:$U,17,FALSE),0),#N/A)</f>
        <v>#VALUE!</v>
      </c>
      <c r="M54" s="264" t="e">
        <f t="shared" ca="1" si="5"/>
        <v>#VALUE!</v>
      </c>
      <c r="N54" s="264" t="e">
        <f t="shared" ca="1" si="6"/>
        <v>#VALUE!</v>
      </c>
      <c r="O54" s="264" t="e">
        <f t="shared" ca="1" si="7"/>
        <v>#VALUE!</v>
      </c>
    </row>
    <row r="55" spans="1:15" x14ac:dyDescent="0.25">
      <c r="A55" s="264" t="e">
        <f t="shared" ca="1" si="0"/>
        <v>#VALUE!</v>
      </c>
      <c r="B55" s="264" t="e">
        <f t="shared" ca="1" si="1"/>
        <v>#VALUE!</v>
      </c>
      <c r="C55" s="309" t="e">
        <f ca="1">VLOOKUP($A55,Analysis!$A:$U,11,FALSE)</f>
        <v>#VALUE!</v>
      </c>
      <c r="D55" s="264" t="e">
        <f ca="1">IF(VLOOKUP($A55,Analysis!$A:$U,3,FALSE)=1,VLOOKUP($A55,Analysis!$A:$U,18,FALSE),#N/A)</f>
        <v>#VALUE!</v>
      </c>
      <c r="E55" s="264" t="e">
        <f ca="1">IF(ISERROR($D55),VLOOKUP($A55,Analysis!$A:$U,18,FALSE),#N/A)</f>
        <v>#VALUE!</v>
      </c>
      <c r="F55" s="264" t="e">
        <f t="shared" ca="1" si="2"/>
        <v>#VALUE!</v>
      </c>
      <c r="G55" s="264" t="e">
        <f t="shared" ca="1" si="3"/>
        <v>#VALUE!</v>
      </c>
      <c r="H55" s="264" t="e">
        <f t="shared" ca="1" si="4"/>
        <v>#VALUE!</v>
      </c>
      <c r="J55" s="309" t="e">
        <f ca="1">VLOOKUP($A55,Analysis!$A:$U,10,FALSE)</f>
        <v>#VALUE!</v>
      </c>
      <c r="K55" s="310" t="e">
        <f ca="1">IF(VLOOKUP($A55,Analysis!$A:$U,3,FALSE)=1,ROUND(VLOOKUP($A55,Analysis!$A:$U,17,FALSE),0),#N/A)</f>
        <v>#VALUE!</v>
      </c>
      <c r="L55" s="310" t="e">
        <f ca="1">IF(ISERROR($K55),ROUND(VLOOKUP($A55,Analysis!$A:$U,17,FALSE),0),#N/A)</f>
        <v>#VALUE!</v>
      </c>
      <c r="M55" s="264" t="e">
        <f t="shared" ca="1" si="5"/>
        <v>#VALUE!</v>
      </c>
      <c r="N55" s="264" t="e">
        <f t="shared" ca="1" si="6"/>
        <v>#VALUE!</v>
      </c>
      <c r="O55" s="264" t="e">
        <f t="shared" ca="1" si="7"/>
        <v>#VALUE!</v>
      </c>
    </row>
    <row r="56" spans="1:15" x14ac:dyDescent="0.25">
      <c r="A56" s="264" t="e">
        <f t="shared" ca="1" si="0"/>
        <v>#VALUE!</v>
      </c>
      <c r="B56" s="264" t="e">
        <f t="shared" ca="1" si="1"/>
        <v>#VALUE!</v>
      </c>
      <c r="C56" s="309" t="e">
        <f ca="1">VLOOKUP($A56,Analysis!$A:$U,11,FALSE)</f>
        <v>#VALUE!</v>
      </c>
      <c r="D56" s="264" t="e">
        <f ca="1">IF(VLOOKUP($A56,Analysis!$A:$U,3,FALSE)=1,VLOOKUP($A56,Analysis!$A:$U,18,FALSE),#N/A)</f>
        <v>#VALUE!</v>
      </c>
      <c r="E56" s="264" t="e">
        <f ca="1">IF(ISERROR($D56),VLOOKUP($A56,Analysis!$A:$U,18,FALSE),#N/A)</f>
        <v>#VALUE!</v>
      </c>
      <c r="F56" s="264" t="e">
        <f t="shared" ca="1" si="2"/>
        <v>#VALUE!</v>
      </c>
      <c r="G56" s="264" t="e">
        <f t="shared" ca="1" si="3"/>
        <v>#VALUE!</v>
      </c>
      <c r="H56" s="264" t="e">
        <f t="shared" ca="1" si="4"/>
        <v>#VALUE!</v>
      </c>
      <c r="J56" s="309" t="e">
        <f ca="1">VLOOKUP($A56,Analysis!$A:$U,10,FALSE)</f>
        <v>#VALUE!</v>
      </c>
      <c r="K56" s="310" t="e">
        <f ca="1">IF(VLOOKUP($A56,Analysis!$A:$U,3,FALSE)=1,ROUND(VLOOKUP($A56,Analysis!$A:$U,17,FALSE),0),#N/A)</f>
        <v>#VALUE!</v>
      </c>
      <c r="L56" s="310" t="e">
        <f ca="1">IF(ISERROR($K56),ROUND(VLOOKUP($A56,Analysis!$A:$U,17,FALSE),0),#N/A)</f>
        <v>#VALUE!</v>
      </c>
      <c r="M56" s="264" t="e">
        <f t="shared" ca="1" si="5"/>
        <v>#VALUE!</v>
      </c>
      <c r="N56" s="264" t="e">
        <f t="shared" ca="1" si="6"/>
        <v>#VALUE!</v>
      </c>
      <c r="O56" s="264" t="e">
        <f t="shared" ca="1" si="7"/>
        <v>#VALUE!</v>
      </c>
    </row>
    <row r="57" spans="1:15" x14ac:dyDescent="0.25">
      <c r="A57" s="264" t="e">
        <f t="shared" ca="1" si="0"/>
        <v>#VALUE!</v>
      </c>
      <c r="B57" s="264" t="e">
        <f t="shared" ca="1" si="1"/>
        <v>#VALUE!</v>
      </c>
      <c r="C57" s="309" t="e">
        <f ca="1">VLOOKUP($A57,Analysis!$A:$U,11,FALSE)</f>
        <v>#VALUE!</v>
      </c>
      <c r="D57" s="264" t="e">
        <f ca="1">IF(VLOOKUP($A57,Analysis!$A:$U,3,FALSE)=1,VLOOKUP($A57,Analysis!$A:$U,18,FALSE),#N/A)</f>
        <v>#VALUE!</v>
      </c>
      <c r="E57" s="264" t="e">
        <f ca="1">IF(ISERROR($D57),VLOOKUP($A57,Analysis!$A:$U,18,FALSE),#N/A)</f>
        <v>#VALUE!</v>
      </c>
      <c r="F57" s="264" t="e">
        <f t="shared" ca="1" si="2"/>
        <v>#VALUE!</v>
      </c>
      <c r="G57" s="264" t="e">
        <f t="shared" ca="1" si="3"/>
        <v>#VALUE!</v>
      </c>
      <c r="H57" s="264" t="e">
        <f t="shared" ca="1" si="4"/>
        <v>#VALUE!</v>
      </c>
      <c r="J57" s="309" t="e">
        <f ca="1">VLOOKUP($A57,Analysis!$A:$U,10,FALSE)</f>
        <v>#VALUE!</v>
      </c>
      <c r="K57" s="310" t="e">
        <f ca="1">IF(VLOOKUP($A57,Analysis!$A:$U,3,FALSE)=1,ROUND(VLOOKUP($A57,Analysis!$A:$U,17,FALSE),0),#N/A)</f>
        <v>#VALUE!</v>
      </c>
      <c r="L57" s="310" t="e">
        <f ca="1">IF(ISERROR($K57),ROUND(VLOOKUP($A57,Analysis!$A:$U,17,FALSE),0),#N/A)</f>
        <v>#VALUE!</v>
      </c>
      <c r="M57" s="264" t="e">
        <f t="shared" ca="1" si="5"/>
        <v>#VALUE!</v>
      </c>
      <c r="N57" s="264" t="e">
        <f t="shared" ca="1" si="6"/>
        <v>#VALUE!</v>
      </c>
      <c r="O57" s="264" t="e">
        <f t="shared" ca="1" si="7"/>
        <v>#VALUE!</v>
      </c>
    </row>
    <row r="58" spans="1:15" x14ac:dyDescent="0.25">
      <c r="A58" s="264" t="e">
        <f t="shared" ca="1" si="0"/>
        <v>#VALUE!</v>
      </c>
      <c r="B58" s="264" t="e">
        <f t="shared" ca="1" si="1"/>
        <v>#VALUE!</v>
      </c>
      <c r="C58" s="309" t="e">
        <f ca="1">VLOOKUP($A58,Analysis!$A:$U,11,FALSE)</f>
        <v>#VALUE!</v>
      </c>
      <c r="D58" s="264" t="e">
        <f ca="1">IF(VLOOKUP($A58,Analysis!$A:$U,3,FALSE)=1,VLOOKUP($A58,Analysis!$A:$U,18,FALSE),#N/A)</f>
        <v>#VALUE!</v>
      </c>
      <c r="E58" s="264" t="e">
        <f ca="1">IF(ISERROR($D58),VLOOKUP($A58,Analysis!$A:$U,18,FALSE),#N/A)</f>
        <v>#VALUE!</v>
      </c>
      <c r="F58" s="264" t="e">
        <f t="shared" ca="1" si="2"/>
        <v>#VALUE!</v>
      </c>
      <c r="G58" s="264" t="e">
        <f t="shared" ca="1" si="3"/>
        <v>#VALUE!</v>
      </c>
      <c r="H58" s="264" t="e">
        <f t="shared" ca="1" si="4"/>
        <v>#VALUE!</v>
      </c>
      <c r="J58" s="309" t="e">
        <f ca="1">VLOOKUP($A58,Analysis!$A:$U,10,FALSE)</f>
        <v>#VALUE!</v>
      </c>
      <c r="K58" s="310" t="e">
        <f ca="1">IF(VLOOKUP($A58,Analysis!$A:$U,3,FALSE)=1,ROUND(VLOOKUP($A58,Analysis!$A:$U,17,FALSE),0),#N/A)</f>
        <v>#VALUE!</v>
      </c>
      <c r="L58" s="310" t="e">
        <f ca="1">IF(ISERROR($K58),ROUND(VLOOKUP($A58,Analysis!$A:$U,17,FALSE),0),#N/A)</f>
        <v>#VALUE!</v>
      </c>
      <c r="M58" s="264" t="e">
        <f t="shared" ca="1" si="5"/>
        <v>#VALUE!</v>
      </c>
      <c r="N58" s="264" t="e">
        <f t="shared" ca="1" si="6"/>
        <v>#VALUE!</v>
      </c>
      <c r="O58" s="264" t="e">
        <f t="shared" ca="1" si="7"/>
        <v>#VALUE!</v>
      </c>
    </row>
    <row r="59" spans="1:15" x14ac:dyDescent="0.25">
      <c r="A59" s="264" t="e">
        <f t="shared" ca="1" si="0"/>
        <v>#VALUE!</v>
      </c>
      <c r="B59" s="264" t="e">
        <f t="shared" ca="1" si="1"/>
        <v>#VALUE!</v>
      </c>
      <c r="C59" s="309" t="e">
        <f ca="1">VLOOKUP($A59,Analysis!$A:$U,11,FALSE)</f>
        <v>#VALUE!</v>
      </c>
      <c r="D59" s="264" t="e">
        <f ca="1">IF(VLOOKUP($A59,Analysis!$A:$U,3,FALSE)=1,VLOOKUP($A59,Analysis!$A:$U,18,FALSE),#N/A)</f>
        <v>#VALUE!</v>
      </c>
      <c r="E59" s="264" t="e">
        <f ca="1">IF(ISERROR($D59),VLOOKUP($A59,Analysis!$A:$U,18,FALSE),#N/A)</f>
        <v>#VALUE!</v>
      </c>
      <c r="F59" s="264" t="e">
        <f t="shared" ca="1" si="2"/>
        <v>#VALUE!</v>
      </c>
      <c r="G59" s="264" t="e">
        <f t="shared" ca="1" si="3"/>
        <v>#VALUE!</v>
      </c>
      <c r="H59" s="264" t="e">
        <f t="shared" ca="1" si="4"/>
        <v>#VALUE!</v>
      </c>
      <c r="J59" s="309" t="e">
        <f ca="1">VLOOKUP($A59,Analysis!$A:$U,10,FALSE)</f>
        <v>#VALUE!</v>
      </c>
      <c r="K59" s="310" t="e">
        <f ca="1">IF(VLOOKUP($A59,Analysis!$A:$U,3,FALSE)=1,ROUND(VLOOKUP($A59,Analysis!$A:$U,17,FALSE),0),#N/A)</f>
        <v>#VALUE!</v>
      </c>
      <c r="L59" s="310" t="e">
        <f ca="1">IF(ISERROR($K59),ROUND(VLOOKUP($A59,Analysis!$A:$U,17,FALSE),0),#N/A)</f>
        <v>#VALUE!</v>
      </c>
      <c r="M59" s="264" t="e">
        <f t="shared" ca="1" si="5"/>
        <v>#VALUE!</v>
      </c>
      <c r="N59" s="264" t="e">
        <f t="shared" ca="1" si="6"/>
        <v>#VALUE!</v>
      </c>
      <c r="O59" s="264" t="e">
        <f t="shared" ca="1" si="7"/>
        <v>#VALUE!</v>
      </c>
    </row>
    <row r="60" spans="1:15" x14ac:dyDescent="0.25">
      <c r="A60" s="264" t="e">
        <f t="shared" ca="1" si="0"/>
        <v>#VALUE!</v>
      </c>
      <c r="B60" s="264" t="e">
        <f t="shared" ca="1" si="1"/>
        <v>#VALUE!</v>
      </c>
      <c r="C60" s="309" t="e">
        <f ca="1">VLOOKUP($A60,Analysis!$A:$U,11,FALSE)</f>
        <v>#VALUE!</v>
      </c>
      <c r="D60" s="264" t="e">
        <f ca="1">IF(VLOOKUP($A60,Analysis!$A:$U,3,FALSE)=1,VLOOKUP($A60,Analysis!$A:$U,18,FALSE),#N/A)</f>
        <v>#VALUE!</v>
      </c>
      <c r="E60" s="264" t="e">
        <f ca="1">IF(ISERROR($D60),VLOOKUP($A60,Analysis!$A:$U,18,FALSE),#N/A)</f>
        <v>#VALUE!</v>
      </c>
      <c r="F60" s="264" t="e">
        <f t="shared" ca="1" si="2"/>
        <v>#VALUE!</v>
      </c>
      <c r="G60" s="264" t="e">
        <f t="shared" ca="1" si="3"/>
        <v>#VALUE!</v>
      </c>
      <c r="H60" s="264" t="e">
        <f t="shared" ca="1" si="4"/>
        <v>#VALUE!</v>
      </c>
      <c r="J60" s="309" t="e">
        <f ca="1">VLOOKUP($A60,Analysis!$A:$U,10,FALSE)</f>
        <v>#VALUE!</v>
      </c>
      <c r="K60" s="310" t="e">
        <f ca="1">IF(VLOOKUP($A60,Analysis!$A:$U,3,FALSE)=1,ROUND(VLOOKUP($A60,Analysis!$A:$U,17,FALSE),0),#N/A)</f>
        <v>#VALUE!</v>
      </c>
      <c r="L60" s="310" t="e">
        <f ca="1">IF(ISERROR($K60),ROUND(VLOOKUP($A60,Analysis!$A:$U,17,FALSE),0),#N/A)</f>
        <v>#VALUE!</v>
      </c>
      <c r="M60" s="264" t="e">
        <f t="shared" ca="1" si="5"/>
        <v>#VALUE!</v>
      </c>
      <c r="N60" s="264" t="e">
        <f t="shared" ca="1" si="6"/>
        <v>#VALUE!</v>
      </c>
      <c r="O60" s="264" t="e">
        <f t="shared" ca="1" si="7"/>
        <v>#VALUE!</v>
      </c>
    </row>
    <row r="61" spans="1:15" x14ac:dyDescent="0.25">
      <c r="A61" s="264" t="e">
        <f t="shared" ca="1" si="0"/>
        <v>#VALUE!</v>
      </c>
      <c r="B61" s="264" t="e">
        <f t="shared" ca="1" si="1"/>
        <v>#VALUE!</v>
      </c>
      <c r="C61" s="309" t="e">
        <f ca="1">VLOOKUP($A61,Analysis!$A:$U,11,FALSE)</f>
        <v>#VALUE!</v>
      </c>
      <c r="D61" s="264" t="e">
        <f ca="1">IF(VLOOKUP($A61,Analysis!$A:$U,3,FALSE)=1,VLOOKUP($A61,Analysis!$A:$U,18,FALSE),#N/A)</f>
        <v>#VALUE!</v>
      </c>
      <c r="E61" s="264" t="e">
        <f ca="1">IF(ISERROR($D61),VLOOKUP($A61,Analysis!$A:$U,18,FALSE),#N/A)</f>
        <v>#VALUE!</v>
      </c>
      <c r="F61" s="264" t="e">
        <f t="shared" ca="1" si="2"/>
        <v>#VALUE!</v>
      </c>
      <c r="G61" s="264" t="e">
        <f t="shared" ca="1" si="3"/>
        <v>#VALUE!</v>
      </c>
      <c r="H61" s="264" t="e">
        <f t="shared" ca="1" si="4"/>
        <v>#VALUE!</v>
      </c>
      <c r="J61" s="309" t="e">
        <f ca="1">VLOOKUP($A61,Analysis!$A:$U,10,FALSE)</f>
        <v>#VALUE!</v>
      </c>
      <c r="K61" s="310" t="e">
        <f ca="1">IF(VLOOKUP($A61,Analysis!$A:$U,3,FALSE)=1,ROUND(VLOOKUP($A61,Analysis!$A:$U,17,FALSE),0),#N/A)</f>
        <v>#VALUE!</v>
      </c>
      <c r="L61" s="310" t="e">
        <f ca="1">IF(ISERROR($K61),ROUND(VLOOKUP($A61,Analysis!$A:$U,17,FALSE),0),#N/A)</f>
        <v>#VALUE!</v>
      </c>
      <c r="M61" s="264" t="e">
        <f t="shared" ca="1" si="5"/>
        <v>#VALUE!</v>
      </c>
      <c r="N61" s="264" t="e">
        <f t="shared" ca="1" si="6"/>
        <v>#VALUE!</v>
      </c>
      <c r="O61" s="264" t="e">
        <f t="shared" ca="1" si="7"/>
        <v>#VALUE!</v>
      </c>
    </row>
    <row r="62" spans="1:15" x14ac:dyDescent="0.25">
      <c r="A62" s="264" t="e">
        <f t="shared" ca="1" si="0"/>
        <v>#VALUE!</v>
      </c>
      <c r="B62" s="264" t="e">
        <f t="shared" ca="1" si="1"/>
        <v>#VALUE!</v>
      </c>
      <c r="C62" s="309" t="e">
        <f ca="1">VLOOKUP($A62,Analysis!$A:$U,11,FALSE)</f>
        <v>#VALUE!</v>
      </c>
      <c r="D62" s="264" t="e">
        <f ca="1">IF(VLOOKUP($A62,Analysis!$A:$U,3,FALSE)=1,VLOOKUP($A62,Analysis!$A:$U,18,FALSE),#N/A)</f>
        <v>#VALUE!</v>
      </c>
      <c r="E62" s="264" t="e">
        <f ca="1">IF(ISERROR($D62),VLOOKUP($A62,Analysis!$A:$U,18,FALSE),#N/A)</f>
        <v>#VALUE!</v>
      </c>
      <c r="F62" s="264" t="e">
        <f t="shared" ca="1" si="2"/>
        <v>#VALUE!</v>
      </c>
      <c r="G62" s="264" t="e">
        <f t="shared" ca="1" si="3"/>
        <v>#VALUE!</v>
      </c>
      <c r="H62" s="264" t="e">
        <f t="shared" ca="1" si="4"/>
        <v>#VALUE!</v>
      </c>
      <c r="J62" s="309" t="e">
        <f ca="1">VLOOKUP($A62,Analysis!$A:$U,10,FALSE)</f>
        <v>#VALUE!</v>
      </c>
      <c r="K62" s="310" t="e">
        <f ca="1">IF(VLOOKUP($A62,Analysis!$A:$U,3,FALSE)=1,ROUND(VLOOKUP($A62,Analysis!$A:$U,17,FALSE),0),#N/A)</f>
        <v>#VALUE!</v>
      </c>
      <c r="L62" s="310" t="e">
        <f ca="1">IF(ISERROR($K62),ROUND(VLOOKUP($A62,Analysis!$A:$U,17,FALSE),0),#N/A)</f>
        <v>#VALUE!</v>
      </c>
      <c r="M62" s="264" t="e">
        <f t="shared" ca="1" si="5"/>
        <v>#VALUE!</v>
      </c>
      <c r="N62" s="264" t="e">
        <f t="shared" ca="1" si="6"/>
        <v>#VALUE!</v>
      </c>
      <c r="O62" s="264" t="e">
        <f t="shared" ca="1" si="7"/>
        <v>#VALUE!</v>
      </c>
    </row>
    <row r="63" spans="1:15" x14ac:dyDescent="0.25">
      <c r="A63" s="264" t="e">
        <f t="shared" ca="1" si="0"/>
        <v>#VALUE!</v>
      </c>
      <c r="B63" s="264" t="e">
        <f t="shared" ca="1" si="1"/>
        <v>#VALUE!</v>
      </c>
      <c r="C63" s="309" t="e">
        <f ca="1">VLOOKUP($A63,Analysis!$A:$U,11,FALSE)</f>
        <v>#VALUE!</v>
      </c>
      <c r="D63" s="264" t="e">
        <f ca="1">IF(VLOOKUP($A63,Analysis!$A:$U,3,FALSE)=1,VLOOKUP($A63,Analysis!$A:$U,18,FALSE),#N/A)</f>
        <v>#VALUE!</v>
      </c>
      <c r="E63" s="264" t="e">
        <f ca="1">IF(ISERROR($D63),VLOOKUP($A63,Analysis!$A:$U,18,FALSE),#N/A)</f>
        <v>#VALUE!</v>
      </c>
      <c r="F63" s="264" t="e">
        <f t="shared" ca="1" si="2"/>
        <v>#VALUE!</v>
      </c>
      <c r="G63" s="264" t="e">
        <f t="shared" ca="1" si="3"/>
        <v>#VALUE!</v>
      </c>
      <c r="H63" s="264" t="e">
        <f t="shared" ca="1" si="4"/>
        <v>#VALUE!</v>
      </c>
      <c r="J63" s="309" t="e">
        <f ca="1">VLOOKUP($A63,Analysis!$A:$U,10,FALSE)</f>
        <v>#VALUE!</v>
      </c>
      <c r="K63" s="310" t="e">
        <f ca="1">IF(VLOOKUP($A63,Analysis!$A:$U,3,FALSE)=1,ROUND(VLOOKUP($A63,Analysis!$A:$U,17,FALSE),0),#N/A)</f>
        <v>#VALUE!</v>
      </c>
      <c r="L63" s="310" t="e">
        <f ca="1">IF(ISERROR($K63),ROUND(VLOOKUP($A63,Analysis!$A:$U,17,FALSE),0),#N/A)</f>
        <v>#VALUE!</v>
      </c>
      <c r="M63" s="264" t="e">
        <f t="shared" ca="1" si="5"/>
        <v>#VALUE!</v>
      </c>
      <c r="N63" s="264" t="e">
        <f t="shared" ca="1" si="6"/>
        <v>#VALUE!</v>
      </c>
      <c r="O63" s="264" t="e">
        <f t="shared" ca="1" si="7"/>
        <v>#VALUE!</v>
      </c>
    </row>
    <row r="64" spans="1:15" x14ac:dyDescent="0.25">
      <c r="A64" s="264" t="e">
        <f t="shared" ca="1" si="0"/>
        <v>#VALUE!</v>
      </c>
      <c r="B64" s="264" t="e">
        <f t="shared" ca="1" si="1"/>
        <v>#VALUE!</v>
      </c>
      <c r="C64" s="309" t="e">
        <f ca="1">VLOOKUP($A64,Analysis!$A:$U,11,FALSE)</f>
        <v>#VALUE!</v>
      </c>
      <c r="D64" s="264" t="e">
        <f ca="1">IF(VLOOKUP($A64,Analysis!$A:$U,3,FALSE)=1,VLOOKUP($A64,Analysis!$A:$U,18,FALSE),#N/A)</f>
        <v>#VALUE!</v>
      </c>
      <c r="E64" s="264" t="e">
        <f ca="1">IF(ISERROR($D64),VLOOKUP($A64,Analysis!$A:$U,18,FALSE),#N/A)</f>
        <v>#VALUE!</v>
      </c>
      <c r="F64" s="264" t="e">
        <f t="shared" ca="1" si="2"/>
        <v>#VALUE!</v>
      </c>
      <c r="G64" s="264" t="e">
        <f t="shared" ca="1" si="3"/>
        <v>#VALUE!</v>
      </c>
      <c r="H64" s="264" t="e">
        <f t="shared" ca="1" si="4"/>
        <v>#VALUE!</v>
      </c>
      <c r="J64" s="309" t="e">
        <f ca="1">VLOOKUP($A64,Analysis!$A:$U,10,FALSE)</f>
        <v>#VALUE!</v>
      </c>
      <c r="K64" s="310" t="e">
        <f ca="1">IF(VLOOKUP($A64,Analysis!$A:$U,3,FALSE)=1,ROUND(VLOOKUP($A64,Analysis!$A:$U,17,FALSE),0),#N/A)</f>
        <v>#VALUE!</v>
      </c>
      <c r="L64" s="310" t="e">
        <f ca="1">IF(ISERROR($K64),ROUND(VLOOKUP($A64,Analysis!$A:$U,17,FALSE),0),#N/A)</f>
        <v>#VALUE!</v>
      </c>
      <c r="M64" s="264" t="e">
        <f t="shared" ca="1" si="5"/>
        <v>#VALUE!</v>
      </c>
      <c r="N64" s="264" t="e">
        <f t="shared" ca="1" si="6"/>
        <v>#VALUE!</v>
      </c>
      <c r="O64" s="264" t="e">
        <f t="shared" ca="1" si="7"/>
        <v>#VALUE!</v>
      </c>
    </row>
    <row r="65" spans="1:15" x14ac:dyDescent="0.25">
      <c r="A65" s="264" t="e">
        <f t="shared" ca="1" si="0"/>
        <v>#VALUE!</v>
      </c>
      <c r="B65" s="264" t="e">
        <f t="shared" ca="1" si="1"/>
        <v>#VALUE!</v>
      </c>
      <c r="C65" s="309" t="e">
        <f ca="1">VLOOKUP($A65,Analysis!$A:$U,11,FALSE)</f>
        <v>#VALUE!</v>
      </c>
      <c r="D65" s="264" t="e">
        <f ca="1">IF(VLOOKUP($A65,Analysis!$A:$U,3,FALSE)=1,VLOOKUP($A65,Analysis!$A:$U,18,FALSE),#N/A)</f>
        <v>#VALUE!</v>
      </c>
      <c r="E65" s="264" t="e">
        <f ca="1">IF(ISERROR($D65),VLOOKUP($A65,Analysis!$A:$U,18,FALSE),#N/A)</f>
        <v>#VALUE!</v>
      </c>
      <c r="F65" s="264" t="e">
        <f t="shared" ca="1" si="2"/>
        <v>#VALUE!</v>
      </c>
      <c r="G65" s="264" t="e">
        <f t="shared" ca="1" si="3"/>
        <v>#VALUE!</v>
      </c>
      <c r="H65" s="264" t="e">
        <f t="shared" ca="1" si="4"/>
        <v>#VALUE!</v>
      </c>
      <c r="J65" s="309" t="e">
        <f ca="1">VLOOKUP($A65,Analysis!$A:$U,10,FALSE)</f>
        <v>#VALUE!</v>
      </c>
      <c r="K65" s="310" t="e">
        <f ca="1">IF(VLOOKUP($A65,Analysis!$A:$U,3,FALSE)=1,ROUND(VLOOKUP($A65,Analysis!$A:$U,17,FALSE),0),#N/A)</f>
        <v>#VALUE!</v>
      </c>
      <c r="L65" s="310" t="e">
        <f ca="1">IF(ISERROR($K65),ROUND(VLOOKUP($A65,Analysis!$A:$U,17,FALSE),0),#N/A)</f>
        <v>#VALUE!</v>
      </c>
      <c r="M65" s="264" t="e">
        <f t="shared" ca="1" si="5"/>
        <v>#VALUE!</v>
      </c>
      <c r="N65" s="264" t="e">
        <f t="shared" ca="1" si="6"/>
        <v>#VALUE!</v>
      </c>
      <c r="O65" s="264" t="e">
        <f t="shared" ca="1" si="7"/>
        <v>#VALUE!</v>
      </c>
    </row>
    <row r="66" spans="1:15" x14ac:dyDescent="0.25">
      <c r="A66" s="264" t="e">
        <f t="shared" ref="A66:A129" ca="1" si="8">Item_ID</f>
        <v>#VALUE!</v>
      </c>
      <c r="B66" s="264" t="e">
        <f t="shared" ref="B66:B129" ca="1" si="9">Valuation_Method</f>
        <v>#VALUE!</v>
      </c>
      <c r="C66" s="309" t="e">
        <f ca="1">VLOOKUP($A66,Analysis!$A:$U,11,FALSE)</f>
        <v>#VALUE!</v>
      </c>
      <c r="D66" s="264" t="e">
        <f ca="1">IF(VLOOKUP($A66,Analysis!$A:$U,3,FALSE)=1,VLOOKUP($A66,Analysis!$A:$U,18,FALSE),#N/A)</f>
        <v>#VALUE!</v>
      </c>
      <c r="E66" s="264" t="e">
        <f ca="1">IF(ISERROR($D66),VLOOKUP($A66,Analysis!$A:$U,18,FALSE),#N/A)</f>
        <v>#VALUE!</v>
      </c>
      <c r="F66" s="264" t="e">
        <f t="shared" ca="1" si="2"/>
        <v>#VALUE!</v>
      </c>
      <c r="G66" s="264" t="e">
        <f t="shared" ca="1" si="3"/>
        <v>#VALUE!</v>
      </c>
      <c r="H66" s="264" t="e">
        <f t="shared" ca="1" si="4"/>
        <v>#VALUE!</v>
      </c>
      <c r="J66" s="309" t="e">
        <f ca="1">VLOOKUP($A66,Analysis!$A:$U,10,FALSE)</f>
        <v>#VALUE!</v>
      </c>
      <c r="K66" s="310" t="e">
        <f ca="1">IF(VLOOKUP($A66,Analysis!$A:$U,3,FALSE)=1,ROUND(VLOOKUP($A66,Analysis!$A:$U,17,FALSE),0),#N/A)</f>
        <v>#VALUE!</v>
      </c>
      <c r="L66" s="310" t="e">
        <f ca="1">IF(ISERROR($K66),ROUND(VLOOKUP($A66,Analysis!$A:$U,17,FALSE),0),#N/A)</f>
        <v>#VALUE!</v>
      </c>
      <c r="M66" s="264" t="e">
        <f t="shared" ca="1" si="5"/>
        <v>#VALUE!</v>
      </c>
      <c r="N66" s="264" t="e">
        <f t="shared" ca="1" si="6"/>
        <v>#VALUE!</v>
      </c>
      <c r="O66" s="264" t="e">
        <f t="shared" ca="1" si="7"/>
        <v>#VALUE!</v>
      </c>
    </row>
    <row r="67" spans="1:15" x14ac:dyDescent="0.25">
      <c r="A67" s="264" t="e">
        <f t="shared" ca="1" si="8"/>
        <v>#VALUE!</v>
      </c>
      <c r="B67" s="264" t="e">
        <f t="shared" ca="1" si="9"/>
        <v>#VALUE!</v>
      </c>
      <c r="C67" s="309" t="e">
        <f ca="1">VLOOKUP($A67,Analysis!$A:$U,11,FALSE)</f>
        <v>#VALUE!</v>
      </c>
      <c r="D67" s="264" t="e">
        <f ca="1">IF(VLOOKUP($A67,Analysis!$A:$U,3,FALSE)=1,VLOOKUP($A67,Analysis!$A:$U,18,FALSE),#N/A)</f>
        <v>#VALUE!</v>
      </c>
      <c r="E67" s="264" t="e">
        <f ca="1">IF(ISERROR($D67),VLOOKUP($A67,Analysis!$A:$U,18,FALSE),#N/A)</f>
        <v>#VALUE!</v>
      </c>
      <c r="F67" s="264" t="e">
        <f t="shared" ref="F67:F130" ca="1" si="10">IF($B67="Vacant",$D67,#N/A)</f>
        <v>#VALUE!</v>
      </c>
      <c r="G67" s="264" t="e">
        <f t="shared" ref="G67:G130" ca="1" si="11">IF($B67="Abstraction",$D67,#N/A)</f>
        <v>#VALUE!</v>
      </c>
      <c r="H67" s="264" t="e">
        <f t="shared" ref="H67:H130" ca="1" si="12">IF($B67="Allocation",$D67,#N/A)</f>
        <v>#VALUE!</v>
      </c>
      <c r="J67" s="309" t="e">
        <f ca="1">VLOOKUP($A67,Analysis!$A:$U,10,FALSE)</f>
        <v>#VALUE!</v>
      </c>
      <c r="K67" s="310" t="e">
        <f ca="1">IF(VLOOKUP($A67,Analysis!$A:$U,3,FALSE)=1,ROUND(VLOOKUP($A67,Analysis!$A:$U,17,FALSE),0),#N/A)</f>
        <v>#VALUE!</v>
      </c>
      <c r="L67" s="310" t="e">
        <f ca="1">IF(ISERROR($K67),ROUND(VLOOKUP($A67,Analysis!$A:$U,17,FALSE),0),#N/A)</f>
        <v>#VALUE!</v>
      </c>
      <c r="M67" s="264" t="e">
        <f t="shared" ref="M67:M130" ca="1" si="13">IF($B67="Vacant",$K67,#N/A)</f>
        <v>#VALUE!</v>
      </c>
      <c r="N67" s="264" t="e">
        <f t="shared" ref="N67:N130" ca="1" si="14">IF($B67="Abstraction",$K67,#N/A)</f>
        <v>#VALUE!</v>
      </c>
      <c r="O67" s="264" t="e">
        <f t="shared" ref="O67:O130" ca="1" si="15">IF($B67="Allocation",$K67,#N/A)</f>
        <v>#VALUE!</v>
      </c>
    </row>
    <row r="68" spans="1:15" x14ac:dyDescent="0.25">
      <c r="A68" s="264" t="e">
        <f t="shared" ca="1" si="8"/>
        <v>#VALUE!</v>
      </c>
      <c r="B68" s="264" t="e">
        <f t="shared" ca="1" si="9"/>
        <v>#VALUE!</v>
      </c>
      <c r="C68" s="309" t="e">
        <f ca="1">VLOOKUP($A68,Analysis!$A:$U,11,FALSE)</f>
        <v>#VALUE!</v>
      </c>
      <c r="D68" s="264" t="e">
        <f ca="1">IF(VLOOKUP($A68,Analysis!$A:$U,3,FALSE)=1,VLOOKUP($A68,Analysis!$A:$U,18,FALSE),#N/A)</f>
        <v>#VALUE!</v>
      </c>
      <c r="E68" s="264" t="e">
        <f ca="1">IF(ISERROR($D68),VLOOKUP($A68,Analysis!$A:$U,18,FALSE),#N/A)</f>
        <v>#VALUE!</v>
      </c>
      <c r="F68" s="264" t="e">
        <f t="shared" ca="1" si="10"/>
        <v>#VALUE!</v>
      </c>
      <c r="G68" s="264" t="e">
        <f t="shared" ca="1" si="11"/>
        <v>#VALUE!</v>
      </c>
      <c r="H68" s="264" t="e">
        <f t="shared" ca="1" si="12"/>
        <v>#VALUE!</v>
      </c>
      <c r="J68" s="309" t="e">
        <f ca="1">VLOOKUP($A68,Analysis!$A:$U,10,FALSE)</f>
        <v>#VALUE!</v>
      </c>
      <c r="K68" s="310" t="e">
        <f ca="1">IF(VLOOKUP($A68,Analysis!$A:$U,3,FALSE)=1,ROUND(VLOOKUP($A68,Analysis!$A:$U,17,FALSE),0),#N/A)</f>
        <v>#VALUE!</v>
      </c>
      <c r="L68" s="310" t="e">
        <f ca="1">IF(ISERROR($K68),ROUND(VLOOKUP($A68,Analysis!$A:$U,17,FALSE),0),#N/A)</f>
        <v>#VALUE!</v>
      </c>
      <c r="M68" s="264" t="e">
        <f t="shared" ca="1" si="13"/>
        <v>#VALUE!</v>
      </c>
      <c r="N68" s="264" t="e">
        <f t="shared" ca="1" si="14"/>
        <v>#VALUE!</v>
      </c>
      <c r="O68" s="264" t="e">
        <f t="shared" ca="1" si="15"/>
        <v>#VALUE!</v>
      </c>
    </row>
    <row r="69" spans="1:15" x14ac:dyDescent="0.25">
      <c r="A69" s="264" t="e">
        <f t="shared" ca="1" si="8"/>
        <v>#VALUE!</v>
      </c>
      <c r="B69" s="264" t="e">
        <f t="shared" ca="1" si="9"/>
        <v>#VALUE!</v>
      </c>
      <c r="C69" s="309" t="e">
        <f ca="1">VLOOKUP($A69,Analysis!$A:$U,11,FALSE)</f>
        <v>#VALUE!</v>
      </c>
      <c r="D69" s="264" t="e">
        <f ca="1">IF(VLOOKUP($A69,Analysis!$A:$U,3,FALSE)=1,VLOOKUP($A69,Analysis!$A:$U,18,FALSE),#N/A)</f>
        <v>#VALUE!</v>
      </c>
      <c r="E69" s="264" t="e">
        <f ca="1">IF(ISERROR($D69),VLOOKUP($A69,Analysis!$A:$U,18,FALSE),#N/A)</f>
        <v>#VALUE!</v>
      </c>
      <c r="F69" s="264" t="e">
        <f t="shared" ca="1" si="10"/>
        <v>#VALUE!</v>
      </c>
      <c r="G69" s="264" t="e">
        <f t="shared" ca="1" si="11"/>
        <v>#VALUE!</v>
      </c>
      <c r="H69" s="264" t="e">
        <f t="shared" ca="1" si="12"/>
        <v>#VALUE!</v>
      </c>
      <c r="J69" s="309" t="e">
        <f ca="1">VLOOKUP($A69,Analysis!$A:$U,10,FALSE)</f>
        <v>#VALUE!</v>
      </c>
      <c r="K69" s="310" t="e">
        <f ca="1">IF(VLOOKUP($A69,Analysis!$A:$U,3,FALSE)=1,ROUND(VLOOKUP($A69,Analysis!$A:$U,17,FALSE),0),#N/A)</f>
        <v>#VALUE!</v>
      </c>
      <c r="L69" s="310" t="e">
        <f ca="1">IF(ISERROR($K69),ROUND(VLOOKUP($A69,Analysis!$A:$U,17,FALSE),0),#N/A)</f>
        <v>#VALUE!</v>
      </c>
      <c r="M69" s="264" t="e">
        <f t="shared" ca="1" si="13"/>
        <v>#VALUE!</v>
      </c>
      <c r="N69" s="264" t="e">
        <f t="shared" ca="1" si="14"/>
        <v>#VALUE!</v>
      </c>
      <c r="O69" s="264" t="e">
        <f t="shared" ca="1" si="15"/>
        <v>#VALUE!</v>
      </c>
    </row>
    <row r="70" spans="1:15" x14ac:dyDescent="0.25">
      <c r="A70" s="264" t="e">
        <f t="shared" ca="1" si="8"/>
        <v>#VALUE!</v>
      </c>
      <c r="B70" s="264" t="e">
        <f t="shared" ca="1" si="9"/>
        <v>#VALUE!</v>
      </c>
      <c r="C70" s="309" t="e">
        <f ca="1">VLOOKUP($A70,Analysis!$A:$U,11,FALSE)</f>
        <v>#VALUE!</v>
      </c>
      <c r="D70" s="264" t="e">
        <f ca="1">IF(VLOOKUP($A70,Analysis!$A:$U,3,FALSE)=1,VLOOKUP($A70,Analysis!$A:$U,18,FALSE),#N/A)</f>
        <v>#VALUE!</v>
      </c>
      <c r="E70" s="264" t="e">
        <f ca="1">IF(ISERROR($D70),VLOOKUP($A70,Analysis!$A:$U,18,FALSE),#N/A)</f>
        <v>#VALUE!</v>
      </c>
      <c r="F70" s="264" t="e">
        <f t="shared" ca="1" si="10"/>
        <v>#VALUE!</v>
      </c>
      <c r="G70" s="264" t="e">
        <f t="shared" ca="1" si="11"/>
        <v>#VALUE!</v>
      </c>
      <c r="H70" s="264" t="e">
        <f t="shared" ca="1" si="12"/>
        <v>#VALUE!</v>
      </c>
      <c r="J70" s="309" t="e">
        <f ca="1">VLOOKUP($A70,Analysis!$A:$U,10,FALSE)</f>
        <v>#VALUE!</v>
      </c>
      <c r="K70" s="310" t="e">
        <f ca="1">IF(VLOOKUP($A70,Analysis!$A:$U,3,FALSE)=1,ROUND(VLOOKUP($A70,Analysis!$A:$U,17,FALSE),0),#N/A)</f>
        <v>#VALUE!</v>
      </c>
      <c r="L70" s="310" t="e">
        <f ca="1">IF(ISERROR($K70),ROUND(VLOOKUP($A70,Analysis!$A:$U,17,FALSE),0),#N/A)</f>
        <v>#VALUE!</v>
      </c>
      <c r="M70" s="264" t="e">
        <f t="shared" ca="1" si="13"/>
        <v>#VALUE!</v>
      </c>
      <c r="N70" s="264" t="e">
        <f t="shared" ca="1" si="14"/>
        <v>#VALUE!</v>
      </c>
      <c r="O70" s="264" t="e">
        <f t="shared" ca="1" si="15"/>
        <v>#VALUE!</v>
      </c>
    </row>
    <row r="71" spans="1:15" x14ac:dyDescent="0.25">
      <c r="A71" s="264" t="e">
        <f t="shared" ca="1" si="8"/>
        <v>#VALUE!</v>
      </c>
      <c r="B71" s="264" t="e">
        <f t="shared" ca="1" si="9"/>
        <v>#VALUE!</v>
      </c>
      <c r="C71" s="309" t="e">
        <f ca="1">VLOOKUP($A71,Analysis!$A:$U,11,FALSE)</f>
        <v>#VALUE!</v>
      </c>
      <c r="D71" s="264" t="e">
        <f ca="1">IF(VLOOKUP($A71,Analysis!$A:$U,3,FALSE)=1,VLOOKUP($A71,Analysis!$A:$U,18,FALSE),#N/A)</f>
        <v>#VALUE!</v>
      </c>
      <c r="E71" s="264" t="e">
        <f ca="1">IF(ISERROR($D71),VLOOKUP($A71,Analysis!$A:$U,18,FALSE),#N/A)</f>
        <v>#VALUE!</v>
      </c>
      <c r="F71" s="264" t="e">
        <f t="shared" ca="1" si="10"/>
        <v>#VALUE!</v>
      </c>
      <c r="G71" s="264" t="e">
        <f t="shared" ca="1" si="11"/>
        <v>#VALUE!</v>
      </c>
      <c r="H71" s="264" t="e">
        <f t="shared" ca="1" si="12"/>
        <v>#VALUE!</v>
      </c>
      <c r="J71" s="309" t="e">
        <f ca="1">VLOOKUP($A71,Analysis!$A:$U,10,FALSE)</f>
        <v>#VALUE!</v>
      </c>
      <c r="K71" s="310" t="e">
        <f ca="1">IF(VLOOKUP($A71,Analysis!$A:$U,3,FALSE)=1,ROUND(VLOOKUP($A71,Analysis!$A:$U,17,FALSE),0),#N/A)</f>
        <v>#VALUE!</v>
      </c>
      <c r="L71" s="310" t="e">
        <f ca="1">IF(ISERROR($K71),ROUND(VLOOKUP($A71,Analysis!$A:$U,17,FALSE),0),#N/A)</f>
        <v>#VALUE!</v>
      </c>
      <c r="M71" s="264" t="e">
        <f t="shared" ca="1" si="13"/>
        <v>#VALUE!</v>
      </c>
      <c r="N71" s="264" t="e">
        <f t="shared" ca="1" si="14"/>
        <v>#VALUE!</v>
      </c>
      <c r="O71" s="264" t="e">
        <f t="shared" ca="1" si="15"/>
        <v>#VALUE!</v>
      </c>
    </row>
    <row r="72" spans="1:15" x14ac:dyDescent="0.25">
      <c r="A72" s="264" t="e">
        <f t="shared" ca="1" si="8"/>
        <v>#VALUE!</v>
      </c>
      <c r="B72" s="264" t="e">
        <f t="shared" ca="1" si="9"/>
        <v>#VALUE!</v>
      </c>
      <c r="C72" s="309" t="e">
        <f ca="1">VLOOKUP($A72,Analysis!$A:$U,11,FALSE)</f>
        <v>#VALUE!</v>
      </c>
      <c r="D72" s="264" t="e">
        <f ca="1">IF(VLOOKUP($A72,Analysis!$A:$U,3,FALSE)=1,VLOOKUP($A72,Analysis!$A:$U,18,FALSE),#N/A)</f>
        <v>#VALUE!</v>
      </c>
      <c r="E72" s="264" t="e">
        <f ca="1">IF(ISERROR($D72),VLOOKUP($A72,Analysis!$A:$U,18,FALSE),#N/A)</f>
        <v>#VALUE!</v>
      </c>
      <c r="F72" s="264" t="e">
        <f t="shared" ca="1" si="10"/>
        <v>#VALUE!</v>
      </c>
      <c r="G72" s="264" t="e">
        <f t="shared" ca="1" si="11"/>
        <v>#VALUE!</v>
      </c>
      <c r="H72" s="264" t="e">
        <f t="shared" ca="1" si="12"/>
        <v>#VALUE!</v>
      </c>
      <c r="J72" s="309" t="e">
        <f ca="1">VLOOKUP($A72,Analysis!$A:$U,10,FALSE)</f>
        <v>#VALUE!</v>
      </c>
      <c r="K72" s="310" t="e">
        <f ca="1">IF(VLOOKUP($A72,Analysis!$A:$U,3,FALSE)=1,ROUND(VLOOKUP($A72,Analysis!$A:$U,17,FALSE),0),#N/A)</f>
        <v>#VALUE!</v>
      </c>
      <c r="L72" s="310" t="e">
        <f ca="1">IF(ISERROR($K72),ROUND(VLOOKUP($A72,Analysis!$A:$U,17,FALSE),0),#N/A)</f>
        <v>#VALUE!</v>
      </c>
      <c r="M72" s="264" t="e">
        <f t="shared" ca="1" si="13"/>
        <v>#VALUE!</v>
      </c>
      <c r="N72" s="264" t="e">
        <f t="shared" ca="1" si="14"/>
        <v>#VALUE!</v>
      </c>
      <c r="O72" s="264" t="e">
        <f t="shared" ca="1" si="15"/>
        <v>#VALUE!</v>
      </c>
    </row>
    <row r="73" spans="1:15" x14ac:dyDescent="0.25">
      <c r="A73" s="264" t="e">
        <f t="shared" ca="1" si="8"/>
        <v>#VALUE!</v>
      </c>
      <c r="B73" s="264" t="e">
        <f t="shared" ca="1" si="9"/>
        <v>#VALUE!</v>
      </c>
      <c r="C73" s="309" t="e">
        <f ca="1">VLOOKUP($A73,Analysis!$A:$U,11,FALSE)</f>
        <v>#VALUE!</v>
      </c>
      <c r="D73" s="264" t="e">
        <f ca="1">IF(VLOOKUP($A73,Analysis!$A:$U,3,FALSE)=1,VLOOKUP($A73,Analysis!$A:$U,18,FALSE),#N/A)</f>
        <v>#VALUE!</v>
      </c>
      <c r="E73" s="264" t="e">
        <f ca="1">IF(ISERROR($D73),VLOOKUP($A73,Analysis!$A:$U,18,FALSE),#N/A)</f>
        <v>#VALUE!</v>
      </c>
      <c r="F73" s="264" t="e">
        <f t="shared" ca="1" si="10"/>
        <v>#VALUE!</v>
      </c>
      <c r="G73" s="264" t="e">
        <f t="shared" ca="1" si="11"/>
        <v>#VALUE!</v>
      </c>
      <c r="H73" s="264" t="e">
        <f t="shared" ca="1" si="12"/>
        <v>#VALUE!</v>
      </c>
      <c r="J73" s="309" t="e">
        <f ca="1">VLOOKUP($A73,Analysis!$A:$U,10,FALSE)</f>
        <v>#VALUE!</v>
      </c>
      <c r="K73" s="310" t="e">
        <f ca="1">IF(VLOOKUP($A73,Analysis!$A:$U,3,FALSE)=1,ROUND(VLOOKUP($A73,Analysis!$A:$U,17,FALSE),0),#N/A)</f>
        <v>#VALUE!</v>
      </c>
      <c r="L73" s="310" t="e">
        <f ca="1">IF(ISERROR($K73),ROUND(VLOOKUP($A73,Analysis!$A:$U,17,FALSE),0),#N/A)</f>
        <v>#VALUE!</v>
      </c>
      <c r="M73" s="264" t="e">
        <f t="shared" ca="1" si="13"/>
        <v>#VALUE!</v>
      </c>
      <c r="N73" s="264" t="e">
        <f t="shared" ca="1" si="14"/>
        <v>#VALUE!</v>
      </c>
      <c r="O73" s="264" t="e">
        <f t="shared" ca="1" si="15"/>
        <v>#VALUE!</v>
      </c>
    </row>
    <row r="74" spans="1:15" x14ac:dyDescent="0.25">
      <c r="A74" s="264" t="e">
        <f t="shared" ca="1" si="8"/>
        <v>#VALUE!</v>
      </c>
      <c r="B74" s="264" t="e">
        <f t="shared" ca="1" si="9"/>
        <v>#VALUE!</v>
      </c>
      <c r="C74" s="309" t="e">
        <f ca="1">VLOOKUP($A74,Analysis!$A:$U,11,FALSE)</f>
        <v>#VALUE!</v>
      </c>
      <c r="D74" s="264" t="e">
        <f ca="1">IF(VLOOKUP($A74,Analysis!$A:$U,3,FALSE)=1,VLOOKUP($A74,Analysis!$A:$U,18,FALSE),#N/A)</f>
        <v>#VALUE!</v>
      </c>
      <c r="E74" s="264" t="e">
        <f ca="1">IF(ISERROR($D74),VLOOKUP($A74,Analysis!$A:$U,18,FALSE),#N/A)</f>
        <v>#VALUE!</v>
      </c>
      <c r="F74" s="264" t="e">
        <f t="shared" ca="1" si="10"/>
        <v>#VALUE!</v>
      </c>
      <c r="G74" s="264" t="e">
        <f t="shared" ca="1" si="11"/>
        <v>#VALUE!</v>
      </c>
      <c r="H74" s="264" t="e">
        <f t="shared" ca="1" si="12"/>
        <v>#VALUE!</v>
      </c>
      <c r="J74" s="309" t="e">
        <f ca="1">VLOOKUP($A74,Analysis!$A:$U,10,FALSE)</f>
        <v>#VALUE!</v>
      </c>
      <c r="K74" s="310" t="e">
        <f ca="1">IF(VLOOKUP($A74,Analysis!$A:$U,3,FALSE)=1,ROUND(VLOOKUP($A74,Analysis!$A:$U,17,FALSE),0),#N/A)</f>
        <v>#VALUE!</v>
      </c>
      <c r="L74" s="310" t="e">
        <f ca="1">IF(ISERROR($K74),ROUND(VLOOKUP($A74,Analysis!$A:$U,17,FALSE),0),#N/A)</f>
        <v>#VALUE!</v>
      </c>
      <c r="M74" s="264" t="e">
        <f t="shared" ca="1" si="13"/>
        <v>#VALUE!</v>
      </c>
      <c r="N74" s="264" t="e">
        <f t="shared" ca="1" si="14"/>
        <v>#VALUE!</v>
      </c>
      <c r="O74" s="264" t="e">
        <f t="shared" ca="1" si="15"/>
        <v>#VALUE!</v>
      </c>
    </row>
    <row r="75" spans="1:15" x14ac:dyDescent="0.25">
      <c r="A75" s="264" t="e">
        <f t="shared" ca="1" si="8"/>
        <v>#VALUE!</v>
      </c>
      <c r="B75" s="264" t="e">
        <f t="shared" ca="1" si="9"/>
        <v>#VALUE!</v>
      </c>
      <c r="C75" s="309" t="e">
        <f ca="1">VLOOKUP($A75,Analysis!$A:$U,11,FALSE)</f>
        <v>#VALUE!</v>
      </c>
      <c r="D75" s="264" t="e">
        <f ca="1">IF(VLOOKUP($A75,Analysis!$A:$U,3,FALSE)=1,VLOOKUP($A75,Analysis!$A:$U,18,FALSE),#N/A)</f>
        <v>#VALUE!</v>
      </c>
      <c r="E75" s="264" t="e">
        <f ca="1">IF(ISERROR($D75),VLOOKUP($A75,Analysis!$A:$U,18,FALSE),#N/A)</f>
        <v>#VALUE!</v>
      </c>
      <c r="F75" s="264" t="e">
        <f t="shared" ca="1" si="10"/>
        <v>#VALUE!</v>
      </c>
      <c r="G75" s="264" t="e">
        <f t="shared" ca="1" si="11"/>
        <v>#VALUE!</v>
      </c>
      <c r="H75" s="264" t="e">
        <f t="shared" ca="1" si="12"/>
        <v>#VALUE!</v>
      </c>
      <c r="J75" s="309" t="e">
        <f ca="1">VLOOKUP($A75,Analysis!$A:$U,10,FALSE)</f>
        <v>#VALUE!</v>
      </c>
      <c r="K75" s="310" t="e">
        <f ca="1">IF(VLOOKUP($A75,Analysis!$A:$U,3,FALSE)=1,ROUND(VLOOKUP($A75,Analysis!$A:$U,17,FALSE),0),#N/A)</f>
        <v>#VALUE!</v>
      </c>
      <c r="L75" s="310" t="e">
        <f ca="1">IF(ISERROR($K75),ROUND(VLOOKUP($A75,Analysis!$A:$U,17,FALSE),0),#N/A)</f>
        <v>#VALUE!</v>
      </c>
      <c r="M75" s="264" t="e">
        <f t="shared" ca="1" si="13"/>
        <v>#VALUE!</v>
      </c>
      <c r="N75" s="264" t="e">
        <f t="shared" ca="1" si="14"/>
        <v>#VALUE!</v>
      </c>
      <c r="O75" s="264" t="e">
        <f t="shared" ca="1" si="15"/>
        <v>#VALUE!</v>
      </c>
    </row>
    <row r="76" spans="1:15" x14ac:dyDescent="0.25">
      <c r="A76" s="264" t="e">
        <f t="shared" ca="1" si="8"/>
        <v>#VALUE!</v>
      </c>
      <c r="B76" s="264" t="e">
        <f t="shared" ca="1" si="9"/>
        <v>#VALUE!</v>
      </c>
      <c r="C76" s="309" t="e">
        <f ca="1">VLOOKUP($A76,Analysis!$A:$U,11,FALSE)</f>
        <v>#VALUE!</v>
      </c>
      <c r="D76" s="264" t="e">
        <f ca="1">IF(VLOOKUP($A76,Analysis!$A:$U,3,FALSE)=1,VLOOKUP($A76,Analysis!$A:$U,18,FALSE),#N/A)</f>
        <v>#VALUE!</v>
      </c>
      <c r="E76" s="264" t="e">
        <f ca="1">IF(ISERROR($D76),VLOOKUP($A76,Analysis!$A:$U,18,FALSE),#N/A)</f>
        <v>#VALUE!</v>
      </c>
      <c r="F76" s="264" t="e">
        <f t="shared" ca="1" si="10"/>
        <v>#VALUE!</v>
      </c>
      <c r="G76" s="264" t="e">
        <f t="shared" ca="1" si="11"/>
        <v>#VALUE!</v>
      </c>
      <c r="H76" s="264" t="e">
        <f t="shared" ca="1" si="12"/>
        <v>#VALUE!</v>
      </c>
      <c r="J76" s="309" t="e">
        <f ca="1">VLOOKUP($A76,Analysis!$A:$U,10,FALSE)</f>
        <v>#VALUE!</v>
      </c>
      <c r="K76" s="310" t="e">
        <f ca="1">IF(VLOOKUP($A76,Analysis!$A:$U,3,FALSE)=1,ROUND(VLOOKUP($A76,Analysis!$A:$U,17,FALSE),0),#N/A)</f>
        <v>#VALUE!</v>
      </c>
      <c r="L76" s="310" t="e">
        <f ca="1">IF(ISERROR($K76),ROUND(VLOOKUP($A76,Analysis!$A:$U,17,FALSE),0),#N/A)</f>
        <v>#VALUE!</v>
      </c>
      <c r="M76" s="264" t="e">
        <f t="shared" ca="1" si="13"/>
        <v>#VALUE!</v>
      </c>
      <c r="N76" s="264" t="e">
        <f t="shared" ca="1" si="14"/>
        <v>#VALUE!</v>
      </c>
      <c r="O76" s="264" t="e">
        <f t="shared" ca="1" si="15"/>
        <v>#VALUE!</v>
      </c>
    </row>
    <row r="77" spans="1:15" x14ac:dyDescent="0.25">
      <c r="A77" s="264" t="e">
        <f t="shared" ca="1" si="8"/>
        <v>#VALUE!</v>
      </c>
      <c r="B77" s="264" t="e">
        <f t="shared" ca="1" si="9"/>
        <v>#VALUE!</v>
      </c>
      <c r="C77" s="309" t="e">
        <f ca="1">VLOOKUP($A77,Analysis!$A:$U,11,FALSE)</f>
        <v>#VALUE!</v>
      </c>
      <c r="D77" s="264" t="e">
        <f ca="1">IF(VLOOKUP($A77,Analysis!$A:$U,3,FALSE)=1,VLOOKUP($A77,Analysis!$A:$U,18,FALSE),#N/A)</f>
        <v>#VALUE!</v>
      </c>
      <c r="E77" s="264" t="e">
        <f ca="1">IF(ISERROR($D77),VLOOKUP($A77,Analysis!$A:$U,18,FALSE),#N/A)</f>
        <v>#VALUE!</v>
      </c>
      <c r="F77" s="264" t="e">
        <f t="shared" ca="1" si="10"/>
        <v>#VALUE!</v>
      </c>
      <c r="G77" s="264" t="e">
        <f t="shared" ca="1" si="11"/>
        <v>#VALUE!</v>
      </c>
      <c r="H77" s="264" t="e">
        <f t="shared" ca="1" si="12"/>
        <v>#VALUE!</v>
      </c>
      <c r="J77" s="309" t="e">
        <f ca="1">VLOOKUP($A77,Analysis!$A:$U,10,FALSE)</f>
        <v>#VALUE!</v>
      </c>
      <c r="K77" s="310" t="e">
        <f ca="1">IF(VLOOKUP($A77,Analysis!$A:$U,3,FALSE)=1,ROUND(VLOOKUP($A77,Analysis!$A:$U,17,FALSE),0),#N/A)</f>
        <v>#VALUE!</v>
      </c>
      <c r="L77" s="310" t="e">
        <f ca="1">IF(ISERROR($K77),ROUND(VLOOKUP($A77,Analysis!$A:$U,17,FALSE),0),#N/A)</f>
        <v>#VALUE!</v>
      </c>
      <c r="M77" s="264" t="e">
        <f t="shared" ca="1" si="13"/>
        <v>#VALUE!</v>
      </c>
      <c r="N77" s="264" t="e">
        <f t="shared" ca="1" si="14"/>
        <v>#VALUE!</v>
      </c>
      <c r="O77" s="264" t="e">
        <f t="shared" ca="1" si="15"/>
        <v>#VALUE!</v>
      </c>
    </row>
    <row r="78" spans="1:15" x14ac:dyDescent="0.25">
      <c r="A78" s="264" t="e">
        <f t="shared" ca="1" si="8"/>
        <v>#VALUE!</v>
      </c>
      <c r="B78" s="264" t="e">
        <f t="shared" ca="1" si="9"/>
        <v>#VALUE!</v>
      </c>
      <c r="C78" s="309" t="e">
        <f ca="1">VLOOKUP($A78,Analysis!$A:$U,11,FALSE)</f>
        <v>#VALUE!</v>
      </c>
      <c r="D78" s="264" t="e">
        <f ca="1">IF(VLOOKUP($A78,Analysis!$A:$U,3,FALSE)=1,VLOOKUP($A78,Analysis!$A:$U,18,FALSE),#N/A)</f>
        <v>#VALUE!</v>
      </c>
      <c r="E78" s="264" t="e">
        <f ca="1">IF(ISERROR($D78),VLOOKUP($A78,Analysis!$A:$U,18,FALSE),#N/A)</f>
        <v>#VALUE!</v>
      </c>
      <c r="F78" s="264" t="e">
        <f t="shared" ca="1" si="10"/>
        <v>#VALUE!</v>
      </c>
      <c r="G78" s="264" t="e">
        <f t="shared" ca="1" si="11"/>
        <v>#VALUE!</v>
      </c>
      <c r="H78" s="264" t="e">
        <f t="shared" ca="1" si="12"/>
        <v>#VALUE!</v>
      </c>
      <c r="J78" s="309" t="e">
        <f ca="1">VLOOKUP($A78,Analysis!$A:$U,10,FALSE)</f>
        <v>#VALUE!</v>
      </c>
      <c r="K78" s="310" t="e">
        <f ca="1">IF(VLOOKUP($A78,Analysis!$A:$U,3,FALSE)=1,ROUND(VLOOKUP($A78,Analysis!$A:$U,17,FALSE),0),#N/A)</f>
        <v>#VALUE!</v>
      </c>
      <c r="L78" s="310" t="e">
        <f ca="1">IF(ISERROR($K78),ROUND(VLOOKUP($A78,Analysis!$A:$U,17,FALSE),0),#N/A)</f>
        <v>#VALUE!</v>
      </c>
      <c r="M78" s="264" t="e">
        <f t="shared" ca="1" si="13"/>
        <v>#VALUE!</v>
      </c>
      <c r="N78" s="264" t="e">
        <f t="shared" ca="1" si="14"/>
        <v>#VALUE!</v>
      </c>
      <c r="O78" s="264" t="e">
        <f t="shared" ca="1" si="15"/>
        <v>#VALUE!</v>
      </c>
    </row>
    <row r="79" spans="1:15" x14ac:dyDescent="0.25">
      <c r="A79" s="264" t="e">
        <f t="shared" ca="1" si="8"/>
        <v>#VALUE!</v>
      </c>
      <c r="B79" s="264" t="e">
        <f t="shared" ca="1" si="9"/>
        <v>#VALUE!</v>
      </c>
      <c r="C79" s="309" t="e">
        <f ca="1">VLOOKUP($A79,Analysis!$A:$U,11,FALSE)</f>
        <v>#VALUE!</v>
      </c>
      <c r="D79" s="264" t="e">
        <f ca="1">IF(VLOOKUP($A79,Analysis!$A:$U,3,FALSE)=1,VLOOKUP($A79,Analysis!$A:$U,18,FALSE),#N/A)</f>
        <v>#VALUE!</v>
      </c>
      <c r="E79" s="264" t="e">
        <f ca="1">IF(ISERROR($D79),VLOOKUP($A79,Analysis!$A:$U,18,FALSE),#N/A)</f>
        <v>#VALUE!</v>
      </c>
      <c r="F79" s="264" t="e">
        <f t="shared" ca="1" si="10"/>
        <v>#VALUE!</v>
      </c>
      <c r="G79" s="264" t="e">
        <f t="shared" ca="1" si="11"/>
        <v>#VALUE!</v>
      </c>
      <c r="H79" s="264" t="e">
        <f t="shared" ca="1" si="12"/>
        <v>#VALUE!</v>
      </c>
      <c r="J79" s="309" t="e">
        <f ca="1">VLOOKUP($A79,Analysis!$A:$U,10,FALSE)</f>
        <v>#VALUE!</v>
      </c>
      <c r="K79" s="310" t="e">
        <f ca="1">IF(VLOOKUP($A79,Analysis!$A:$U,3,FALSE)=1,ROUND(VLOOKUP($A79,Analysis!$A:$U,17,FALSE),0),#N/A)</f>
        <v>#VALUE!</v>
      </c>
      <c r="L79" s="310" t="e">
        <f ca="1">IF(ISERROR($K79),ROUND(VLOOKUP($A79,Analysis!$A:$U,17,FALSE),0),#N/A)</f>
        <v>#VALUE!</v>
      </c>
      <c r="M79" s="264" t="e">
        <f t="shared" ca="1" si="13"/>
        <v>#VALUE!</v>
      </c>
      <c r="N79" s="264" t="e">
        <f t="shared" ca="1" si="14"/>
        <v>#VALUE!</v>
      </c>
      <c r="O79" s="264" t="e">
        <f t="shared" ca="1" si="15"/>
        <v>#VALUE!</v>
      </c>
    </row>
    <row r="80" spans="1:15" x14ac:dyDescent="0.25">
      <c r="A80" s="264" t="e">
        <f t="shared" ca="1" si="8"/>
        <v>#VALUE!</v>
      </c>
      <c r="B80" s="264" t="e">
        <f t="shared" ca="1" si="9"/>
        <v>#VALUE!</v>
      </c>
      <c r="C80" s="309" t="e">
        <f ca="1">VLOOKUP($A80,Analysis!$A:$U,11,FALSE)</f>
        <v>#VALUE!</v>
      </c>
      <c r="D80" s="264" t="e">
        <f ca="1">IF(VLOOKUP($A80,Analysis!$A:$U,3,FALSE)=1,VLOOKUP($A80,Analysis!$A:$U,18,FALSE),#N/A)</f>
        <v>#VALUE!</v>
      </c>
      <c r="E80" s="264" t="e">
        <f ca="1">IF(ISERROR($D80),VLOOKUP($A80,Analysis!$A:$U,18,FALSE),#N/A)</f>
        <v>#VALUE!</v>
      </c>
      <c r="F80" s="264" t="e">
        <f t="shared" ca="1" si="10"/>
        <v>#VALUE!</v>
      </c>
      <c r="G80" s="264" t="e">
        <f t="shared" ca="1" si="11"/>
        <v>#VALUE!</v>
      </c>
      <c r="H80" s="264" t="e">
        <f t="shared" ca="1" si="12"/>
        <v>#VALUE!</v>
      </c>
      <c r="J80" s="309" t="e">
        <f ca="1">VLOOKUP($A80,Analysis!$A:$U,10,FALSE)</f>
        <v>#VALUE!</v>
      </c>
      <c r="K80" s="310" t="e">
        <f ca="1">IF(VLOOKUP($A80,Analysis!$A:$U,3,FALSE)=1,ROUND(VLOOKUP($A80,Analysis!$A:$U,17,FALSE),0),#N/A)</f>
        <v>#VALUE!</v>
      </c>
      <c r="L80" s="310" t="e">
        <f ca="1">IF(ISERROR($K80),ROUND(VLOOKUP($A80,Analysis!$A:$U,17,FALSE),0),#N/A)</f>
        <v>#VALUE!</v>
      </c>
      <c r="M80" s="264" t="e">
        <f t="shared" ca="1" si="13"/>
        <v>#VALUE!</v>
      </c>
      <c r="N80" s="264" t="e">
        <f t="shared" ca="1" si="14"/>
        <v>#VALUE!</v>
      </c>
      <c r="O80" s="264" t="e">
        <f t="shared" ca="1" si="15"/>
        <v>#VALUE!</v>
      </c>
    </row>
    <row r="81" spans="1:15" x14ac:dyDescent="0.25">
      <c r="A81" s="264" t="e">
        <f t="shared" ca="1" si="8"/>
        <v>#VALUE!</v>
      </c>
      <c r="B81" s="264" t="e">
        <f t="shared" ca="1" si="9"/>
        <v>#VALUE!</v>
      </c>
      <c r="C81" s="309" t="e">
        <f ca="1">VLOOKUP($A81,Analysis!$A:$U,11,FALSE)</f>
        <v>#VALUE!</v>
      </c>
      <c r="D81" s="264" t="e">
        <f ca="1">IF(VLOOKUP($A81,Analysis!$A:$U,3,FALSE)=1,VLOOKUP($A81,Analysis!$A:$U,18,FALSE),#N/A)</f>
        <v>#VALUE!</v>
      </c>
      <c r="E81" s="264" t="e">
        <f ca="1">IF(ISERROR($D81),VLOOKUP($A81,Analysis!$A:$U,18,FALSE),#N/A)</f>
        <v>#VALUE!</v>
      </c>
      <c r="F81" s="264" t="e">
        <f t="shared" ca="1" si="10"/>
        <v>#VALUE!</v>
      </c>
      <c r="G81" s="264" t="e">
        <f t="shared" ca="1" si="11"/>
        <v>#VALUE!</v>
      </c>
      <c r="H81" s="264" t="e">
        <f t="shared" ca="1" si="12"/>
        <v>#VALUE!</v>
      </c>
      <c r="J81" s="309" t="e">
        <f ca="1">VLOOKUP($A81,Analysis!$A:$U,10,FALSE)</f>
        <v>#VALUE!</v>
      </c>
      <c r="K81" s="310" t="e">
        <f ca="1">IF(VLOOKUP($A81,Analysis!$A:$U,3,FALSE)=1,ROUND(VLOOKUP($A81,Analysis!$A:$U,17,FALSE),0),#N/A)</f>
        <v>#VALUE!</v>
      </c>
      <c r="L81" s="310" t="e">
        <f ca="1">IF(ISERROR($K81),ROUND(VLOOKUP($A81,Analysis!$A:$U,17,FALSE),0),#N/A)</f>
        <v>#VALUE!</v>
      </c>
      <c r="M81" s="264" t="e">
        <f t="shared" ca="1" si="13"/>
        <v>#VALUE!</v>
      </c>
      <c r="N81" s="264" t="e">
        <f t="shared" ca="1" si="14"/>
        <v>#VALUE!</v>
      </c>
      <c r="O81" s="264" t="e">
        <f t="shared" ca="1" si="15"/>
        <v>#VALUE!</v>
      </c>
    </row>
    <row r="82" spans="1:15" x14ac:dyDescent="0.25">
      <c r="A82" s="264" t="e">
        <f t="shared" ca="1" si="8"/>
        <v>#VALUE!</v>
      </c>
      <c r="B82" s="264" t="e">
        <f t="shared" ca="1" si="9"/>
        <v>#VALUE!</v>
      </c>
      <c r="C82" s="309" t="e">
        <f ca="1">VLOOKUP($A82,Analysis!$A:$U,11,FALSE)</f>
        <v>#VALUE!</v>
      </c>
      <c r="D82" s="264" t="e">
        <f ca="1">IF(VLOOKUP($A82,Analysis!$A:$U,3,FALSE)=1,VLOOKUP($A82,Analysis!$A:$U,18,FALSE),#N/A)</f>
        <v>#VALUE!</v>
      </c>
      <c r="E82" s="264" t="e">
        <f ca="1">IF(ISERROR($D82),VLOOKUP($A82,Analysis!$A:$U,18,FALSE),#N/A)</f>
        <v>#VALUE!</v>
      </c>
      <c r="F82" s="264" t="e">
        <f t="shared" ca="1" si="10"/>
        <v>#VALUE!</v>
      </c>
      <c r="G82" s="264" t="e">
        <f t="shared" ca="1" si="11"/>
        <v>#VALUE!</v>
      </c>
      <c r="H82" s="264" t="e">
        <f t="shared" ca="1" si="12"/>
        <v>#VALUE!</v>
      </c>
      <c r="J82" s="309" t="e">
        <f ca="1">VLOOKUP($A82,Analysis!$A:$U,10,FALSE)</f>
        <v>#VALUE!</v>
      </c>
      <c r="K82" s="310" t="e">
        <f ca="1">IF(VLOOKUP($A82,Analysis!$A:$U,3,FALSE)=1,ROUND(VLOOKUP($A82,Analysis!$A:$U,17,FALSE),0),#N/A)</f>
        <v>#VALUE!</v>
      </c>
      <c r="L82" s="310" t="e">
        <f ca="1">IF(ISERROR($K82),ROUND(VLOOKUP($A82,Analysis!$A:$U,17,FALSE),0),#N/A)</f>
        <v>#VALUE!</v>
      </c>
      <c r="M82" s="264" t="e">
        <f t="shared" ca="1" si="13"/>
        <v>#VALUE!</v>
      </c>
      <c r="N82" s="264" t="e">
        <f t="shared" ca="1" si="14"/>
        <v>#VALUE!</v>
      </c>
      <c r="O82" s="264" t="e">
        <f t="shared" ca="1" si="15"/>
        <v>#VALUE!</v>
      </c>
    </row>
    <row r="83" spans="1:15" x14ac:dyDescent="0.25">
      <c r="A83" s="264" t="e">
        <f t="shared" ca="1" si="8"/>
        <v>#VALUE!</v>
      </c>
      <c r="B83" s="264" t="e">
        <f t="shared" ca="1" si="9"/>
        <v>#VALUE!</v>
      </c>
      <c r="C83" s="309" t="e">
        <f ca="1">VLOOKUP($A83,Analysis!$A:$U,11,FALSE)</f>
        <v>#VALUE!</v>
      </c>
      <c r="D83" s="264" t="e">
        <f ca="1">IF(VLOOKUP($A83,Analysis!$A:$U,3,FALSE)=1,VLOOKUP($A83,Analysis!$A:$U,18,FALSE),#N/A)</f>
        <v>#VALUE!</v>
      </c>
      <c r="E83" s="264" t="e">
        <f ca="1">IF(ISERROR($D83),VLOOKUP($A83,Analysis!$A:$U,18,FALSE),#N/A)</f>
        <v>#VALUE!</v>
      </c>
      <c r="F83" s="264" t="e">
        <f t="shared" ca="1" si="10"/>
        <v>#VALUE!</v>
      </c>
      <c r="G83" s="264" t="e">
        <f t="shared" ca="1" si="11"/>
        <v>#VALUE!</v>
      </c>
      <c r="H83" s="264" t="e">
        <f t="shared" ca="1" si="12"/>
        <v>#VALUE!</v>
      </c>
      <c r="J83" s="309" t="e">
        <f ca="1">VLOOKUP($A83,Analysis!$A:$U,10,FALSE)</f>
        <v>#VALUE!</v>
      </c>
      <c r="K83" s="310" t="e">
        <f ca="1">IF(VLOOKUP($A83,Analysis!$A:$U,3,FALSE)=1,ROUND(VLOOKUP($A83,Analysis!$A:$U,17,FALSE),0),#N/A)</f>
        <v>#VALUE!</v>
      </c>
      <c r="L83" s="310" t="e">
        <f ca="1">IF(ISERROR($K83),ROUND(VLOOKUP($A83,Analysis!$A:$U,17,FALSE),0),#N/A)</f>
        <v>#VALUE!</v>
      </c>
      <c r="M83" s="264" t="e">
        <f t="shared" ca="1" si="13"/>
        <v>#VALUE!</v>
      </c>
      <c r="N83" s="264" t="e">
        <f t="shared" ca="1" si="14"/>
        <v>#VALUE!</v>
      </c>
      <c r="O83" s="264" t="e">
        <f t="shared" ca="1" si="15"/>
        <v>#VALUE!</v>
      </c>
    </row>
    <row r="84" spans="1:15" x14ac:dyDescent="0.25">
      <c r="A84" s="264" t="e">
        <f t="shared" ca="1" si="8"/>
        <v>#VALUE!</v>
      </c>
      <c r="B84" s="264" t="e">
        <f t="shared" ca="1" si="9"/>
        <v>#VALUE!</v>
      </c>
      <c r="C84" s="309" t="e">
        <f ca="1">VLOOKUP($A84,Analysis!$A:$U,11,FALSE)</f>
        <v>#VALUE!</v>
      </c>
      <c r="D84" s="264" t="e">
        <f ca="1">IF(VLOOKUP($A84,Analysis!$A:$U,3,FALSE)=1,VLOOKUP($A84,Analysis!$A:$U,18,FALSE),#N/A)</f>
        <v>#VALUE!</v>
      </c>
      <c r="E84" s="264" t="e">
        <f ca="1">IF(ISERROR($D84),VLOOKUP($A84,Analysis!$A:$U,18,FALSE),#N/A)</f>
        <v>#VALUE!</v>
      </c>
      <c r="F84" s="264" t="e">
        <f t="shared" ca="1" si="10"/>
        <v>#VALUE!</v>
      </c>
      <c r="G84" s="264" t="e">
        <f t="shared" ca="1" si="11"/>
        <v>#VALUE!</v>
      </c>
      <c r="H84" s="264" t="e">
        <f t="shared" ca="1" si="12"/>
        <v>#VALUE!</v>
      </c>
      <c r="J84" s="309" t="e">
        <f ca="1">VLOOKUP($A84,Analysis!$A:$U,10,FALSE)</f>
        <v>#VALUE!</v>
      </c>
      <c r="K84" s="310" t="e">
        <f ca="1">IF(VLOOKUP($A84,Analysis!$A:$U,3,FALSE)=1,ROUND(VLOOKUP($A84,Analysis!$A:$U,17,FALSE),0),#N/A)</f>
        <v>#VALUE!</v>
      </c>
      <c r="L84" s="310" t="e">
        <f ca="1">IF(ISERROR($K84),ROUND(VLOOKUP($A84,Analysis!$A:$U,17,FALSE),0),#N/A)</f>
        <v>#VALUE!</v>
      </c>
      <c r="M84" s="264" t="e">
        <f t="shared" ca="1" si="13"/>
        <v>#VALUE!</v>
      </c>
      <c r="N84" s="264" t="e">
        <f t="shared" ca="1" si="14"/>
        <v>#VALUE!</v>
      </c>
      <c r="O84" s="264" t="e">
        <f t="shared" ca="1" si="15"/>
        <v>#VALUE!</v>
      </c>
    </row>
    <row r="85" spans="1:15" x14ac:dyDescent="0.25">
      <c r="A85" s="264" t="e">
        <f t="shared" ca="1" si="8"/>
        <v>#VALUE!</v>
      </c>
      <c r="B85" s="264" t="e">
        <f t="shared" ca="1" si="9"/>
        <v>#VALUE!</v>
      </c>
      <c r="C85" s="309" t="e">
        <f ca="1">VLOOKUP($A85,Analysis!$A:$U,11,FALSE)</f>
        <v>#VALUE!</v>
      </c>
      <c r="D85" s="264" t="e">
        <f ca="1">IF(VLOOKUP($A85,Analysis!$A:$U,3,FALSE)=1,VLOOKUP($A85,Analysis!$A:$U,18,FALSE),#N/A)</f>
        <v>#VALUE!</v>
      </c>
      <c r="E85" s="264" t="e">
        <f ca="1">IF(ISERROR($D85),VLOOKUP($A85,Analysis!$A:$U,18,FALSE),#N/A)</f>
        <v>#VALUE!</v>
      </c>
      <c r="F85" s="264" t="e">
        <f t="shared" ca="1" si="10"/>
        <v>#VALUE!</v>
      </c>
      <c r="G85" s="264" t="e">
        <f t="shared" ca="1" si="11"/>
        <v>#VALUE!</v>
      </c>
      <c r="H85" s="264" t="e">
        <f t="shared" ca="1" si="12"/>
        <v>#VALUE!</v>
      </c>
      <c r="J85" s="309" t="e">
        <f ca="1">VLOOKUP($A85,Analysis!$A:$U,10,FALSE)</f>
        <v>#VALUE!</v>
      </c>
      <c r="K85" s="310" t="e">
        <f ca="1">IF(VLOOKUP($A85,Analysis!$A:$U,3,FALSE)=1,ROUND(VLOOKUP($A85,Analysis!$A:$U,17,FALSE),0),#N/A)</f>
        <v>#VALUE!</v>
      </c>
      <c r="L85" s="310" t="e">
        <f ca="1">IF(ISERROR($K85),ROUND(VLOOKUP($A85,Analysis!$A:$U,17,FALSE),0),#N/A)</f>
        <v>#VALUE!</v>
      </c>
      <c r="M85" s="264" t="e">
        <f t="shared" ca="1" si="13"/>
        <v>#VALUE!</v>
      </c>
      <c r="N85" s="264" t="e">
        <f t="shared" ca="1" si="14"/>
        <v>#VALUE!</v>
      </c>
      <c r="O85" s="264" t="e">
        <f t="shared" ca="1" si="15"/>
        <v>#VALUE!</v>
      </c>
    </row>
    <row r="86" spans="1:15" x14ac:dyDescent="0.25">
      <c r="A86" s="264" t="e">
        <f t="shared" ca="1" si="8"/>
        <v>#VALUE!</v>
      </c>
      <c r="B86" s="264" t="e">
        <f t="shared" ca="1" si="9"/>
        <v>#VALUE!</v>
      </c>
      <c r="C86" s="309" t="e">
        <f ca="1">VLOOKUP($A86,Analysis!$A:$U,11,FALSE)</f>
        <v>#VALUE!</v>
      </c>
      <c r="D86" s="264" t="e">
        <f ca="1">IF(VLOOKUP($A86,Analysis!$A:$U,3,FALSE)=1,VLOOKUP($A86,Analysis!$A:$U,18,FALSE),#N/A)</f>
        <v>#VALUE!</v>
      </c>
      <c r="E86" s="264" t="e">
        <f ca="1">IF(ISERROR($D86),VLOOKUP($A86,Analysis!$A:$U,18,FALSE),#N/A)</f>
        <v>#VALUE!</v>
      </c>
      <c r="F86" s="264" t="e">
        <f t="shared" ca="1" si="10"/>
        <v>#VALUE!</v>
      </c>
      <c r="G86" s="264" t="e">
        <f t="shared" ca="1" si="11"/>
        <v>#VALUE!</v>
      </c>
      <c r="H86" s="264" t="e">
        <f t="shared" ca="1" si="12"/>
        <v>#VALUE!</v>
      </c>
      <c r="J86" s="309" t="e">
        <f ca="1">VLOOKUP($A86,Analysis!$A:$U,10,FALSE)</f>
        <v>#VALUE!</v>
      </c>
      <c r="K86" s="310" t="e">
        <f ca="1">IF(VLOOKUP($A86,Analysis!$A:$U,3,FALSE)=1,ROUND(VLOOKUP($A86,Analysis!$A:$U,17,FALSE),0),#N/A)</f>
        <v>#VALUE!</v>
      </c>
      <c r="L86" s="310" t="e">
        <f ca="1">IF(ISERROR($K86),ROUND(VLOOKUP($A86,Analysis!$A:$U,17,FALSE),0),#N/A)</f>
        <v>#VALUE!</v>
      </c>
      <c r="M86" s="264" t="e">
        <f t="shared" ca="1" si="13"/>
        <v>#VALUE!</v>
      </c>
      <c r="N86" s="264" t="e">
        <f t="shared" ca="1" si="14"/>
        <v>#VALUE!</v>
      </c>
      <c r="O86" s="264" t="e">
        <f t="shared" ca="1" si="15"/>
        <v>#VALUE!</v>
      </c>
    </row>
    <row r="87" spans="1:15" x14ac:dyDescent="0.25">
      <c r="A87" s="264" t="e">
        <f t="shared" ca="1" si="8"/>
        <v>#VALUE!</v>
      </c>
      <c r="B87" s="264" t="e">
        <f t="shared" ca="1" si="9"/>
        <v>#VALUE!</v>
      </c>
      <c r="C87" s="309" t="e">
        <f ca="1">VLOOKUP($A87,Analysis!$A:$U,11,FALSE)</f>
        <v>#VALUE!</v>
      </c>
      <c r="D87" s="264" t="e">
        <f ca="1">IF(VLOOKUP($A87,Analysis!$A:$U,3,FALSE)=1,VLOOKUP($A87,Analysis!$A:$U,18,FALSE),#N/A)</f>
        <v>#VALUE!</v>
      </c>
      <c r="E87" s="264" t="e">
        <f ca="1">IF(ISERROR($D87),VLOOKUP($A87,Analysis!$A:$U,18,FALSE),#N/A)</f>
        <v>#VALUE!</v>
      </c>
      <c r="F87" s="264" t="e">
        <f t="shared" ca="1" si="10"/>
        <v>#VALUE!</v>
      </c>
      <c r="G87" s="264" t="e">
        <f t="shared" ca="1" si="11"/>
        <v>#VALUE!</v>
      </c>
      <c r="H87" s="264" t="e">
        <f t="shared" ca="1" si="12"/>
        <v>#VALUE!</v>
      </c>
      <c r="J87" s="309" t="e">
        <f ca="1">VLOOKUP($A87,Analysis!$A:$U,10,FALSE)</f>
        <v>#VALUE!</v>
      </c>
      <c r="K87" s="310" t="e">
        <f ca="1">IF(VLOOKUP($A87,Analysis!$A:$U,3,FALSE)=1,ROUND(VLOOKUP($A87,Analysis!$A:$U,17,FALSE),0),#N/A)</f>
        <v>#VALUE!</v>
      </c>
      <c r="L87" s="310" t="e">
        <f ca="1">IF(ISERROR($K87),ROUND(VLOOKUP($A87,Analysis!$A:$U,17,FALSE),0),#N/A)</f>
        <v>#VALUE!</v>
      </c>
      <c r="M87" s="264" t="e">
        <f t="shared" ca="1" si="13"/>
        <v>#VALUE!</v>
      </c>
      <c r="N87" s="264" t="e">
        <f t="shared" ca="1" si="14"/>
        <v>#VALUE!</v>
      </c>
      <c r="O87" s="264" t="e">
        <f t="shared" ca="1" si="15"/>
        <v>#VALUE!</v>
      </c>
    </row>
    <row r="88" spans="1:15" x14ac:dyDescent="0.25">
      <c r="A88" s="264" t="e">
        <f t="shared" ca="1" si="8"/>
        <v>#VALUE!</v>
      </c>
      <c r="B88" s="264" t="e">
        <f t="shared" ca="1" si="9"/>
        <v>#VALUE!</v>
      </c>
      <c r="C88" s="309" t="e">
        <f ca="1">VLOOKUP($A88,Analysis!$A:$U,11,FALSE)</f>
        <v>#VALUE!</v>
      </c>
      <c r="D88" s="264" t="e">
        <f ca="1">IF(VLOOKUP($A88,Analysis!$A:$U,3,FALSE)=1,VLOOKUP($A88,Analysis!$A:$U,18,FALSE),#N/A)</f>
        <v>#VALUE!</v>
      </c>
      <c r="E88" s="264" t="e">
        <f ca="1">IF(ISERROR($D88),VLOOKUP($A88,Analysis!$A:$U,18,FALSE),#N/A)</f>
        <v>#VALUE!</v>
      </c>
      <c r="F88" s="264" t="e">
        <f t="shared" ca="1" si="10"/>
        <v>#VALUE!</v>
      </c>
      <c r="G88" s="264" t="e">
        <f t="shared" ca="1" si="11"/>
        <v>#VALUE!</v>
      </c>
      <c r="H88" s="264" t="e">
        <f t="shared" ca="1" si="12"/>
        <v>#VALUE!</v>
      </c>
      <c r="J88" s="309" t="e">
        <f ca="1">VLOOKUP($A88,Analysis!$A:$U,10,FALSE)</f>
        <v>#VALUE!</v>
      </c>
      <c r="K88" s="310" t="e">
        <f ca="1">IF(VLOOKUP($A88,Analysis!$A:$U,3,FALSE)=1,ROUND(VLOOKUP($A88,Analysis!$A:$U,17,FALSE),0),#N/A)</f>
        <v>#VALUE!</v>
      </c>
      <c r="L88" s="310" t="e">
        <f ca="1">IF(ISERROR($K88),ROUND(VLOOKUP($A88,Analysis!$A:$U,17,FALSE),0),#N/A)</f>
        <v>#VALUE!</v>
      </c>
      <c r="M88" s="264" t="e">
        <f t="shared" ca="1" si="13"/>
        <v>#VALUE!</v>
      </c>
      <c r="N88" s="264" t="e">
        <f t="shared" ca="1" si="14"/>
        <v>#VALUE!</v>
      </c>
      <c r="O88" s="264" t="e">
        <f t="shared" ca="1" si="15"/>
        <v>#VALUE!</v>
      </c>
    </row>
    <row r="89" spans="1:15" x14ac:dyDescent="0.25">
      <c r="A89" s="264" t="e">
        <f t="shared" ca="1" si="8"/>
        <v>#VALUE!</v>
      </c>
      <c r="B89" s="264" t="e">
        <f t="shared" ca="1" si="9"/>
        <v>#VALUE!</v>
      </c>
      <c r="C89" s="309" t="e">
        <f ca="1">VLOOKUP($A89,Analysis!$A:$U,11,FALSE)</f>
        <v>#VALUE!</v>
      </c>
      <c r="D89" s="264" t="e">
        <f ca="1">IF(VLOOKUP($A89,Analysis!$A:$U,3,FALSE)=1,VLOOKUP($A89,Analysis!$A:$U,18,FALSE),#N/A)</f>
        <v>#VALUE!</v>
      </c>
      <c r="E89" s="264" t="e">
        <f ca="1">IF(ISERROR($D89),VLOOKUP($A89,Analysis!$A:$U,18,FALSE),#N/A)</f>
        <v>#VALUE!</v>
      </c>
      <c r="F89" s="264" t="e">
        <f t="shared" ca="1" si="10"/>
        <v>#VALUE!</v>
      </c>
      <c r="G89" s="264" t="e">
        <f t="shared" ca="1" si="11"/>
        <v>#VALUE!</v>
      </c>
      <c r="H89" s="264" t="e">
        <f t="shared" ca="1" si="12"/>
        <v>#VALUE!</v>
      </c>
      <c r="J89" s="309" t="e">
        <f ca="1">VLOOKUP($A89,Analysis!$A:$U,10,FALSE)</f>
        <v>#VALUE!</v>
      </c>
      <c r="K89" s="310" t="e">
        <f ca="1">IF(VLOOKUP($A89,Analysis!$A:$U,3,FALSE)=1,ROUND(VLOOKUP($A89,Analysis!$A:$U,17,FALSE),0),#N/A)</f>
        <v>#VALUE!</v>
      </c>
      <c r="L89" s="310" t="e">
        <f ca="1">IF(ISERROR($K89),ROUND(VLOOKUP($A89,Analysis!$A:$U,17,FALSE),0),#N/A)</f>
        <v>#VALUE!</v>
      </c>
      <c r="M89" s="264" t="e">
        <f t="shared" ca="1" si="13"/>
        <v>#VALUE!</v>
      </c>
      <c r="N89" s="264" t="e">
        <f t="shared" ca="1" si="14"/>
        <v>#VALUE!</v>
      </c>
      <c r="O89" s="264" t="e">
        <f t="shared" ca="1" si="15"/>
        <v>#VALUE!</v>
      </c>
    </row>
    <row r="90" spans="1:15" x14ac:dyDescent="0.25">
      <c r="A90" s="264" t="e">
        <f t="shared" ca="1" si="8"/>
        <v>#VALUE!</v>
      </c>
      <c r="B90" s="264" t="e">
        <f t="shared" ca="1" si="9"/>
        <v>#VALUE!</v>
      </c>
      <c r="C90" s="309" t="e">
        <f ca="1">VLOOKUP($A90,Analysis!$A:$U,11,FALSE)</f>
        <v>#VALUE!</v>
      </c>
      <c r="D90" s="264" t="e">
        <f ca="1">IF(VLOOKUP($A90,Analysis!$A:$U,3,FALSE)=1,VLOOKUP($A90,Analysis!$A:$U,18,FALSE),#N/A)</f>
        <v>#VALUE!</v>
      </c>
      <c r="E90" s="264" t="e">
        <f ca="1">IF(ISERROR($D90),VLOOKUP($A90,Analysis!$A:$U,18,FALSE),#N/A)</f>
        <v>#VALUE!</v>
      </c>
      <c r="F90" s="264" t="e">
        <f t="shared" ca="1" si="10"/>
        <v>#VALUE!</v>
      </c>
      <c r="G90" s="264" t="e">
        <f t="shared" ca="1" si="11"/>
        <v>#VALUE!</v>
      </c>
      <c r="H90" s="264" t="e">
        <f t="shared" ca="1" si="12"/>
        <v>#VALUE!</v>
      </c>
      <c r="J90" s="309" t="e">
        <f ca="1">VLOOKUP($A90,Analysis!$A:$U,10,FALSE)</f>
        <v>#VALUE!</v>
      </c>
      <c r="K90" s="310" t="e">
        <f ca="1">IF(VLOOKUP($A90,Analysis!$A:$U,3,FALSE)=1,ROUND(VLOOKUP($A90,Analysis!$A:$U,17,FALSE),0),#N/A)</f>
        <v>#VALUE!</v>
      </c>
      <c r="L90" s="310" t="e">
        <f ca="1">IF(ISERROR($K90),ROUND(VLOOKUP($A90,Analysis!$A:$U,17,FALSE),0),#N/A)</f>
        <v>#VALUE!</v>
      </c>
      <c r="M90" s="264" t="e">
        <f t="shared" ca="1" si="13"/>
        <v>#VALUE!</v>
      </c>
      <c r="N90" s="264" t="e">
        <f t="shared" ca="1" si="14"/>
        <v>#VALUE!</v>
      </c>
      <c r="O90" s="264" t="e">
        <f t="shared" ca="1" si="15"/>
        <v>#VALUE!</v>
      </c>
    </row>
    <row r="91" spans="1:15" x14ac:dyDescent="0.25">
      <c r="A91" s="264" t="e">
        <f t="shared" ca="1" si="8"/>
        <v>#VALUE!</v>
      </c>
      <c r="B91" s="264" t="e">
        <f t="shared" ca="1" si="9"/>
        <v>#VALUE!</v>
      </c>
      <c r="C91" s="309" t="e">
        <f ca="1">VLOOKUP($A91,Analysis!$A:$U,11,FALSE)</f>
        <v>#VALUE!</v>
      </c>
      <c r="D91" s="264" t="e">
        <f ca="1">IF(VLOOKUP($A91,Analysis!$A:$U,3,FALSE)=1,VLOOKUP($A91,Analysis!$A:$U,18,FALSE),#N/A)</f>
        <v>#VALUE!</v>
      </c>
      <c r="E91" s="264" t="e">
        <f ca="1">IF(ISERROR($D91),VLOOKUP($A91,Analysis!$A:$U,18,FALSE),#N/A)</f>
        <v>#VALUE!</v>
      </c>
      <c r="F91" s="264" t="e">
        <f t="shared" ca="1" si="10"/>
        <v>#VALUE!</v>
      </c>
      <c r="G91" s="264" t="e">
        <f t="shared" ca="1" si="11"/>
        <v>#VALUE!</v>
      </c>
      <c r="H91" s="264" t="e">
        <f t="shared" ca="1" si="12"/>
        <v>#VALUE!</v>
      </c>
      <c r="J91" s="309" t="e">
        <f ca="1">VLOOKUP($A91,Analysis!$A:$U,10,FALSE)</f>
        <v>#VALUE!</v>
      </c>
      <c r="K91" s="310" t="e">
        <f ca="1">IF(VLOOKUP($A91,Analysis!$A:$U,3,FALSE)=1,ROUND(VLOOKUP($A91,Analysis!$A:$U,17,FALSE),0),#N/A)</f>
        <v>#VALUE!</v>
      </c>
      <c r="L91" s="310" t="e">
        <f ca="1">IF(ISERROR($K91),ROUND(VLOOKUP($A91,Analysis!$A:$U,17,FALSE),0),#N/A)</f>
        <v>#VALUE!</v>
      </c>
      <c r="M91" s="264" t="e">
        <f t="shared" ca="1" si="13"/>
        <v>#VALUE!</v>
      </c>
      <c r="N91" s="264" t="e">
        <f t="shared" ca="1" si="14"/>
        <v>#VALUE!</v>
      </c>
      <c r="O91" s="264" t="e">
        <f t="shared" ca="1" si="15"/>
        <v>#VALUE!</v>
      </c>
    </row>
    <row r="92" spans="1:15" x14ac:dyDescent="0.25">
      <c r="A92" s="264" t="e">
        <f t="shared" ca="1" si="8"/>
        <v>#VALUE!</v>
      </c>
      <c r="B92" s="264" t="e">
        <f t="shared" ca="1" si="9"/>
        <v>#VALUE!</v>
      </c>
      <c r="C92" s="309" t="e">
        <f ca="1">VLOOKUP($A92,Analysis!$A:$U,11,FALSE)</f>
        <v>#VALUE!</v>
      </c>
      <c r="D92" s="264" t="e">
        <f ca="1">IF(VLOOKUP($A92,Analysis!$A:$U,3,FALSE)=1,VLOOKUP($A92,Analysis!$A:$U,18,FALSE),#N/A)</f>
        <v>#VALUE!</v>
      </c>
      <c r="E92" s="264" t="e">
        <f ca="1">IF(ISERROR($D92),VLOOKUP($A92,Analysis!$A:$U,18,FALSE),#N/A)</f>
        <v>#VALUE!</v>
      </c>
      <c r="F92" s="264" t="e">
        <f t="shared" ca="1" si="10"/>
        <v>#VALUE!</v>
      </c>
      <c r="G92" s="264" t="e">
        <f t="shared" ca="1" si="11"/>
        <v>#VALUE!</v>
      </c>
      <c r="H92" s="264" t="e">
        <f t="shared" ca="1" si="12"/>
        <v>#VALUE!</v>
      </c>
      <c r="J92" s="309" t="e">
        <f ca="1">VLOOKUP($A92,Analysis!$A:$U,10,FALSE)</f>
        <v>#VALUE!</v>
      </c>
      <c r="K92" s="310" t="e">
        <f ca="1">IF(VLOOKUP($A92,Analysis!$A:$U,3,FALSE)=1,ROUND(VLOOKUP($A92,Analysis!$A:$U,17,FALSE),0),#N/A)</f>
        <v>#VALUE!</v>
      </c>
      <c r="L92" s="310" t="e">
        <f ca="1">IF(ISERROR($K92),ROUND(VLOOKUP($A92,Analysis!$A:$U,17,FALSE),0),#N/A)</f>
        <v>#VALUE!</v>
      </c>
      <c r="M92" s="264" t="e">
        <f t="shared" ca="1" si="13"/>
        <v>#VALUE!</v>
      </c>
      <c r="N92" s="264" t="e">
        <f t="shared" ca="1" si="14"/>
        <v>#VALUE!</v>
      </c>
      <c r="O92" s="264" t="e">
        <f t="shared" ca="1" si="15"/>
        <v>#VALUE!</v>
      </c>
    </row>
    <row r="93" spans="1:15" x14ac:dyDescent="0.25">
      <c r="A93" s="264" t="e">
        <f t="shared" ca="1" si="8"/>
        <v>#VALUE!</v>
      </c>
      <c r="B93" s="264" t="e">
        <f t="shared" ca="1" si="9"/>
        <v>#VALUE!</v>
      </c>
      <c r="C93" s="309" t="e">
        <f ca="1">VLOOKUP($A93,Analysis!$A:$U,11,FALSE)</f>
        <v>#VALUE!</v>
      </c>
      <c r="D93" s="264" t="e">
        <f ca="1">IF(VLOOKUP($A93,Analysis!$A:$U,3,FALSE)=1,VLOOKUP($A93,Analysis!$A:$U,18,FALSE),#N/A)</f>
        <v>#VALUE!</v>
      </c>
      <c r="E93" s="264" t="e">
        <f ca="1">IF(ISERROR($D93),VLOOKUP($A93,Analysis!$A:$U,18,FALSE),#N/A)</f>
        <v>#VALUE!</v>
      </c>
      <c r="F93" s="264" t="e">
        <f t="shared" ca="1" si="10"/>
        <v>#VALUE!</v>
      </c>
      <c r="G93" s="264" t="e">
        <f t="shared" ca="1" si="11"/>
        <v>#VALUE!</v>
      </c>
      <c r="H93" s="264" t="e">
        <f t="shared" ca="1" si="12"/>
        <v>#VALUE!</v>
      </c>
      <c r="J93" s="309" t="e">
        <f ca="1">VLOOKUP($A93,Analysis!$A:$U,10,FALSE)</f>
        <v>#VALUE!</v>
      </c>
      <c r="K93" s="310" t="e">
        <f ca="1">IF(VLOOKUP($A93,Analysis!$A:$U,3,FALSE)=1,ROUND(VLOOKUP($A93,Analysis!$A:$U,17,FALSE),0),#N/A)</f>
        <v>#VALUE!</v>
      </c>
      <c r="L93" s="310" t="e">
        <f ca="1">IF(ISERROR($K93),ROUND(VLOOKUP($A93,Analysis!$A:$U,17,FALSE),0),#N/A)</f>
        <v>#VALUE!</v>
      </c>
      <c r="M93" s="264" t="e">
        <f t="shared" ca="1" si="13"/>
        <v>#VALUE!</v>
      </c>
      <c r="N93" s="264" t="e">
        <f t="shared" ca="1" si="14"/>
        <v>#VALUE!</v>
      </c>
      <c r="O93" s="264" t="e">
        <f t="shared" ca="1" si="15"/>
        <v>#VALUE!</v>
      </c>
    </row>
    <row r="94" spans="1:15" x14ac:dyDescent="0.25">
      <c r="A94" s="264" t="e">
        <f t="shared" ca="1" si="8"/>
        <v>#VALUE!</v>
      </c>
      <c r="B94" s="264" t="e">
        <f t="shared" ca="1" si="9"/>
        <v>#VALUE!</v>
      </c>
      <c r="C94" s="309" t="e">
        <f ca="1">VLOOKUP($A94,Analysis!$A:$U,11,FALSE)</f>
        <v>#VALUE!</v>
      </c>
      <c r="D94" s="264" t="e">
        <f ca="1">IF(VLOOKUP($A94,Analysis!$A:$U,3,FALSE)=1,VLOOKUP($A94,Analysis!$A:$U,18,FALSE),#N/A)</f>
        <v>#VALUE!</v>
      </c>
      <c r="E94" s="264" t="e">
        <f ca="1">IF(ISERROR($D94),VLOOKUP($A94,Analysis!$A:$U,18,FALSE),#N/A)</f>
        <v>#VALUE!</v>
      </c>
      <c r="F94" s="264" t="e">
        <f t="shared" ca="1" si="10"/>
        <v>#VALUE!</v>
      </c>
      <c r="G94" s="264" t="e">
        <f t="shared" ca="1" si="11"/>
        <v>#VALUE!</v>
      </c>
      <c r="H94" s="264" t="e">
        <f t="shared" ca="1" si="12"/>
        <v>#VALUE!</v>
      </c>
      <c r="J94" s="309" t="e">
        <f ca="1">VLOOKUP($A94,Analysis!$A:$U,10,FALSE)</f>
        <v>#VALUE!</v>
      </c>
      <c r="K94" s="310" t="e">
        <f ca="1">IF(VLOOKUP($A94,Analysis!$A:$U,3,FALSE)=1,ROUND(VLOOKUP($A94,Analysis!$A:$U,17,FALSE),0),#N/A)</f>
        <v>#VALUE!</v>
      </c>
      <c r="L94" s="310" t="e">
        <f ca="1">IF(ISERROR($K94),ROUND(VLOOKUP($A94,Analysis!$A:$U,17,FALSE),0),#N/A)</f>
        <v>#VALUE!</v>
      </c>
      <c r="M94" s="264" t="e">
        <f t="shared" ca="1" si="13"/>
        <v>#VALUE!</v>
      </c>
      <c r="N94" s="264" t="e">
        <f t="shared" ca="1" si="14"/>
        <v>#VALUE!</v>
      </c>
      <c r="O94" s="264" t="e">
        <f t="shared" ca="1" si="15"/>
        <v>#VALUE!</v>
      </c>
    </row>
    <row r="95" spans="1:15" x14ac:dyDescent="0.25">
      <c r="A95" s="264" t="e">
        <f t="shared" ca="1" si="8"/>
        <v>#VALUE!</v>
      </c>
      <c r="B95" s="264" t="e">
        <f t="shared" ca="1" si="9"/>
        <v>#VALUE!</v>
      </c>
      <c r="C95" s="309" t="e">
        <f ca="1">VLOOKUP($A95,Analysis!$A:$U,11,FALSE)</f>
        <v>#VALUE!</v>
      </c>
      <c r="D95" s="264" t="e">
        <f ca="1">IF(VLOOKUP($A95,Analysis!$A:$U,3,FALSE)=1,VLOOKUP($A95,Analysis!$A:$U,18,FALSE),#N/A)</f>
        <v>#VALUE!</v>
      </c>
      <c r="E95" s="264" t="e">
        <f ca="1">IF(ISERROR($D95),VLOOKUP($A95,Analysis!$A:$U,18,FALSE),#N/A)</f>
        <v>#VALUE!</v>
      </c>
      <c r="F95" s="264" t="e">
        <f t="shared" ca="1" si="10"/>
        <v>#VALUE!</v>
      </c>
      <c r="G95" s="264" t="e">
        <f t="shared" ca="1" si="11"/>
        <v>#VALUE!</v>
      </c>
      <c r="H95" s="264" t="e">
        <f t="shared" ca="1" si="12"/>
        <v>#VALUE!</v>
      </c>
      <c r="J95" s="309" t="e">
        <f ca="1">VLOOKUP($A95,Analysis!$A:$U,10,FALSE)</f>
        <v>#VALUE!</v>
      </c>
      <c r="K95" s="310" t="e">
        <f ca="1">IF(VLOOKUP($A95,Analysis!$A:$U,3,FALSE)=1,ROUND(VLOOKUP($A95,Analysis!$A:$U,17,FALSE),0),#N/A)</f>
        <v>#VALUE!</v>
      </c>
      <c r="L95" s="310" t="e">
        <f ca="1">IF(ISERROR($K95),ROUND(VLOOKUP($A95,Analysis!$A:$U,17,FALSE),0),#N/A)</f>
        <v>#VALUE!</v>
      </c>
      <c r="M95" s="264" t="e">
        <f t="shared" ca="1" si="13"/>
        <v>#VALUE!</v>
      </c>
      <c r="N95" s="264" t="e">
        <f t="shared" ca="1" si="14"/>
        <v>#VALUE!</v>
      </c>
      <c r="O95" s="264" t="e">
        <f t="shared" ca="1" si="15"/>
        <v>#VALUE!</v>
      </c>
    </row>
    <row r="96" spans="1:15" x14ac:dyDescent="0.25">
      <c r="A96" s="264" t="e">
        <f t="shared" ca="1" si="8"/>
        <v>#VALUE!</v>
      </c>
      <c r="B96" s="264" t="e">
        <f t="shared" ca="1" si="9"/>
        <v>#VALUE!</v>
      </c>
      <c r="C96" s="309" t="e">
        <f ca="1">VLOOKUP($A96,Analysis!$A:$U,11,FALSE)</f>
        <v>#VALUE!</v>
      </c>
      <c r="D96" s="264" t="e">
        <f ca="1">IF(VLOOKUP($A96,Analysis!$A:$U,3,FALSE)=1,VLOOKUP($A96,Analysis!$A:$U,18,FALSE),#N/A)</f>
        <v>#VALUE!</v>
      </c>
      <c r="E96" s="264" t="e">
        <f ca="1">IF(ISERROR($D96),VLOOKUP($A96,Analysis!$A:$U,18,FALSE),#N/A)</f>
        <v>#VALUE!</v>
      </c>
      <c r="F96" s="264" t="e">
        <f t="shared" ca="1" si="10"/>
        <v>#VALUE!</v>
      </c>
      <c r="G96" s="264" t="e">
        <f t="shared" ca="1" si="11"/>
        <v>#VALUE!</v>
      </c>
      <c r="H96" s="264" t="e">
        <f t="shared" ca="1" si="12"/>
        <v>#VALUE!</v>
      </c>
      <c r="J96" s="309" t="e">
        <f ca="1">VLOOKUP($A96,Analysis!$A:$U,10,FALSE)</f>
        <v>#VALUE!</v>
      </c>
      <c r="K96" s="310" t="e">
        <f ca="1">IF(VLOOKUP($A96,Analysis!$A:$U,3,FALSE)=1,ROUND(VLOOKUP($A96,Analysis!$A:$U,17,FALSE),0),#N/A)</f>
        <v>#VALUE!</v>
      </c>
      <c r="L96" s="310" t="e">
        <f ca="1">IF(ISERROR($K96),ROUND(VLOOKUP($A96,Analysis!$A:$U,17,FALSE),0),#N/A)</f>
        <v>#VALUE!</v>
      </c>
      <c r="M96" s="264" t="e">
        <f t="shared" ca="1" si="13"/>
        <v>#VALUE!</v>
      </c>
      <c r="N96" s="264" t="e">
        <f t="shared" ca="1" si="14"/>
        <v>#VALUE!</v>
      </c>
      <c r="O96" s="264" t="e">
        <f t="shared" ca="1" si="15"/>
        <v>#VALUE!</v>
      </c>
    </row>
    <row r="97" spans="1:15" x14ac:dyDescent="0.25">
      <c r="A97" s="264" t="e">
        <f t="shared" ca="1" si="8"/>
        <v>#VALUE!</v>
      </c>
      <c r="B97" s="264" t="e">
        <f t="shared" ca="1" si="9"/>
        <v>#VALUE!</v>
      </c>
      <c r="C97" s="309" t="e">
        <f ca="1">VLOOKUP($A97,Analysis!$A:$U,11,FALSE)</f>
        <v>#VALUE!</v>
      </c>
      <c r="D97" s="264" t="e">
        <f ca="1">IF(VLOOKUP($A97,Analysis!$A:$U,3,FALSE)=1,VLOOKUP($A97,Analysis!$A:$U,18,FALSE),#N/A)</f>
        <v>#VALUE!</v>
      </c>
      <c r="E97" s="264" t="e">
        <f ca="1">IF(ISERROR($D97),VLOOKUP($A97,Analysis!$A:$U,18,FALSE),#N/A)</f>
        <v>#VALUE!</v>
      </c>
      <c r="F97" s="264" t="e">
        <f t="shared" ca="1" si="10"/>
        <v>#VALUE!</v>
      </c>
      <c r="G97" s="264" t="e">
        <f t="shared" ca="1" si="11"/>
        <v>#VALUE!</v>
      </c>
      <c r="H97" s="264" t="e">
        <f t="shared" ca="1" si="12"/>
        <v>#VALUE!</v>
      </c>
      <c r="J97" s="309" t="e">
        <f ca="1">VLOOKUP($A97,Analysis!$A:$U,10,FALSE)</f>
        <v>#VALUE!</v>
      </c>
      <c r="K97" s="310" t="e">
        <f ca="1">IF(VLOOKUP($A97,Analysis!$A:$U,3,FALSE)=1,ROUND(VLOOKUP($A97,Analysis!$A:$U,17,FALSE),0),#N/A)</f>
        <v>#VALUE!</v>
      </c>
      <c r="L97" s="310" t="e">
        <f ca="1">IF(ISERROR($K97),ROUND(VLOOKUP($A97,Analysis!$A:$U,17,FALSE),0),#N/A)</f>
        <v>#VALUE!</v>
      </c>
      <c r="M97" s="264" t="e">
        <f t="shared" ca="1" si="13"/>
        <v>#VALUE!</v>
      </c>
      <c r="N97" s="264" t="e">
        <f t="shared" ca="1" si="14"/>
        <v>#VALUE!</v>
      </c>
      <c r="O97" s="264" t="e">
        <f t="shared" ca="1" si="15"/>
        <v>#VALUE!</v>
      </c>
    </row>
    <row r="98" spans="1:15" x14ac:dyDescent="0.25">
      <c r="A98" s="264" t="e">
        <f t="shared" ca="1" si="8"/>
        <v>#VALUE!</v>
      </c>
      <c r="B98" s="264" t="e">
        <f t="shared" ca="1" si="9"/>
        <v>#VALUE!</v>
      </c>
      <c r="C98" s="309" t="e">
        <f ca="1">VLOOKUP($A98,Analysis!$A:$U,11,FALSE)</f>
        <v>#VALUE!</v>
      </c>
      <c r="D98" s="264" t="e">
        <f ca="1">IF(VLOOKUP($A98,Analysis!$A:$U,3,FALSE)=1,VLOOKUP($A98,Analysis!$A:$U,18,FALSE),#N/A)</f>
        <v>#VALUE!</v>
      </c>
      <c r="E98" s="264" t="e">
        <f ca="1">IF(ISERROR($D98),VLOOKUP($A98,Analysis!$A:$U,18,FALSE),#N/A)</f>
        <v>#VALUE!</v>
      </c>
      <c r="F98" s="264" t="e">
        <f t="shared" ca="1" si="10"/>
        <v>#VALUE!</v>
      </c>
      <c r="G98" s="264" t="e">
        <f t="shared" ca="1" si="11"/>
        <v>#VALUE!</v>
      </c>
      <c r="H98" s="264" t="e">
        <f t="shared" ca="1" si="12"/>
        <v>#VALUE!</v>
      </c>
      <c r="J98" s="309" t="e">
        <f ca="1">VLOOKUP($A98,Analysis!$A:$U,10,FALSE)</f>
        <v>#VALUE!</v>
      </c>
      <c r="K98" s="310" t="e">
        <f ca="1">IF(VLOOKUP($A98,Analysis!$A:$U,3,FALSE)=1,ROUND(VLOOKUP($A98,Analysis!$A:$U,17,FALSE),0),#N/A)</f>
        <v>#VALUE!</v>
      </c>
      <c r="L98" s="310" t="e">
        <f ca="1">IF(ISERROR($K98),ROUND(VLOOKUP($A98,Analysis!$A:$U,17,FALSE),0),#N/A)</f>
        <v>#VALUE!</v>
      </c>
      <c r="M98" s="264" t="e">
        <f t="shared" ca="1" si="13"/>
        <v>#VALUE!</v>
      </c>
      <c r="N98" s="264" t="e">
        <f t="shared" ca="1" si="14"/>
        <v>#VALUE!</v>
      </c>
      <c r="O98" s="264" t="e">
        <f t="shared" ca="1" si="15"/>
        <v>#VALUE!</v>
      </c>
    </row>
    <row r="99" spans="1:15" x14ac:dyDescent="0.25">
      <c r="A99" s="264" t="e">
        <f t="shared" ca="1" si="8"/>
        <v>#VALUE!</v>
      </c>
      <c r="B99" s="264" t="e">
        <f t="shared" ca="1" si="9"/>
        <v>#VALUE!</v>
      </c>
      <c r="C99" s="309" t="e">
        <f ca="1">VLOOKUP($A99,Analysis!$A:$U,11,FALSE)</f>
        <v>#VALUE!</v>
      </c>
      <c r="D99" s="264" t="e">
        <f ca="1">IF(VLOOKUP($A99,Analysis!$A:$U,3,FALSE)=1,VLOOKUP($A99,Analysis!$A:$U,18,FALSE),#N/A)</f>
        <v>#VALUE!</v>
      </c>
      <c r="E99" s="264" t="e">
        <f ca="1">IF(ISERROR($D99),VLOOKUP($A99,Analysis!$A:$U,18,FALSE),#N/A)</f>
        <v>#VALUE!</v>
      </c>
      <c r="F99" s="264" t="e">
        <f t="shared" ca="1" si="10"/>
        <v>#VALUE!</v>
      </c>
      <c r="G99" s="264" t="e">
        <f t="shared" ca="1" si="11"/>
        <v>#VALUE!</v>
      </c>
      <c r="H99" s="264" t="e">
        <f t="shared" ca="1" si="12"/>
        <v>#VALUE!</v>
      </c>
      <c r="J99" s="309" t="e">
        <f ca="1">VLOOKUP($A99,Analysis!$A:$U,10,FALSE)</f>
        <v>#VALUE!</v>
      </c>
      <c r="K99" s="310" t="e">
        <f ca="1">IF(VLOOKUP($A99,Analysis!$A:$U,3,FALSE)=1,ROUND(VLOOKUP($A99,Analysis!$A:$U,17,FALSE),0),#N/A)</f>
        <v>#VALUE!</v>
      </c>
      <c r="L99" s="310" t="e">
        <f ca="1">IF(ISERROR($K99),ROUND(VLOOKUP($A99,Analysis!$A:$U,17,FALSE),0),#N/A)</f>
        <v>#VALUE!</v>
      </c>
      <c r="M99" s="264" t="e">
        <f t="shared" ca="1" si="13"/>
        <v>#VALUE!</v>
      </c>
      <c r="N99" s="264" t="e">
        <f t="shared" ca="1" si="14"/>
        <v>#VALUE!</v>
      </c>
      <c r="O99" s="264" t="e">
        <f t="shared" ca="1" si="15"/>
        <v>#VALUE!</v>
      </c>
    </row>
    <row r="100" spans="1:15" x14ac:dyDescent="0.25">
      <c r="A100" s="264" t="e">
        <f t="shared" ca="1" si="8"/>
        <v>#VALUE!</v>
      </c>
      <c r="B100" s="264" t="e">
        <f t="shared" ca="1" si="9"/>
        <v>#VALUE!</v>
      </c>
      <c r="C100" s="309" t="e">
        <f ca="1">VLOOKUP($A100,Analysis!$A:$U,11,FALSE)</f>
        <v>#VALUE!</v>
      </c>
      <c r="D100" s="264" t="e">
        <f ca="1">IF(VLOOKUP($A100,Analysis!$A:$U,3,FALSE)=1,VLOOKUP($A100,Analysis!$A:$U,18,FALSE),#N/A)</f>
        <v>#VALUE!</v>
      </c>
      <c r="E100" s="264" t="e">
        <f ca="1">IF(ISERROR($D100),VLOOKUP($A100,Analysis!$A:$U,18,FALSE),#N/A)</f>
        <v>#VALUE!</v>
      </c>
      <c r="F100" s="264" t="e">
        <f t="shared" ca="1" si="10"/>
        <v>#VALUE!</v>
      </c>
      <c r="G100" s="264" t="e">
        <f t="shared" ca="1" si="11"/>
        <v>#VALUE!</v>
      </c>
      <c r="H100" s="264" t="e">
        <f t="shared" ca="1" si="12"/>
        <v>#VALUE!</v>
      </c>
      <c r="J100" s="309" t="e">
        <f ca="1">VLOOKUP($A100,Analysis!$A:$U,10,FALSE)</f>
        <v>#VALUE!</v>
      </c>
      <c r="K100" s="310" t="e">
        <f ca="1">IF(VLOOKUP($A100,Analysis!$A:$U,3,FALSE)=1,ROUND(VLOOKUP($A100,Analysis!$A:$U,17,FALSE),0),#N/A)</f>
        <v>#VALUE!</v>
      </c>
      <c r="L100" s="310" t="e">
        <f ca="1">IF(ISERROR($K100),ROUND(VLOOKUP($A100,Analysis!$A:$U,17,FALSE),0),#N/A)</f>
        <v>#VALUE!</v>
      </c>
      <c r="M100" s="264" t="e">
        <f t="shared" ca="1" si="13"/>
        <v>#VALUE!</v>
      </c>
      <c r="N100" s="264" t="e">
        <f t="shared" ca="1" si="14"/>
        <v>#VALUE!</v>
      </c>
      <c r="O100" s="264" t="e">
        <f t="shared" ca="1" si="15"/>
        <v>#VALUE!</v>
      </c>
    </row>
    <row r="101" spans="1:15" x14ac:dyDescent="0.25">
      <c r="A101" s="264" t="e">
        <f t="shared" ca="1" si="8"/>
        <v>#VALUE!</v>
      </c>
      <c r="B101" s="264" t="e">
        <f t="shared" ca="1" si="9"/>
        <v>#VALUE!</v>
      </c>
      <c r="C101" s="309" t="e">
        <f ca="1">VLOOKUP($A101,Analysis!$A:$U,11,FALSE)</f>
        <v>#VALUE!</v>
      </c>
      <c r="D101" s="264" t="e">
        <f ca="1">IF(VLOOKUP($A101,Analysis!$A:$U,3,FALSE)=1,VLOOKUP($A101,Analysis!$A:$U,18,FALSE),#N/A)</f>
        <v>#VALUE!</v>
      </c>
      <c r="E101" s="264" t="e">
        <f ca="1">IF(ISERROR($D101),VLOOKUP($A101,Analysis!$A:$U,18,FALSE),#N/A)</f>
        <v>#VALUE!</v>
      </c>
      <c r="F101" s="264" t="e">
        <f t="shared" ca="1" si="10"/>
        <v>#VALUE!</v>
      </c>
      <c r="G101" s="264" t="e">
        <f t="shared" ca="1" si="11"/>
        <v>#VALUE!</v>
      </c>
      <c r="H101" s="264" t="e">
        <f t="shared" ca="1" si="12"/>
        <v>#VALUE!</v>
      </c>
      <c r="J101" s="309" t="e">
        <f ca="1">VLOOKUP($A101,Analysis!$A:$U,10,FALSE)</f>
        <v>#VALUE!</v>
      </c>
      <c r="K101" s="310" t="e">
        <f ca="1">IF(VLOOKUP($A101,Analysis!$A:$U,3,FALSE)=1,ROUND(VLOOKUP($A101,Analysis!$A:$U,17,FALSE),0),#N/A)</f>
        <v>#VALUE!</v>
      </c>
      <c r="L101" s="310" t="e">
        <f ca="1">IF(ISERROR($K101),ROUND(VLOOKUP($A101,Analysis!$A:$U,17,FALSE),0),#N/A)</f>
        <v>#VALUE!</v>
      </c>
      <c r="M101" s="264" t="e">
        <f t="shared" ca="1" si="13"/>
        <v>#VALUE!</v>
      </c>
      <c r="N101" s="264" t="e">
        <f t="shared" ca="1" si="14"/>
        <v>#VALUE!</v>
      </c>
      <c r="O101" s="264" t="e">
        <f t="shared" ca="1" si="15"/>
        <v>#VALUE!</v>
      </c>
    </row>
    <row r="102" spans="1:15" x14ac:dyDescent="0.25">
      <c r="A102" s="264" t="e">
        <f t="shared" ca="1" si="8"/>
        <v>#VALUE!</v>
      </c>
      <c r="B102" s="264" t="e">
        <f t="shared" ca="1" si="9"/>
        <v>#VALUE!</v>
      </c>
      <c r="C102" s="309" t="e">
        <f ca="1">VLOOKUP($A102,Analysis!$A:$U,11,FALSE)</f>
        <v>#VALUE!</v>
      </c>
      <c r="D102" s="264" t="e">
        <f ca="1">IF(VLOOKUP($A102,Analysis!$A:$U,3,FALSE)=1,VLOOKUP($A102,Analysis!$A:$U,18,FALSE),#N/A)</f>
        <v>#VALUE!</v>
      </c>
      <c r="E102" s="264" t="e">
        <f ca="1">IF(ISERROR($D102),VLOOKUP($A102,Analysis!$A:$U,18,FALSE),#N/A)</f>
        <v>#VALUE!</v>
      </c>
      <c r="F102" s="264" t="e">
        <f t="shared" ca="1" si="10"/>
        <v>#VALUE!</v>
      </c>
      <c r="G102" s="264" t="e">
        <f t="shared" ca="1" si="11"/>
        <v>#VALUE!</v>
      </c>
      <c r="H102" s="264" t="e">
        <f t="shared" ca="1" si="12"/>
        <v>#VALUE!</v>
      </c>
      <c r="J102" s="309" t="e">
        <f ca="1">VLOOKUP($A102,Analysis!$A:$U,10,FALSE)</f>
        <v>#VALUE!</v>
      </c>
      <c r="K102" s="310" t="e">
        <f ca="1">IF(VLOOKUP($A102,Analysis!$A:$U,3,FALSE)=1,ROUND(VLOOKUP($A102,Analysis!$A:$U,17,FALSE),0),#N/A)</f>
        <v>#VALUE!</v>
      </c>
      <c r="L102" s="310" t="e">
        <f ca="1">IF(ISERROR($K102),ROUND(VLOOKUP($A102,Analysis!$A:$U,17,FALSE),0),#N/A)</f>
        <v>#VALUE!</v>
      </c>
      <c r="M102" s="264" t="e">
        <f t="shared" ca="1" si="13"/>
        <v>#VALUE!</v>
      </c>
      <c r="N102" s="264" t="e">
        <f t="shared" ca="1" si="14"/>
        <v>#VALUE!</v>
      </c>
      <c r="O102" s="264" t="e">
        <f t="shared" ca="1" si="15"/>
        <v>#VALUE!</v>
      </c>
    </row>
    <row r="103" spans="1:15" x14ac:dyDescent="0.25">
      <c r="A103" s="264" t="e">
        <f t="shared" ca="1" si="8"/>
        <v>#VALUE!</v>
      </c>
      <c r="B103" s="264" t="e">
        <f t="shared" ca="1" si="9"/>
        <v>#VALUE!</v>
      </c>
      <c r="C103" s="309" t="e">
        <f ca="1">VLOOKUP($A103,Analysis!$A:$U,11,FALSE)</f>
        <v>#VALUE!</v>
      </c>
      <c r="D103" s="264" t="e">
        <f ca="1">IF(VLOOKUP($A103,Analysis!$A:$U,3,FALSE)=1,VLOOKUP($A103,Analysis!$A:$U,18,FALSE),#N/A)</f>
        <v>#VALUE!</v>
      </c>
      <c r="E103" s="264" t="e">
        <f ca="1">IF(ISERROR($D103),VLOOKUP($A103,Analysis!$A:$U,18,FALSE),#N/A)</f>
        <v>#VALUE!</v>
      </c>
      <c r="F103" s="264" t="e">
        <f t="shared" ca="1" si="10"/>
        <v>#VALUE!</v>
      </c>
      <c r="G103" s="264" t="e">
        <f t="shared" ca="1" si="11"/>
        <v>#VALUE!</v>
      </c>
      <c r="H103" s="264" t="e">
        <f t="shared" ca="1" si="12"/>
        <v>#VALUE!</v>
      </c>
      <c r="J103" s="309" t="e">
        <f ca="1">VLOOKUP($A103,Analysis!$A:$U,10,FALSE)</f>
        <v>#VALUE!</v>
      </c>
      <c r="K103" s="310" t="e">
        <f ca="1">IF(VLOOKUP($A103,Analysis!$A:$U,3,FALSE)=1,ROUND(VLOOKUP($A103,Analysis!$A:$U,17,FALSE),0),#N/A)</f>
        <v>#VALUE!</v>
      </c>
      <c r="L103" s="310" t="e">
        <f ca="1">IF(ISERROR($K103),ROUND(VLOOKUP($A103,Analysis!$A:$U,17,FALSE),0),#N/A)</f>
        <v>#VALUE!</v>
      </c>
      <c r="M103" s="264" t="e">
        <f t="shared" ca="1" si="13"/>
        <v>#VALUE!</v>
      </c>
      <c r="N103" s="264" t="e">
        <f t="shared" ca="1" si="14"/>
        <v>#VALUE!</v>
      </c>
      <c r="O103" s="264" t="e">
        <f t="shared" ca="1" si="15"/>
        <v>#VALUE!</v>
      </c>
    </row>
    <row r="104" spans="1:15" x14ac:dyDescent="0.25">
      <c r="A104" s="264" t="e">
        <f t="shared" ca="1" si="8"/>
        <v>#VALUE!</v>
      </c>
      <c r="B104" s="264" t="e">
        <f t="shared" ca="1" si="9"/>
        <v>#VALUE!</v>
      </c>
      <c r="C104" s="309" t="e">
        <f ca="1">VLOOKUP($A104,Analysis!$A:$U,11,FALSE)</f>
        <v>#VALUE!</v>
      </c>
      <c r="D104" s="264" t="e">
        <f ca="1">IF(VLOOKUP($A104,Analysis!$A:$U,3,FALSE)=1,VLOOKUP($A104,Analysis!$A:$U,18,FALSE),#N/A)</f>
        <v>#VALUE!</v>
      </c>
      <c r="E104" s="264" t="e">
        <f ca="1">IF(ISERROR($D104),VLOOKUP($A104,Analysis!$A:$U,18,FALSE),#N/A)</f>
        <v>#VALUE!</v>
      </c>
      <c r="F104" s="264" t="e">
        <f t="shared" ca="1" si="10"/>
        <v>#VALUE!</v>
      </c>
      <c r="G104" s="264" t="e">
        <f t="shared" ca="1" si="11"/>
        <v>#VALUE!</v>
      </c>
      <c r="H104" s="264" t="e">
        <f t="shared" ca="1" si="12"/>
        <v>#VALUE!</v>
      </c>
      <c r="J104" s="309" t="e">
        <f ca="1">VLOOKUP($A104,Analysis!$A:$U,10,FALSE)</f>
        <v>#VALUE!</v>
      </c>
      <c r="K104" s="310" t="e">
        <f ca="1">IF(VLOOKUP($A104,Analysis!$A:$U,3,FALSE)=1,ROUND(VLOOKUP($A104,Analysis!$A:$U,17,FALSE),0),#N/A)</f>
        <v>#VALUE!</v>
      </c>
      <c r="L104" s="310" t="e">
        <f ca="1">IF(ISERROR($K104),ROUND(VLOOKUP($A104,Analysis!$A:$U,17,FALSE),0),#N/A)</f>
        <v>#VALUE!</v>
      </c>
      <c r="M104" s="264" t="e">
        <f t="shared" ca="1" si="13"/>
        <v>#VALUE!</v>
      </c>
      <c r="N104" s="264" t="e">
        <f t="shared" ca="1" si="14"/>
        <v>#VALUE!</v>
      </c>
      <c r="O104" s="264" t="e">
        <f t="shared" ca="1" si="15"/>
        <v>#VALUE!</v>
      </c>
    </row>
    <row r="105" spans="1:15" x14ac:dyDescent="0.25">
      <c r="A105" s="264" t="e">
        <f t="shared" ca="1" si="8"/>
        <v>#VALUE!</v>
      </c>
      <c r="B105" s="264" t="e">
        <f t="shared" ca="1" si="9"/>
        <v>#VALUE!</v>
      </c>
      <c r="C105" s="309" t="e">
        <f ca="1">VLOOKUP($A105,Analysis!$A:$U,11,FALSE)</f>
        <v>#VALUE!</v>
      </c>
      <c r="D105" s="264" t="e">
        <f ca="1">IF(VLOOKUP($A105,Analysis!$A:$U,3,FALSE)=1,VLOOKUP($A105,Analysis!$A:$U,18,FALSE),#N/A)</f>
        <v>#VALUE!</v>
      </c>
      <c r="E105" s="264" t="e">
        <f ca="1">IF(ISERROR($D105),VLOOKUP($A105,Analysis!$A:$U,18,FALSE),#N/A)</f>
        <v>#VALUE!</v>
      </c>
      <c r="F105" s="264" t="e">
        <f t="shared" ca="1" si="10"/>
        <v>#VALUE!</v>
      </c>
      <c r="G105" s="264" t="e">
        <f t="shared" ca="1" si="11"/>
        <v>#VALUE!</v>
      </c>
      <c r="H105" s="264" t="e">
        <f t="shared" ca="1" si="12"/>
        <v>#VALUE!</v>
      </c>
      <c r="J105" s="309" t="e">
        <f ca="1">VLOOKUP($A105,Analysis!$A:$U,10,FALSE)</f>
        <v>#VALUE!</v>
      </c>
      <c r="K105" s="310" t="e">
        <f ca="1">IF(VLOOKUP($A105,Analysis!$A:$U,3,FALSE)=1,ROUND(VLOOKUP($A105,Analysis!$A:$U,17,FALSE),0),#N/A)</f>
        <v>#VALUE!</v>
      </c>
      <c r="L105" s="310" t="e">
        <f ca="1">IF(ISERROR($K105),ROUND(VLOOKUP($A105,Analysis!$A:$U,17,FALSE),0),#N/A)</f>
        <v>#VALUE!</v>
      </c>
      <c r="M105" s="264" t="e">
        <f t="shared" ca="1" si="13"/>
        <v>#VALUE!</v>
      </c>
      <c r="N105" s="264" t="e">
        <f t="shared" ca="1" si="14"/>
        <v>#VALUE!</v>
      </c>
      <c r="O105" s="264" t="e">
        <f t="shared" ca="1" si="15"/>
        <v>#VALUE!</v>
      </c>
    </row>
    <row r="106" spans="1:15" x14ac:dyDescent="0.25">
      <c r="A106" s="264" t="e">
        <f t="shared" ca="1" si="8"/>
        <v>#VALUE!</v>
      </c>
      <c r="B106" s="264" t="e">
        <f t="shared" ca="1" si="9"/>
        <v>#VALUE!</v>
      </c>
      <c r="C106" s="309" t="e">
        <f ca="1">VLOOKUP($A106,Analysis!$A:$U,11,FALSE)</f>
        <v>#VALUE!</v>
      </c>
      <c r="D106" s="264" t="e">
        <f ca="1">IF(VLOOKUP($A106,Analysis!$A:$U,3,FALSE)=1,VLOOKUP($A106,Analysis!$A:$U,18,FALSE),#N/A)</f>
        <v>#VALUE!</v>
      </c>
      <c r="E106" s="264" t="e">
        <f ca="1">IF(ISERROR($D106),VLOOKUP($A106,Analysis!$A:$U,18,FALSE),#N/A)</f>
        <v>#VALUE!</v>
      </c>
      <c r="F106" s="264" t="e">
        <f t="shared" ca="1" si="10"/>
        <v>#VALUE!</v>
      </c>
      <c r="G106" s="264" t="e">
        <f t="shared" ca="1" si="11"/>
        <v>#VALUE!</v>
      </c>
      <c r="H106" s="264" t="e">
        <f t="shared" ca="1" si="12"/>
        <v>#VALUE!</v>
      </c>
      <c r="J106" s="309" t="e">
        <f ca="1">VLOOKUP($A106,Analysis!$A:$U,10,FALSE)</f>
        <v>#VALUE!</v>
      </c>
      <c r="K106" s="310" t="e">
        <f ca="1">IF(VLOOKUP($A106,Analysis!$A:$U,3,FALSE)=1,ROUND(VLOOKUP($A106,Analysis!$A:$U,17,FALSE),0),#N/A)</f>
        <v>#VALUE!</v>
      </c>
      <c r="L106" s="310" t="e">
        <f ca="1">IF(ISERROR($K106),ROUND(VLOOKUP($A106,Analysis!$A:$U,17,FALSE),0),#N/A)</f>
        <v>#VALUE!</v>
      </c>
      <c r="M106" s="264" t="e">
        <f t="shared" ca="1" si="13"/>
        <v>#VALUE!</v>
      </c>
      <c r="N106" s="264" t="e">
        <f t="shared" ca="1" si="14"/>
        <v>#VALUE!</v>
      </c>
      <c r="O106" s="264" t="e">
        <f t="shared" ca="1" si="15"/>
        <v>#VALUE!</v>
      </c>
    </row>
    <row r="107" spans="1:15" x14ac:dyDescent="0.25">
      <c r="A107" s="264" t="e">
        <f t="shared" ca="1" si="8"/>
        <v>#VALUE!</v>
      </c>
      <c r="B107" s="264" t="e">
        <f t="shared" ca="1" si="9"/>
        <v>#VALUE!</v>
      </c>
      <c r="C107" s="309" t="e">
        <f ca="1">VLOOKUP($A107,Analysis!$A:$U,11,FALSE)</f>
        <v>#VALUE!</v>
      </c>
      <c r="D107" s="264" t="e">
        <f ca="1">IF(VLOOKUP($A107,Analysis!$A:$U,3,FALSE)=1,VLOOKUP($A107,Analysis!$A:$U,18,FALSE),#N/A)</f>
        <v>#VALUE!</v>
      </c>
      <c r="E107" s="264" t="e">
        <f ca="1">IF(ISERROR($D107),VLOOKUP($A107,Analysis!$A:$U,18,FALSE),#N/A)</f>
        <v>#VALUE!</v>
      </c>
      <c r="F107" s="264" t="e">
        <f t="shared" ca="1" si="10"/>
        <v>#VALUE!</v>
      </c>
      <c r="G107" s="264" t="e">
        <f t="shared" ca="1" si="11"/>
        <v>#VALUE!</v>
      </c>
      <c r="H107" s="264" t="e">
        <f t="shared" ca="1" si="12"/>
        <v>#VALUE!</v>
      </c>
      <c r="J107" s="309" t="e">
        <f ca="1">VLOOKUP($A107,Analysis!$A:$U,10,FALSE)</f>
        <v>#VALUE!</v>
      </c>
      <c r="K107" s="310" t="e">
        <f ca="1">IF(VLOOKUP($A107,Analysis!$A:$U,3,FALSE)=1,ROUND(VLOOKUP($A107,Analysis!$A:$U,17,FALSE),0),#N/A)</f>
        <v>#VALUE!</v>
      </c>
      <c r="L107" s="310" t="e">
        <f ca="1">IF(ISERROR($K107),ROUND(VLOOKUP($A107,Analysis!$A:$U,17,FALSE),0),#N/A)</f>
        <v>#VALUE!</v>
      </c>
      <c r="M107" s="264" t="e">
        <f t="shared" ca="1" si="13"/>
        <v>#VALUE!</v>
      </c>
      <c r="N107" s="264" t="e">
        <f t="shared" ca="1" si="14"/>
        <v>#VALUE!</v>
      </c>
      <c r="O107" s="264" t="e">
        <f t="shared" ca="1" si="15"/>
        <v>#VALUE!</v>
      </c>
    </row>
    <row r="108" spans="1:15" x14ac:dyDescent="0.25">
      <c r="A108" s="264" t="e">
        <f t="shared" ca="1" si="8"/>
        <v>#VALUE!</v>
      </c>
      <c r="B108" s="264" t="e">
        <f t="shared" ca="1" si="9"/>
        <v>#VALUE!</v>
      </c>
      <c r="C108" s="309" t="e">
        <f ca="1">VLOOKUP($A108,Analysis!$A:$U,11,FALSE)</f>
        <v>#VALUE!</v>
      </c>
      <c r="D108" s="264" t="e">
        <f ca="1">IF(VLOOKUP($A108,Analysis!$A:$U,3,FALSE)=1,VLOOKUP($A108,Analysis!$A:$U,18,FALSE),#N/A)</f>
        <v>#VALUE!</v>
      </c>
      <c r="E108" s="264" t="e">
        <f ca="1">IF(ISERROR($D108),VLOOKUP($A108,Analysis!$A:$U,18,FALSE),#N/A)</f>
        <v>#VALUE!</v>
      </c>
      <c r="F108" s="264" t="e">
        <f t="shared" ca="1" si="10"/>
        <v>#VALUE!</v>
      </c>
      <c r="G108" s="264" t="e">
        <f t="shared" ca="1" si="11"/>
        <v>#VALUE!</v>
      </c>
      <c r="H108" s="264" t="e">
        <f t="shared" ca="1" si="12"/>
        <v>#VALUE!</v>
      </c>
      <c r="J108" s="309" t="e">
        <f ca="1">VLOOKUP($A108,Analysis!$A:$U,10,FALSE)</f>
        <v>#VALUE!</v>
      </c>
      <c r="K108" s="310" t="e">
        <f ca="1">IF(VLOOKUP($A108,Analysis!$A:$U,3,FALSE)=1,ROUND(VLOOKUP($A108,Analysis!$A:$U,17,FALSE),0),#N/A)</f>
        <v>#VALUE!</v>
      </c>
      <c r="L108" s="310" t="e">
        <f ca="1">IF(ISERROR($K108),ROUND(VLOOKUP($A108,Analysis!$A:$U,17,FALSE),0),#N/A)</f>
        <v>#VALUE!</v>
      </c>
      <c r="M108" s="264" t="e">
        <f t="shared" ca="1" si="13"/>
        <v>#VALUE!</v>
      </c>
      <c r="N108" s="264" t="e">
        <f t="shared" ca="1" si="14"/>
        <v>#VALUE!</v>
      </c>
      <c r="O108" s="264" t="e">
        <f t="shared" ca="1" si="15"/>
        <v>#VALUE!</v>
      </c>
    </row>
    <row r="109" spans="1:15" x14ac:dyDescent="0.25">
      <c r="A109" s="264" t="e">
        <f t="shared" ca="1" si="8"/>
        <v>#VALUE!</v>
      </c>
      <c r="B109" s="264" t="e">
        <f t="shared" ca="1" si="9"/>
        <v>#VALUE!</v>
      </c>
      <c r="C109" s="309" t="e">
        <f ca="1">VLOOKUP($A109,Analysis!$A:$U,11,FALSE)</f>
        <v>#VALUE!</v>
      </c>
      <c r="D109" s="264" t="e">
        <f ca="1">IF(VLOOKUP($A109,Analysis!$A:$U,3,FALSE)=1,VLOOKUP($A109,Analysis!$A:$U,18,FALSE),#N/A)</f>
        <v>#VALUE!</v>
      </c>
      <c r="E109" s="264" t="e">
        <f ca="1">IF(ISERROR($D109),VLOOKUP($A109,Analysis!$A:$U,18,FALSE),#N/A)</f>
        <v>#VALUE!</v>
      </c>
      <c r="F109" s="264" t="e">
        <f t="shared" ca="1" si="10"/>
        <v>#VALUE!</v>
      </c>
      <c r="G109" s="264" t="e">
        <f t="shared" ca="1" si="11"/>
        <v>#VALUE!</v>
      </c>
      <c r="H109" s="264" t="e">
        <f t="shared" ca="1" si="12"/>
        <v>#VALUE!</v>
      </c>
      <c r="J109" s="309" t="e">
        <f ca="1">VLOOKUP($A109,Analysis!$A:$U,10,FALSE)</f>
        <v>#VALUE!</v>
      </c>
      <c r="K109" s="310" t="e">
        <f ca="1">IF(VLOOKUP($A109,Analysis!$A:$U,3,FALSE)=1,ROUND(VLOOKUP($A109,Analysis!$A:$U,17,FALSE),0),#N/A)</f>
        <v>#VALUE!</v>
      </c>
      <c r="L109" s="310" t="e">
        <f ca="1">IF(ISERROR($K109),ROUND(VLOOKUP($A109,Analysis!$A:$U,17,FALSE),0),#N/A)</f>
        <v>#VALUE!</v>
      </c>
      <c r="M109" s="264" t="e">
        <f t="shared" ca="1" si="13"/>
        <v>#VALUE!</v>
      </c>
      <c r="N109" s="264" t="e">
        <f t="shared" ca="1" si="14"/>
        <v>#VALUE!</v>
      </c>
      <c r="O109" s="264" t="e">
        <f t="shared" ca="1" si="15"/>
        <v>#VALUE!</v>
      </c>
    </row>
    <row r="110" spans="1:15" x14ac:dyDescent="0.25">
      <c r="A110" s="264" t="e">
        <f t="shared" ca="1" si="8"/>
        <v>#VALUE!</v>
      </c>
      <c r="B110" s="264" t="e">
        <f t="shared" ca="1" si="9"/>
        <v>#VALUE!</v>
      </c>
      <c r="C110" s="309" t="e">
        <f ca="1">VLOOKUP($A110,Analysis!$A:$U,11,FALSE)</f>
        <v>#VALUE!</v>
      </c>
      <c r="D110" s="264" t="e">
        <f ca="1">IF(VLOOKUP($A110,Analysis!$A:$U,3,FALSE)=1,VLOOKUP($A110,Analysis!$A:$U,18,FALSE),#N/A)</f>
        <v>#VALUE!</v>
      </c>
      <c r="E110" s="264" t="e">
        <f ca="1">IF(ISERROR($D110),VLOOKUP($A110,Analysis!$A:$U,18,FALSE),#N/A)</f>
        <v>#VALUE!</v>
      </c>
      <c r="F110" s="264" t="e">
        <f t="shared" ca="1" si="10"/>
        <v>#VALUE!</v>
      </c>
      <c r="G110" s="264" t="e">
        <f t="shared" ca="1" si="11"/>
        <v>#VALUE!</v>
      </c>
      <c r="H110" s="264" t="e">
        <f t="shared" ca="1" si="12"/>
        <v>#VALUE!</v>
      </c>
      <c r="J110" s="309" t="e">
        <f ca="1">VLOOKUP($A110,Analysis!$A:$U,10,FALSE)</f>
        <v>#VALUE!</v>
      </c>
      <c r="K110" s="310" t="e">
        <f ca="1">IF(VLOOKUP($A110,Analysis!$A:$U,3,FALSE)=1,ROUND(VLOOKUP($A110,Analysis!$A:$U,17,FALSE),0),#N/A)</f>
        <v>#VALUE!</v>
      </c>
      <c r="L110" s="310" t="e">
        <f ca="1">IF(ISERROR($K110),ROUND(VLOOKUP($A110,Analysis!$A:$U,17,FALSE),0),#N/A)</f>
        <v>#VALUE!</v>
      </c>
      <c r="M110" s="264" t="e">
        <f t="shared" ca="1" si="13"/>
        <v>#VALUE!</v>
      </c>
      <c r="N110" s="264" t="e">
        <f t="shared" ca="1" si="14"/>
        <v>#VALUE!</v>
      </c>
      <c r="O110" s="264" t="e">
        <f t="shared" ca="1" si="15"/>
        <v>#VALUE!</v>
      </c>
    </row>
    <row r="111" spans="1:15" x14ac:dyDescent="0.25">
      <c r="A111" s="264" t="e">
        <f t="shared" ca="1" si="8"/>
        <v>#VALUE!</v>
      </c>
      <c r="B111" s="264" t="e">
        <f t="shared" ca="1" si="9"/>
        <v>#VALUE!</v>
      </c>
      <c r="C111" s="309" t="e">
        <f ca="1">VLOOKUP($A111,Analysis!$A:$U,11,FALSE)</f>
        <v>#VALUE!</v>
      </c>
      <c r="D111" s="264" t="e">
        <f ca="1">IF(VLOOKUP($A111,Analysis!$A:$U,3,FALSE)=1,VLOOKUP($A111,Analysis!$A:$U,18,FALSE),#N/A)</f>
        <v>#VALUE!</v>
      </c>
      <c r="E111" s="264" t="e">
        <f ca="1">IF(ISERROR($D111),VLOOKUP($A111,Analysis!$A:$U,18,FALSE),#N/A)</f>
        <v>#VALUE!</v>
      </c>
      <c r="F111" s="264" t="e">
        <f t="shared" ca="1" si="10"/>
        <v>#VALUE!</v>
      </c>
      <c r="G111" s="264" t="e">
        <f t="shared" ca="1" si="11"/>
        <v>#VALUE!</v>
      </c>
      <c r="H111" s="264" t="e">
        <f t="shared" ca="1" si="12"/>
        <v>#VALUE!</v>
      </c>
      <c r="J111" s="309" t="e">
        <f ca="1">VLOOKUP($A111,Analysis!$A:$U,10,FALSE)</f>
        <v>#VALUE!</v>
      </c>
      <c r="K111" s="310" t="e">
        <f ca="1">IF(VLOOKUP($A111,Analysis!$A:$U,3,FALSE)=1,ROUND(VLOOKUP($A111,Analysis!$A:$U,17,FALSE),0),#N/A)</f>
        <v>#VALUE!</v>
      </c>
      <c r="L111" s="310" t="e">
        <f ca="1">IF(ISERROR($K111),ROUND(VLOOKUP($A111,Analysis!$A:$U,17,FALSE),0),#N/A)</f>
        <v>#VALUE!</v>
      </c>
      <c r="M111" s="264" t="e">
        <f t="shared" ca="1" si="13"/>
        <v>#VALUE!</v>
      </c>
      <c r="N111" s="264" t="e">
        <f t="shared" ca="1" si="14"/>
        <v>#VALUE!</v>
      </c>
      <c r="O111" s="264" t="e">
        <f t="shared" ca="1" si="15"/>
        <v>#VALUE!</v>
      </c>
    </row>
    <row r="112" spans="1:15" x14ac:dyDescent="0.25">
      <c r="A112" s="264" t="e">
        <f t="shared" ca="1" si="8"/>
        <v>#VALUE!</v>
      </c>
      <c r="B112" s="264" t="e">
        <f t="shared" ca="1" si="9"/>
        <v>#VALUE!</v>
      </c>
      <c r="C112" s="309" t="e">
        <f ca="1">VLOOKUP($A112,Analysis!$A:$U,11,FALSE)</f>
        <v>#VALUE!</v>
      </c>
      <c r="D112" s="264" t="e">
        <f ca="1">IF(VLOOKUP($A112,Analysis!$A:$U,3,FALSE)=1,VLOOKUP($A112,Analysis!$A:$U,18,FALSE),#N/A)</f>
        <v>#VALUE!</v>
      </c>
      <c r="E112" s="264" t="e">
        <f ca="1">IF(ISERROR($D112),VLOOKUP($A112,Analysis!$A:$U,18,FALSE),#N/A)</f>
        <v>#VALUE!</v>
      </c>
      <c r="F112" s="264" t="e">
        <f t="shared" ca="1" si="10"/>
        <v>#VALUE!</v>
      </c>
      <c r="G112" s="264" t="e">
        <f t="shared" ca="1" si="11"/>
        <v>#VALUE!</v>
      </c>
      <c r="H112" s="264" t="e">
        <f t="shared" ca="1" si="12"/>
        <v>#VALUE!</v>
      </c>
      <c r="J112" s="309" t="e">
        <f ca="1">VLOOKUP($A112,Analysis!$A:$U,10,FALSE)</f>
        <v>#VALUE!</v>
      </c>
      <c r="K112" s="310" t="e">
        <f ca="1">IF(VLOOKUP($A112,Analysis!$A:$U,3,FALSE)=1,ROUND(VLOOKUP($A112,Analysis!$A:$U,17,FALSE),0),#N/A)</f>
        <v>#VALUE!</v>
      </c>
      <c r="L112" s="310" t="e">
        <f ca="1">IF(ISERROR($K112),ROUND(VLOOKUP($A112,Analysis!$A:$U,17,FALSE),0),#N/A)</f>
        <v>#VALUE!</v>
      </c>
      <c r="M112" s="264" t="e">
        <f t="shared" ca="1" si="13"/>
        <v>#VALUE!</v>
      </c>
      <c r="N112" s="264" t="e">
        <f t="shared" ca="1" si="14"/>
        <v>#VALUE!</v>
      </c>
      <c r="O112" s="264" t="e">
        <f t="shared" ca="1" si="15"/>
        <v>#VALUE!</v>
      </c>
    </row>
    <row r="113" spans="1:15" x14ac:dyDescent="0.25">
      <c r="A113" s="264" t="e">
        <f t="shared" ca="1" si="8"/>
        <v>#VALUE!</v>
      </c>
      <c r="B113" s="264" t="e">
        <f t="shared" ca="1" si="9"/>
        <v>#VALUE!</v>
      </c>
      <c r="C113" s="309" t="e">
        <f ca="1">VLOOKUP($A113,Analysis!$A:$U,11,FALSE)</f>
        <v>#VALUE!</v>
      </c>
      <c r="D113" s="264" t="e">
        <f ca="1">IF(VLOOKUP($A113,Analysis!$A:$U,3,FALSE)=1,VLOOKUP($A113,Analysis!$A:$U,18,FALSE),#N/A)</f>
        <v>#VALUE!</v>
      </c>
      <c r="E113" s="264" t="e">
        <f ca="1">IF(ISERROR($D113),VLOOKUP($A113,Analysis!$A:$U,18,FALSE),#N/A)</f>
        <v>#VALUE!</v>
      </c>
      <c r="F113" s="264" t="e">
        <f t="shared" ca="1" si="10"/>
        <v>#VALUE!</v>
      </c>
      <c r="G113" s="264" t="e">
        <f t="shared" ca="1" si="11"/>
        <v>#VALUE!</v>
      </c>
      <c r="H113" s="264" t="e">
        <f t="shared" ca="1" si="12"/>
        <v>#VALUE!</v>
      </c>
      <c r="J113" s="309" t="e">
        <f ca="1">VLOOKUP($A113,Analysis!$A:$U,10,FALSE)</f>
        <v>#VALUE!</v>
      </c>
      <c r="K113" s="310" t="e">
        <f ca="1">IF(VLOOKUP($A113,Analysis!$A:$U,3,FALSE)=1,ROUND(VLOOKUP($A113,Analysis!$A:$U,17,FALSE),0),#N/A)</f>
        <v>#VALUE!</v>
      </c>
      <c r="L113" s="310" t="e">
        <f ca="1">IF(ISERROR($K113),ROUND(VLOOKUP($A113,Analysis!$A:$U,17,FALSE),0),#N/A)</f>
        <v>#VALUE!</v>
      </c>
      <c r="M113" s="264" t="e">
        <f t="shared" ca="1" si="13"/>
        <v>#VALUE!</v>
      </c>
      <c r="N113" s="264" t="e">
        <f t="shared" ca="1" si="14"/>
        <v>#VALUE!</v>
      </c>
      <c r="O113" s="264" t="e">
        <f t="shared" ca="1" si="15"/>
        <v>#VALUE!</v>
      </c>
    </row>
    <row r="114" spans="1:15" x14ac:dyDescent="0.25">
      <c r="A114" s="264" t="e">
        <f t="shared" ca="1" si="8"/>
        <v>#VALUE!</v>
      </c>
      <c r="B114" s="264" t="e">
        <f t="shared" ca="1" si="9"/>
        <v>#VALUE!</v>
      </c>
      <c r="C114" s="309" t="e">
        <f ca="1">VLOOKUP($A114,Analysis!$A:$U,11,FALSE)</f>
        <v>#VALUE!</v>
      </c>
      <c r="D114" s="264" t="e">
        <f ca="1">IF(VLOOKUP($A114,Analysis!$A:$U,3,FALSE)=1,VLOOKUP($A114,Analysis!$A:$U,18,FALSE),#N/A)</f>
        <v>#VALUE!</v>
      </c>
      <c r="E114" s="264" t="e">
        <f ca="1">IF(ISERROR($D114),VLOOKUP($A114,Analysis!$A:$U,18,FALSE),#N/A)</f>
        <v>#VALUE!</v>
      </c>
      <c r="F114" s="264" t="e">
        <f t="shared" ca="1" si="10"/>
        <v>#VALUE!</v>
      </c>
      <c r="G114" s="264" t="e">
        <f t="shared" ca="1" si="11"/>
        <v>#VALUE!</v>
      </c>
      <c r="H114" s="264" t="e">
        <f t="shared" ca="1" si="12"/>
        <v>#VALUE!</v>
      </c>
      <c r="J114" s="309" t="e">
        <f ca="1">VLOOKUP($A114,Analysis!$A:$U,10,FALSE)</f>
        <v>#VALUE!</v>
      </c>
      <c r="K114" s="310" t="e">
        <f ca="1">IF(VLOOKUP($A114,Analysis!$A:$U,3,FALSE)=1,ROUND(VLOOKUP($A114,Analysis!$A:$U,17,FALSE),0),#N/A)</f>
        <v>#VALUE!</v>
      </c>
      <c r="L114" s="310" t="e">
        <f ca="1">IF(ISERROR($K114),ROUND(VLOOKUP($A114,Analysis!$A:$U,17,FALSE),0),#N/A)</f>
        <v>#VALUE!</v>
      </c>
      <c r="M114" s="264" t="e">
        <f t="shared" ca="1" si="13"/>
        <v>#VALUE!</v>
      </c>
      <c r="N114" s="264" t="e">
        <f t="shared" ca="1" si="14"/>
        <v>#VALUE!</v>
      </c>
      <c r="O114" s="264" t="e">
        <f t="shared" ca="1" si="15"/>
        <v>#VALUE!</v>
      </c>
    </row>
    <row r="115" spans="1:15" x14ac:dyDescent="0.25">
      <c r="A115" s="264" t="e">
        <f t="shared" ca="1" si="8"/>
        <v>#VALUE!</v>
      </c>
      <c r="B115" s="264" t="e">
        <f t="shared" ca="1" si="9"/>
        <v>#VALUE!</v>
      </c>
      <c r="C115" s="309" t="e">
        <f ca="1">VLOOKUP($A115,Analysis!$A:$U,11,FALSE)</f>
        <v>#VALUE!</v>
      </c>
      <c r="D115" s="264" t="e">
        <f ca="1">IF(VLOOKUP($A115,Analysis!$A:$U,3,FALSE)=1,VLOOKUP($A115,Analysis!$A:$U,18,FALSE),#N/A)</f>
        <v>#VALUE!</v>
      </c>
      <c r="E115" s="264" t="e">
        <f ca="1">IF(ISERROR($D115),VLOOKUP($A115,Analysis!$A:$U,18,FALSE),#N/A)</f>
        <v>#VALUE!</v>
      </c>
      <c r="F115" s="264" t="e">
        <f t="shared" ca="1" si="10"/>
        <v>#VALUE!</v>
      </c>
      <c r="G115" s="264" t="e">
        <f t="shared" ca="1" si="11"/>
        <v>#VALUE!</v>
      </c>
      <c r="H115" s="264" t="e">
        <f t="shared" ca="1" si="12"/>
        <v>#VALUE!</v>
      </c>
      <c r="J115" s="309" t="e">
        <f ca="1">VLOOKUP($A115,Analysis!$A:$U,10,FALSE)</f>
        <v>#VALUE!</v>
      </c>
      <c r="K115" s="310" t="e">
        <f ca="1">IF(VLOOKUP($A115,Analysis!$A:$U,3,FALSE)=1,ROUND(VLOOKUP($A115,Analysis!$A:$U,17,FALSE),0),#N/A)</f>
        <v>#VALUE!</v>
      </c>
      <c r="L115" s="310" t="e">
        <f ca="1">IF(ISERROR($K115),ROUND(VLOOKUP($A115,Analysis!$A:$U,17,FALSE),0),#N/A)</f>
        <v>#VALUE!</v>
      </c>
      <c r="M115" s="264" t="e">
        <f t="shared" ca="1" si="13"/>
        <v>#VALUE!</v>
      </c>
      <c r="N115" s="264" t="e">
        <f t="shared" ca="1" si="14"/>
        <v>#VALUE!</v>
      </c>
      <c r="O115" s="264" t="e">
        <f t="shared" ca="1" si="15"/>
        <v>#VALUE!</v>
      </c>
    </row>
    <row r="116" spans="1:15" x14ac:dyDescent="0.25">
      <c r="A116" s="264" t="e">
        <f t="shared" ca="1" si="8"/>
        <v>#VALUE!</v>
      </c>
      <c r="B116" s="264" t="e">
        <f t="shared" ca="1" si="9"/>
        <v>#VALUE!</v>
      </c>
      <c r="C116" s="309" t="e">
        <f ca="1">VLOOKUP($A116,Analysis!$A:$U,11,FALSE)</f>
        <v>#VALUE!</v>
      </c>
      <c r="D116" s="264" t="e">
        <f ca="1">IF(VLOOKUP($A116,Analysis!$A:$U,3,FALSE)=1,VLOOKUP($A116,Analysis!$A:$U,18,FALSE),#N/A)</f>
        <v>#VALUE!</v>
      </c>
      <c r="E116" s="264" t="e">
        <f ca="1">IF(ISERROR($D116),VLOOKUP($A116,Analysis!$A:$U,18,FALSE),#N/A)</f>
        <v>#VALUE!</v>
      </c>
      <c r="F116" s="264" t="e">
        <f t="shared" ca="1" si="10"/>
        <v>#VALUE!</v>
      </c>
      <c r="G116" s="264" t="e">
        <f t="shared" ca="1" si="11"/>
        <v>#VALUE!</v>
      </c>
      <c r="H116" s="264" t="e">
        <f t="shared" ca="1" si="12"/>
        <v>#VALUE!</v>
      </c>
      <c r="J116" s="309" t="e">
        <f ca="1">VLOOKUP($A116,Analysis!$A:$U,10,FALSE)</f>
        <v>#VALUE!</v>
      </c>
      <c r="K116" s="310" t="e">
        <f ca="1">IF(VLOOKUP($A116,Analysis!$A:$U,3,FALSE)=1,ROUND(VLOOKUP($A116,Analysis!$A:$U,17,FALSE),0),#N/A)</f>
        <v>#VALUE!</v>
      </c>
      <c r="L116" s="310" t="e">
        <f ca="1">IF(ISERROR($K116),ROUND(VLOOKUP($A116,Analysis!$A:$U,17,FALSE),0),#N/A)</f>
        <v>#VALUE!</v>
      </c>
      <c r="M116" s="264" t="e">
        <f t="shared" ca="1" si="13"/>
        <v>#VALUE!</v>
      </c>
      <c r="N116" s="264" t="e">
        <f t="shared" ca="1" si="14"/>
        <v>#VALUE!</v>
      </c>
      <c r="O116" s="264" t="e">
        <f t="shared" ca="1" si="15"/>
        <v>#VALUE!</v>
      </c>
    </row>
    <row r="117" spans="1:15" x14ac:dyDescent="0.25">
      <c r="A117" s="264" t="e">
        <f t="shared" ca="1" si="8"/>
        <v>#VALUE!</v>
      </c>
      <c r="B117" s="264" t="e">
        <f t="shared" ca="1" si="9"/>
        <v>#VALUE!</v>
      </c>
      <c r="C117" s="309" t="e">
        <f ca="1">VLOOKUP($A117,Analysis!$A:$U,11,FALSE)</f>
        <v>#VALUE!</v>
      </c>
      <c r="D117" s="264" t="e">
        <f ca="1">IF(VLOOKUP($A117,Analysis!$A:$U,3,FALSE)=1,VLOOKUP($A117,Analysis!$A:$U,18,FALSE),#N/A)</f>
        <v>#VALUE!</v>
      </c>
      <c r="E117" s="264" t="e">
        <f ca="1">IF(ISERROR($D117),VLOOKUP($A117,Analysis!$A:$U,18,FALSE),#N/A)</f>
        <v>#VALUE!</v>
      </c>
      <c r="F117" s="264" t="e">
        <f t="shared" ca="1" si="10"/>
        <v>#VALUE!</v>
      </c>
      <c r="G117" s="264" t="e">
        <f t="shared" ca="1" si="11"/>
        <v>#VALUE!</v>
      </c>
      <c r="H117" s="264" t="e">
        <f t="shared" ca="1" si="12"/>
        <v>#VALUE!</v>
      </c>
      <c r="J117" s="309" t="e">
        <f ca="1">VLOOKUP($A117,Analysis!$A:$U,10,FALSE)</f>
        <v>#VALUE!</v>
      </c>
      <c r="K117" s="310" t="e">
        <f ca="1">IF(VLOOKUP($A117,Analysis!$A:$U,3,FALSE)=1,ROUND(VLOOKUP($A117,Analysis!$A:$U,17,FALSE),0),#N/A)</f>
        <v>#VALUE!</v>
      </c>
      <c r="L117" s="310" t="e">
        <f ca="1">IF(ISERROR($K117),ROUND(VLOOKUP($A117,Analysis!$A:$U,17,FALSE),0),#N/A)</f>
        <v>#VALUE!</v>
      </c>
      <c r="M117" s="264" t="e">
        <f t="shared" ca="1" si="13"/>
        <v>#VALUE!</v>
      </c>
      <c r="N117" s="264" t="e">
        <f t="shared" ca="1" si="14"/>
        <v>#VALUE!</v>
      </c>
      <c r="O117" s="264" t="e">
        <f t="shared" ca="1" si="15"/>
        <v>#VALUE!</v>
      </c>
    </row>
    <row r="118" spans="1:15" x14ac:dyDescent="0.25">
      <c r="A118" s="264" t="e">
        <f t="shared" ca="1" si="8"/>
        <v>#VALUE!</v>
      </c>
      <c r="B118" s="264" t="e">
        <f t="shared" ca="1" si="9"/>
        <v>#VALUE!</v>
      </c>
      <c r="C118" s="309" t="e">
        <f ca="1">VLOOKUP($A118,Analysis!$A:$U,11,FALSE)</f>
        <v>#VALUE!</v>
      </c>
      <c r="D118" s="264" t="e">
        <f ca="1">IF(VLOOKUP($A118,Analysis!$A:$U,3,FALSE)=1,VLOOKUP($A118,Analysis!$A:$U,18,FALSE),#N/A)</f>
        <v>#VALUE!</v>
      </c>
      <c r="E118" s="264" t="e">
        <f ca="1">IF(ISERROR($D118),VLOOKUP($A118,Analysis!$A:$U,18,FALSE),#N/A)</f>
        <v>#VALUE!</v>
      </c>
      <c r="F118" s="264" t="e">
        <f t="shared" ca="1" si="10"/>
        <v>#VALUE!</v>
      </c>
      <c r="G118" s="264" t="e">
        <f t="shared" ca="1" si="11"/>
        <v>#VALUE!</v>
      </c>
      <c r="H118" s="264" t="e">
        <f t="shared" ca="1" si="12"/>
        <v>#VALUE!</v>
      </c>
      <c r="J118" s="309" t="e">
        <f ca="1">VLOOKUP($A118,Analysis!$A:$U,10,FALSE)</f>
        <v>#VALUE!</v>
      </c>
      <c r="K118" s="310" t="e">
        <f ca="1">IF(VLOOKUP($A118,Analysis!$A:$U,3,FALSE)=1,ROUND(VLOOKUP($A118,Analysis!$A:$U,17,FALSE),0),#N/A)</f>
        <v>#VALUE!</v>
      </c>
      <c r="L118" s="310" t="e">
        <f ca="1">IF(ISERROR($K118),ROUND(VLOOKUP($A118,Analysis!$A:$U,17,FALSE),0),#N/A)</f>
        <v>#VALUE!</v>
      </c>
      <c r="M118" s="264" t="e">
        <f t="shared" ca="1" si="13"/>
        <v>#VALUE!</v>
      </c>
      <c r="N118" s="264" t="e">
        <f t="shared" ca="1" si="14"/>
        <v>#VALUE!</v>
      </c>
      <c r="O118" s="264" t="e">
        <f t="shared" ca="1" si="15"/>
        <v>#VALUE!</v>
      </c>
    </row>
    <row r="119" spans="1:15" x14ac:dyDescent="0.25">
      <c r="A119" s="264" t="e">
        <f t="shared" ca="1" si="8"/>
        <v>#VALUE!</v>
      </c>
      <c r="B119" s="264" t="e">
        <f t="shared" ca="1" si="9"/>
        <v>#VALUE!</v>
      </c>
      <c r="C119" s="309" t="e">
        <f ca="1">VLOOKUP($A119,Analysis!$A:$U,11,FALSE)</f>
        <v>#VALUE!</v>
      </c>
      <c r="D119" s="264" t="e">
        <f ca="1">IF(VLOOKUP($A119,Analysis!$A:$U,3,FALSE)=1,VLOOKUP($A119,Analysis!$A:$U,18,FALSE),#N/A)</f>
        <v>#VALUE!</v>
      </c>
      <c r="E119" s="264" t="e">
        <f ca="1">IF(ISERROR($D119),VLOOKUP($A119,Analysis!$A:$U,18,FALSE),#N/A)</f>
        <v>#VALUE!</v>
      </c>
      <c r="F119" s="264" t="e">
        <f t="shared" ca="1" si="10"/>
        <v>#VALUE!</v>
      </c>
      <c r="G119" s="264" t="e">
        <f t="shared" ca="1" si="11"/>
        <v>#VALUE!</v>
      </c>
      <c r="H119" s="264" t="e">
        <f t="shared" ca="1" si="12"/>
        <v>#VALUE!</v>
      </c>
      <c r="J119" s="309" t="e">
        <f ca="1">VLOOKUP($A119,Analysis!$A:$U,10,FALSE)</f>
        <v>#VALUE!</v>
      </c>
      <c r="K119" s="310" t="e">
        <f ca="1">IF(VLOOKUP($A119,Analysis!$A:$U,3,FALSE)=1,ROUND(VLOOKUP($A119,Analysis!$A:$U,17,FALSE),0),#N/A)</f>
        <v>#VALUE!</v>
      </c>
      <c r="L119" s="310" t="e">
        <f ca="1">IF(ISERROR($K119),ROUND(VLOOKUP($A119,Analysis!$A:$U,17,FALSE),0),#N/A)</f>
        <v>#VALUE!</v>
      </c>
      <c r="M119" s="264" t="e">
        <f t="shared" ca="1" si="13"/>
        <v>#VALUE!</v>
      </c>
      <c r="N119" s="264" t="e">
        <f t="shared" ca="1" si="14"/>
        <v>#VALUE!</v>
      </c>
      <c r="O119" s="264" t="e">
        <f t="shared" ca="1" si="15"/>
        <v>#VALUE!</v>
      </c>
    </row>
    <row r="120" spans="1:15" x14ac:dyDescent="0.25">
      <c r="A120" s="264" t="e">
        <f t="shared" ca="1" si="8"/>
        <v>#VALUE!</v>
      </c>
      <c r="B120" s="264" t="e">
        <f t="shared" ca="1" si="9"/>
        <v>#VALUE!</v>
      </c>
      <c r="C120" s="309" t="e">
        <f ca="1">VLOOKUP($A120,Analysis!$A:$U,11,FALSE)</f>
        <v>#VALUE!</v>
      </c>
      <c r="D120" s="264" t="e">
        <f ca="1">IF(VLOOKUP($A120,Analysis!$A:$U,3,FALSE)=1,VLOOKUP($A120,Analysis!$A:$U,18,FALSE),#N/A)</f>
        <v>#VALUE!</v>
      </c>
      <c r="E120" s="264" t="e">
        <f ca="1">IF(ISERROR($D120),VLOOKUP($A120,Analysis!$A:$U,18,FALSE),#N/A)</f>
        <v>#VALUE!</v>
      </c>
      <c r="F120" s="264" t="e">
        <f t="shared" ca="1" si="10"/>
        <v>#VALUE!</v>
      </c>
      <c r="G120" s="264" t="e">
        <f t="shared" ca="1" si="11"/>
        <v>#VALUE!</v>
      </c>
      <c r="H120" s="264" t="e">
        <f t="shared" ca="1" si="12"/>
        <v>#VALUE!</v>
      </c>
      <c r="J120" s="309" t="e">
        <f ca="1">VLOOKUP($A120,Analysis!$A:$U,10,FALSE)</f>
        <v>#VALUE!</v>
      </c>
      <c r="K120" s="310" t="e">
        <f ca="1">IF(VLOOKUP($A120,Analysis!$A:$U,3,FALSE)=1,ROUND(VLOOKUP($A120,Analysis!$A:$U,17,FALSE),0),#N/A)</f>
        <v>#VALUE!</v>
      </c>
      <c r="L120" s="310" t="e">
        <f ca="1">IF(ISERROR($K120),ROUND(VLOOKUP($A120,Analysis!$A:$U,17,FALSE),0),#N/A)</f>
        <v>#VALUE!</v>
      </c>
      <c r="M120" s="264" t="e">
        <f t="shared" ca="1" si="13"/>
        <v>#VALUE!</v>
      </c>
      <c r="N120" s="264" t="e">
        <f t="shared" ca="1" si="14"/>
        <v>#VALUE!</v>
      </c>
      <c r="O120" s="264" t="e">
        <f t="shared" ca="1" si="15"/>
        <v>#VALUE!</v>
      </c>
    </row>
    <row r="121" spans="1:15" x14ac:dyDescent="0.25">
      <c r="A121" s="264" t="e">
        <f t="shared" ca="1" si="8"/>
        <v>#VALUE!</v>
      </c>
      <c r="B121" s="264" t="e">
        <f t="shared" ca="1" si="9"/>
        <v>#VALUE!</v>
      </c>
      <c r="C121" s="309" t="e">
        <f ca="1">VLOOKUP($A121,Analysis!$A:$U,11,FALSE)</f>
        <v>#VALUE!</v>
      </c>
      <c r="D121" s="264" t="e">
        <f ca="1">IF(VLOOKUP($A121,Analysis!$A:$U,3,FALSE)=1,VLOOKUP($A121,Analysis!$A:$U,18,FALSE),#N/A)</f>
        <v>#VALUE!</v>
      </c>
      <c r="E121" s="264" t="e">
        <f ca="1">IF(ISERROR($D121),VLOOKUP($A121,Analysis!$A:$U,18,FALSE),#N/A)</f>
        <v>#VALUE!</v>
      </c>
      <c r="F121" s="264" t="e">
        <f t="shared" ca="1" si="10"/>
        <v>#VALUE!</v>
      </c>
      <c r="G121" s="264" t="e">
        <f t="shared" ca="1" si="11"/>
        <v>#VALUE!</v>
      </c>
      <c r="H121" s="264" t="e">
        <f t="shared" ca="1" si="12"/>
        <v>#VALUE!</v>
      </c>
      <c r="J121" s="309" t="e">
        <f ca="1">VLOOKUP($A121,Analysis!$A:$U,10,FALSE)</f>
        <v>#VALUE!</v>
      </c>
      <c r="K121" s="310" t="e">
        <f ca="1">IF(VLOOKUP($A121,Analysis!$A:$U,3,FALSE)=1,ROUND(VLOOKUP($A121,Analysis!$A:$U,17,FALSE),0),#N/A)</f>
        <v>#VALUE!</v>
      </c>
      <c r="L121" s="310" t="e">
        <f ca="1">IF(ISERROR($K121),ROUND(VLOOKUP($A121,Analysis!$A:$U,17,FALSE),0),#N/A)</f>
        <v>#VALUE!</v>
      </c>
      <c r="M121" s="264" t="e">
        <f t="shared" ca="1" si="13"/>
        <v>#VALUE!</v>
      </c>
      <c r="N121" s="264" t="e">
        <f t="shared" ca="1" si="14"/>
        <v>#VALUE!</v>
      </c>
      <c r="O121" s="264" t="e">
        <f t="shared" ca="1" si="15"/>
        <v>#VALUE!</v>
      </c>
    </row>
    <row r="122" spans="1:15" x14ac:dyDescent="0.25">
      <c r="A122" s="264" t="e">
        <f t="shared" ca="1" si="8"/>
        <v>#VALUE!</v>
      </c>
      <c r="B122" s="264" t="e">
        <f t="shared" ca="1" si="9"/>
        <v>#VALUE!</v>
      </c>
      <c r="C122" s="309" t="e">
        <f ca="1">VLOOKUP($A122,Analysis!$A:$U,11,FALSE)</f>
        <v>#VALUE!</v>
      </c>
      <c r="D122" s="264" t="e">
        <f ca="1">IF(VLOOKUP($A122,Analysis!$A:$U,3,FALSE)=1,VLOOKUP($A122,Analysis!$A:$U,18,FALSE),#N/A)</f>
        <v>#VALUE!</v>
      </c>
      <c r="E122" s="264" t="e">
        <f ca="1">IF(ISERROR($D122),VLOOKUP($A122,Analysis!$A:$U,18,FALSE),#N/A)</f>
        <v>#VALUE!</v>
      </c>
      <c r="F122" s="264" t="e">
        <f t="shared" ca="1" si="10"/>
        <v>#VALUE!</v>
      </c>
      <c r="G122" s="264" t="e">
        <f t="shared" ca="1" si="11"/>
        <v>#VALUE!</v>
      </c>
      <c r="H122" s="264" t="e">
        <f t="shared" ca="1" si="12"/>
        <v>#VALUE!</v>
      </c>
      <c r="J122" s="309" t="e">
        <f ca="1">VLOOKUP($A122,Analysis!$A:$U,10,FALSE)</f>
        <v>#VALUE!</v>
      </c>
      <c r="K122" s="310" t="e">
        <f ca="1">IF(VLOOKUP($A122,Analysis!$A:$U,3,FALSE)=1,ROUND(VLOOKUP($A122,Analysis!$A:$U,17,FALSE),0),#N/A)</f>
        <v>#VALUE!</v>
      </c>
      <c r="L122" s="310" t="e">
        <f ca="1">IF(ISERROR($K122),ROUND(VLOOKUP($A122,Analysis!$A:$U,17,FALSE),0),#N/A)</f>
        <v>#VALUE!</v>
      </c>
      <c r="M122" s="264" t="e">
        <f t="shared" ca="1" si="13"/>
        <v>#VALUE!</v>
      </c>
      <c r="N122" s="264" t="e">
        <f t="shared" ca="1" si="14"/>
        <v>#VALUE!</v>
      </c>
      <c r="O122" s="264" t="e">
        <f t="shared" ca="1" si="15"/>
        <v>#VALUE!</v>
      </c>
    </row>
    <row r="123" spans="1:15" x14ac:dyDescent="0.25">
      <c r="A123" s="264" t="e">
        <f t="shared" ca="1" si="8"/>
        <v>#VALUE!</v>
      </c>
      <c r="B123" s="264" t="e">
        <f t="shared" ca="1" si="9"/>
        <v>#VALUE!</v>
      </c>
      <c r="C123" s="309" t="e">
        <f ca="1">VLOOKUP($A123,Analysis!$A:$U,11,FALSE)</f>
        <v>#VALUE!</v>
      </c>
      <c r="D123" s="264" t="e">
        <f ca="1">IF(VLOOKUP($A123,Analysis!$A:$U,3,FALSE)=1,VLOOKUP($A123,Analysis!$A:$U,18,FALSE),#N/A)</f>
        <v>#VALUE!</v>
      </c>
      <c r="E123" s="264" t="e">
        <f ca="1">IF(ISERROR($D123),VLOOKUP($A123,Analysis!$A:$U,18,FALSE),#N/A)</f>
        <v>#VALUE!</v>
      </c>
      <c r="F123" s="264" t="e">
        <f t="shared" ca="1" si="10"/>
        <v>#VALUE!</v>
      </c>
      <c r="G123" s="264" t="e">
        <f t="shared" ca="1" si="11"/>
        <v>#VALUE!</v>
      </c>
      <c r="H123" s="264" t="e">
        <f t="shared" ca="1" si="12"/>
        <v>#VALUE!</v>
      </c>
      <c r="J123" s="309" t="e">
        <f ca="1">VLOOKUP($A123,Analysis!$A:$U,10,FALSE)</f>
        <v>#VALUE!</v>
      </c>
      <c r="K123" s="310" t="e">
        <f ca="1">IF(VLOOKUP($A123,Analysis!$A:$U,3,FALSE)=1,ROUND(VLOOKUP($A123,Analysis!$A:$U,17,FALSE),0),#N/A)</f>
        <v>#VALUE!</v>
      </c>
      <c r="L123" s="310" t="e">
        <f ca="1">IF(ISERROR($K123),ROUND(VLOOKUP($A123,Analysis!$A:$U,17,FALSE),0),#N/A)</f>
        <v>#VALUE!</v>
      </c>
      <c r="M123" s="264" t="e">
        <f t="shared" ca="1" si="13"/>
        <v>#VALUE!</v>
      </c>
      <c r="N123" s="264" t="e">
        <f t="shared" ca="1" si="14"/>
        <v>#VALUE!</v>
      </c>
      <c r="O123" s="264" t="e">
        <f t="shared" ca="1" si="15"/>
        <v>#VALUE!</v>
      </c>
    </row>
    <row r="124" spans="1:15" x14ac:dyDescent="0.25">
      <c r="A124" s="264" t="e">
        <f t="shared" ca="1" si="8"/>
        <v>#VALUE!</v>
      </c>
      <c r="B124" s="264" t="e">
        <f t="shared" ca="1" si="9"/>
        <v>#VALUE!</v>
      </c>
      <c r="C124" s="309" t="e">
        <f ca="1">VLOOKUP($A124,Analysis!$A:$U,11,FALSE)</f>
        <v>#VALUE!</v>
      </c>
      <c r="D124" s="264" t="e">
        <f ca="1">IF(VLOOKUP($A124,Analysis!$A:$U,3,FALSE)=1,VLOOKUP($A124,Analysis!$A:$U,18,FALSE),#N/A)</f>
        <v>#VALUE!</v>
      </c>
      <c r="E124" s="264" t="e">
        <f ca="1">IF(ISERROR($D124),VLOOKUP($A124,Analysis!$A:$U,18,FALSE),#N/A)</f>
        <v>#VALUE!</v>
      </c>
      <c r="F124" s="264" t="e">
        <f t="shared" ca="1" si="10"/>
        <v>#VALUE!</v>
      </c>
      <c r="G124" s="264" t="e">
        <f t="shared" ca="1" si="11"/>
        <v>#VALUE!</v>
      </c>
      <c r="H124" s="264" t="e">
        <f t="shared" ca="1" si="12"/>
        <v>#VALUE!</v>
      </c>
      <c r="J124" s="309" t="e">
        <f ca="1">VLOOKUP($A124,Analysis!$A:$U,10,FALSE)</f>
        <v>#VALUE!</v>
      </c>
      <c r="K124" s="310" t="e">
        <f ca="1">IF(VLOOKUP($A124,Analysis!$A:$U,3,FALSE)=1,ROUND(VLOOKUP($A124,Analysis!$A:$U,17,FALSE),0),#N/A)</f>
        <v>#VALUE!</v>
      </c>
      <c r="L124" s="310" t="e">
        <f ca="1">IF(ISERROR($K124),ROUND(VLOOKUP($A124,Analysis!$A:$U,17,FALSE),0),#N/A)</f>
        <v>#VALUE!</v>
      </c>
      <c r="M124" s="264" t="e">
        <f t="shared" ca="1" si="13"/>
        <v>#VALUE!</v>
      </c>
      <c r="N124" s="264" t="e">
        <f t="shared" ca="1" si="14"/>
        <v>#VALUE!</v>
      </c>
      <c r="O124" s="264" t="e">
        <f t="shared" ca="1" si="15"/>
        <v>#VALUE!</v>
      </c>
    </row>
    <row r="125" spans="1:15" x14ac:dyDescent="0.25">
      <c r="A125" s="264" t="e">
        <f t="shared" ca="1" si="8"/>
        <v>#VALUE!</v>
      </c>
      <c r="B125" s="264" t="e">
        <f t="shared" ca="1" si="9"/>
        <v>#VALUE!</v>
      </c>
      <c r="C125" s="309" t="e">
        <f ca="1">VLOOKUP($A125,Analysis!$A:$U,11,FALSE)</f>
        <v>#VALUE!</v>
      </c>
      <c r="D125" s="264" t="e">
        <f ca="1">IF(VLOOKUP($A125,Analysis!$A:$U,3,FALSE)=1,VLOOKUP($A125,Analysis!$A:$U,18,FALSE),#N/A)</f>
        <v>#VALUE!</v>
      </c>
      <c r="E125" s="264" t="e">
        <f ca="1">IF(ISERROR($D125),VLOOKUP($A125,Analysis!$A:$U,18,FALSE),#N/A)</f>
        <v>#VALUE!</v>
      </c>
      <c r="F125" s="264" t="e">
        <f t="shared" ca="1" si="10"/>
        <v>#VALUE!</v>
      </c>
      <c r="G125" s="264" t="e">
        <f t="shared" ca="1" si="11"/>
        <v>#VALUE!</v>
      </c>
      <c r="H125" s="264" t="e">
        <f t="shared" ca="1" si="12"/>
        <v>#VALUE!</v>
      </c>
      <c r="J125" s="309" t="e">
        <f ca="1">VLOOKUP($A125,Analysis!$A:$U,10,FALSE)</f>
        <v>#VALUE!</v>
      </c>
      <c r="K125" s="310" t="e">
        <f ca="1">IF(VLOOKUP($A125,Analysis!$A:$U,3,FALSE)=1,ROUND(VLOOKUP($A125,Analysis!$A:$U,17,FALSE),0),#N/A)</f>
        <v>#VALUE!</v>
      </c>
      <c r="L125" s="310" t="e">
        <f ca="1">IF(ISERROR($K125),ROUND(VLOOKUP($A125,Analysis!$A:$U,17,FALSE),0),#N/A)</f>
        <v>#VALUE!</v>
      </c>
      <c r="M125" s="264" t="e">
        <f t="shared" ca="1" si="13"/>
        <v>#VALUE!</v>
      </c>
      <c r="N125" s="264" t="e">
        <f t="shared" ca="1" si="14"/>
        <v>#VALUE!</v>
      </c>
      <c r="O125" s="264" t="e">
        <f t="shared" ca="1" si="15"/>
        <v>#VALUE!</v>
      </c>
    </row>
    <row r="126" spans="1:15" x14ac:dyDescent="0.25">
      <c r="A126" s="264" t="e">
        <f t="shared" ca="1" si="8"/>
        <v>#VALUE!</v>
      </c>
      <c r="B126" s="264" t="e">
        <f t="shared" ca="1" si="9"/>
        <v>#VALUE!</v>
      </c>
      <c r="C126" s="309" t="e">
        <f ca="1">VLOOKUP($A126,Analysis!$A:$U,11,FALSE)</f>
        <v>#VALUE!</v>
      </c>
      <c r="D126" s="264" t="e">
        <f ca="1">IF(VLOOKUP($A126,Analysis!$A:$U,3,FALSE)=1,VLOOKUP($A126,Analysis!$A:$U,18,FALSE),#N/A)</f>
        <v>#VALUE!</v>
      </c>
      <c r="E126" s="264" t="e">
        <f ca="1">IF(ISERROR($D126),VLOOKUP($A126,Analysis!$A:$U,18,FALSE),#N/A)</f>
        <v>#VALUE!</v>
      </c>
      <c r="F126" s="264" t="e">
        <f t="shared" ca="1" si="10"/>
        <v>#VALUE!</v>
      </c>
      <c r="G126" s="264" t="e">
        <f t="shared" ca="1" si="11"/>
        <v>#VALUE!</v>
      </c>
      <c r="H126" s="264" t="e">
        <f t="shared" ca="1" si="12"/>
        <v>#VALUE!</v>
      </c>
      <c r="J126" s="309" t="e">
        <f ca="1">VLOOKUP($A126,Analysis!$A:$U,10,FALSE)</f>
        <v>#VALUE!</v>
      </c>
      <c r="K126" s="310" t="e">
        <f ca="1">IF(VLOOKUP($A126,Analysis!$A:$U,3,FALSE)=1,ROUND(VLOOKUP($A126,Analysis!$A:$U,17,FALSE),0),#N/A)</f>
        <v>#VALUE!</v>
      </c>
      <c r="L126" s="310" t="e">
        <f ca="1">IF(ISERROR($K126),ROUND(VLOOKUP($A126,Analysis!$A:$U,17,FALSE),0),#N/A)</f>
        <v>#VALUE!</v>
      </c>
      <c r="M126" s="264" t="e">
        <f t="shared" ca="1" si="13"/>
        <v>#VALUE!</v>
      </c>
      <c r="N126" s="264" t="e">
        <f t="shared" ca="1" si="14"/>
        <v>#VALUE!</v>
      </c>
      <c r="O126" s="264" t="e">
        <f t="shared" ca="1" si="15"/>
        <v>#VALUE!</v>
      </c>
    </row>
    <row r="127" spans="1:15" x14ac:dyDescent="0.25">
      <c r="A127" s="264" t="e">
        <f t="shared" ca="1" si="8"/>
        <v>#VALUE!</v>
      </c>
      <c r="B127" s="264" t="e">
        <f t="shared" ca="1" si="9"/>
        <v>#VALUE!</v>
      </c>
      <c r="C127" s="309" t="e">
        <f ca="1">VLOOKUP($A127,Analysis!$A:$U,11,FALSE)</f>
        <v>#VALUE!</v>
      </c>
      <c r="D127" s="264" t="e">
        <f ca="1">IF(VLOOKUP($A127,Analysis!$A:$U,3,FALSE)=1,VLOOKUP($A127,Analysis!$A:$U,18,FALSE),#N/A)</f>
        <v>#VALUE!</v>
      </c>
      <c r="E127" s="264" t="e">
        <f ca="1">IF(ISERROR($D127),VLOOKUP($A127,Analysis!$A:$U,18,FALSE),#N/A)</f>
        <v>#VALUE!</v>
      </c>
      <c r="F127" s="264" t="e">
        <f t="shared" ca="1" si="10"/>
        <v>#VALUE!</v>
      </c>
      <c r="G127" s="264" t="e">
        <f t="shared" ca="1" si="11"/>
        <v>#VALUE!</v>
      </c>
      <c r="H127" s="264" t="e">
        <f t="shared" ca="1" si="12"/>
        <v>#VALUE!</v>
      </c>
      <c r="J127" s="309" t="e">
        <f ca="1">VLOOKUP($A127,Analysis!$A:$U,10,FALSE)</f>
        <v>#VALUE!</v>
      </c>
      <c r="K127" s="310" t="e">
        <f ca="1">IF(VLOOKUP($A127,Analysis!$A:$U,3,FALSE)=1,ROUND(VLOOKUP($A127,Analysis!$A:$U,17,FALSE),0),#N/A)</f>
        <v>#VALUE!</v>
      </c>
      <c r="L127" s="310" t="e">
        <f ca="1">IF(ISERROR($K127),ROUND(VLOOKUP($A127,Analysis!$A:$U,17,FALSE),0),#N/A)</f>
        <v>#VALUE!</v>
      </c>
      <c r="M127" s="264" t="e">
        <f t="shared" ca="1" si="13"/>
        <v>#VALUE!</v>
      </c>
      <c r="N127" s="264" t="e">
        <f t="shared" ca="1" si="14"/>
        <v>#VALUE!</v>
      </c>
      <c r="O127" s="264" t="e">
        <f t="shared" ca="1" si="15"/>
        <v>#VALUE!</v>
      </c>
    </row>
    <row r="128" spans="1:15" x14ac:dyDescent="0.25">
      <c r="A128" s="264" t="e">
        <f t="shared" ca="1" si="8"/>
        <v>#VALUE!</v>
      </c>
      <c r="B128" s="264" t="e">
        <f t="shared" ca="1" si="9"/>
        <v>#VALUE!</v>
      </c>
      <c r="C128" s="309" t="e">
        <f ca="1">VLOOKUP($A128,Analysis!$A:$U,11,FALSE)</f>
        <v>#VALUE!</v>
      </c>
      <c r="D128" s="264" t="e">
        <f ca="1">IF(VLOOKUP($A128,Analysis!$A:$U,3,FALSE)=1,VLOOKUP($A128,Analysis!$A:$U,18,FALSE),#N/A)</f>
        <v>#VALUE!</v>
      </c>
      <c r="E128" s="264" t="e">
        <f ca="1">IF(ISERROR($D128),VLOOKUP($A128,Analysis!$A:$U,18,FALSE),#N/A)</f>
        <v>#VALUE!</v>
      </c>
      <c r="F128" s="264" t="e">
        <f t="shared" ca="1" si="10"/>
        <v>#VALUE!</v>
      </c>
      <c r="G128" s="264" t="e">
        <f t="shared" ca="1" si="11"/>
        <v>#VALUE!</v>
      </c>
      <c r="H128" s="264" t="e">
        <f t="shared" ca="1" si="12"/>
        <v>#VALUE!</v>
      </c>
      <c r="J128" s="309" t="e">
        <f ca="1">VLOOKUP($A128,Analysis!$A:$U,10,FALSE)</f>
        <v>#VALUE!</v>
      </c>
      <c r="K128" s="310" t="e">
        <f ca="1">IF(VLOOKUP($A128,Analysis!$A:$U,3,FALSE)=1,ROUND(VLOOKUP($A128,Analysis!$A:$U,17,FALSE),0),#N/A)</f>
        <v>#VALUE!</v>
      </c>
      <c r="L128" s="310" t="e">
        <f ca="1">IF(ISERROR($K128),ROUND(VLOOKUP($A128,Analysis!$A:$U,17,FALSE),0),#N/A)</f>
        <v>#VALUE!</v>
      </c>
      <c r="M128" s="264" t="e">
        <f t="shared" ca="1" si="13"/>
        <v>#VALUE!</v>
      </c>
      <c r="N128" s="264" t="e">
        <f t="shared" ca="1" si="14"/>
        <v>#VALUE!</v>
      </c>
      <c r="O128" s="264" t="e">
        <f t="shared" ca="1" si="15"/>
        <v>#VALUE!</v>
      </c>
    </row>
    <row r="129" spans="1:15" x14ac:dyDescent="0.25">
      <c r="A129" s="264" t="e">
        <f t="shared" ca="1" si="8"/>
        <v>#VALUE!</v>
      </c>
      <c r="B129" s="264" t="e">
        <f t="shared" ca="1" si="9"/>
        <v>#VALUE!</v>
      </c>
      <c r="C129" s="309" t="e">
        <f ca="1">VLOOKUP($A129,Analysis!$A:$U,11,FALSE)</f>
        <v>#VALUE!</v>
      </c>
      <c r="D129" s="264" t="e">
        <f ca="1">IF(VLOOKUP($A129,Analysis!$A:$U,3,FALSE)=1,VLOOKUP($A129,Analysis!$A:$U,18,FALSE),#N/A)</f>
        <v>#VALUE!</v>
      </c>
      <c r="E129" s="264" t="e">
        <f ca="1">IF(ISERROR($D129),VLOOKUP($A129,Analysis!$A:$U,18,FALSE),#N/A)</f>
        <v>#VALUE!</v>
      </c>
      <c r="F129" s="264" t="e">
        <f t="shared" ca="1" si="10"/>
        <v>#VALUE!</v>
      </c>
      <c r="G129" s="264" t="e">
        <f t="shared" ca="1" si="11"/>
        <v>#VALUE!</v>
      </c>
      <c r="H129" s="264" t="e">
        <f t="shared" ca="1" si="12"/>
        <v>#VALUE!</v>
      </c>
      <c r="J129" s="309" t="e">
        <f ca="1">VLOOKUP($A129,Analysis!$A:$U,10,FALSE)</f>
        <v>#VALUE!</v>
      </c>
      <c r="K129" s="310" t="e">
        <f ca="1">IF(VLOOKUP($A129,Analysis!$A:$U,3,FALSE)=1,ROUND(VLOOKUP($A129,Analysis!$A:$U,17,FALSE),0),#N/A)</f>
        <v>#VALUE!</v>
      </c>
      <c r="L129" s="310" t="e">
        <f ca="1">IF(ISERROR($K129),ROUND(VLOOKUP($A129,Analysis!$A:$U,17,FALSE),0),#N/A)</f>
        <v>#VALUE!</v>
      </c>
      <c r="M129" s="264" t="e">
        <f t="shared" ca="1" si="13"/>
        <v>#VALUE!</v>
      </c>
      <c r="N129" s="264" t="e">
        <f t="shared" ca="1" si="14"/>
        <v>#VALUE!</v>
      </c>
      <c r="O129" s="264" t="e">
        <f t="shared" ca="1" si="15"/>
        <v>#VALUE!</v>
      </c>
    </row>
    <row r="130" spans="1:15" x14ac:dyDescent="0.25">
      <c r="A130" s="264" t="e">
        <f t="shared" ref="A130:A193" ca="1" si="16">Item_ID</f>
        <v>#VALUE!</v>
      </c>
      <c r="B130" s="264" t="e">
        <f t="shared" ref="B130:B193" ca="1" si="17">Valuation_Method</f>
        <v>#VALUE!</v>
      </c>
      <c r="C130" s="309" t="e">
        <f ca="1">VLOOKUP($A130,Analysis!$A:$U,11,FALSE)</f>
        <v>#VALUE!</v>
      </c>
      <c r="D130" s="264" t="e">
        <f ca="1">IF(VLOOKUP($A130,Analysis!$A:$U,3,FALSE)=1,VLOOKUP($A130,Analysis!$A:$U,18,FALSE),#N/A)</f>
        <v>#VALUE!</v>
      </c>
      <c r="E130" s="264" t="e">
        <f ca="1">IF(ISERROR($D130),VLOOKUP($A130,Analysis!$A:$U,18,FALSE),#N/A)</f>
        <v>#VALUE!</v>
      </c>
      <c r="F130" s="264" t="e">
        <f t="shared" ca="1" si="10"/>
        <v>#VALUE!</v>
      </c>
      <c r="G130" s="264" t="e">
        <f t="shared" ca="1" si="11"/>
        <v>#VALUE!</v>
      </c>
      <c r="H130" s="264" t="e">
        <f t="shared" ca="1" si="12"/>
        <v>#VALUE!</v>
      </c>
      <c r="J130" s="309" t="e">
        <f ca="1">VLOOKUP($A130,Analysis!$A:$U,10,FALSE)</f>
        <v>#VALUE!</v>
      </c>
      <c r="K130" s="310" t="e">
        <f ca="1">IF(VLOOKUP($A130,Analysis!$A:$U,3,FALSE)=1,ROUND(VLOOKUP($A130,Analysis!$A:$U,17,FALSE),0),#N/A)</f>
        <v>#VALUE!</v>
      </c>
      <c r="L130" s="310" t="e">
        <f ca="1">IF(ISERROR($K130),ROUND(VLOOKUP($A130,Analysis!$A:$U,17,FALSE),0),#N/A)</f>
        <v>#VALUE!</v>
      </c>
      <c r="M130" s="264" t="e">
        <f t="shared" ca="1" si="13"/>
        <v>#VALUE!</v>
      </c>
      <c r="N130" s="264" t="e">
        <f t="shared" ca="1" si="14"/>
        <v>#VALUE!</v>
      </c>
      <c r="O130" s="264" t="e">
        <f t="shared" ca="1" si="15"/>
        <v>#VALUE!</v>
      </c>
    </row>
    <row r="131" spans="1:15" x14ac:dyDescent="0.25">
      <c r="A131" s="264" t="e">
        <f t="shared" ca="1" si="16"/>
        <v>#VALUE!</v>
      </c>
      <c r="B131" s="264" t="e">
        <f t="shared" ca="1" si="17"/>
        <v>#VALUE!</v>
      </c>
      <c r="C131" s="309" t="e">
        <f ca="1">VLOOKUP($A131,Analysis!$A:$U,11,FALSE)</f>
        <v>#VALUE!</v>
      </c>
      <c r="D131" s="264" t="e">
        <f ca="1">IF(VLOOKUP($A131,Analysis!$A:$U,3,FALSE)=1,VLOOKUP($A131,Analysis!$A:$U,18,FALSE),#N/A)</f>
        <v>#VALUE!</v>
      </c>
      <c r="E131" s="264" t="e">
        <f ca="1">IF(ISERROR($D131),VLOOKUP($A131,Analysis!$A:$U,18,FALSE),#N/A)</f>
        <v>#VALUE!</v>
      </c>
      <c r="F131" s="264" t="e">
        <f t="shared" ref="F131:F194" ca="1" si="18">IF($B131="Vacant",$D131,#N/A)</f>
        <v>#VALUE!</v>
      </c>
      <c r="G131" s="264" t="e">
        <f t="shared" ref="G131:G194" ca="1" si="19">IF($B131="Abstraction",$D131,#N/A)</f>
        <v>#VALUE!</v>
      </c>
      <c r="H131" s="264" t="e">
        <f t="shared" ref="H131:H194" ca="1" si="20">IF($B131="Allocation",$D131,#N/A)</f>
        <v>#VALUE!</v>
      </c>
      <c r="J131" s="309" t="e">
        <f ca="1">VLOOKUP($A131,Analysis!$A:$U,10,FALSE)</f>
        <v>#VALUE!</v>
      </c>
      <c r="K131" s="310" t="e">
        <f ca="1">IF(VLOOKUP($A131,Analysis!$A:$U,3,FALSE)=1,ROUND(VLOOKUP($A131,Analysis!$A:$U,17,FALSE),0),#N/A)</f>
        <v>#VALUE!</v>
      </c>
      <c r="L131" s="310" t="e">
        <f ca="1">IF(ISERROR($K131),ROUND(VLOOKUP($A131,Analysis!$A:$U,17,FALSE),0),#N/A)</f>
        <v>#VALUE!</v>
      </c>
      <c r="M131" s="264" t="e">
        <f t="shared" ref="M131:M194" ca="1" si="21">IF($B131="Vacant",$K131,#N/A)</f>
        <v>#VALUE!</v>
      </c>
      <c r="N131" s="264" t="e">
        <f t="shared" ref="N131:N194" ca="1" si="22">IF($B131="Abstraction",$K131,#N/A)</f>
        <v>#VALUE!</v>
      </c>
      <c r="O131" s="264" t="e">
        <f t="shared" ref="O131:O194" ca="1" si="23">IF($B131="Allocation",$K131,#N/A)</f>
        <v>#VALUE!</v>
      </c>
    </row>
    <row r="132" spans="1:15" x14ac:dyDescent="0.25">
      <c r="A132" s="264" t="e">
        <f t="shared" ca="1" si="16"/>
        <v>#VALUE!</v>
      </c>
      <c r="B132" s="264" t="e">
        <f t="shared" ca="1" si="17"/>
        <v>#VALUE!</v>
      </c>
      <c r="C132" s="309" t="e">
        <f ca="1">VLOOKUP($A132,Analysis!$A:$U,11,FALSE)</f>
        <v>#VALUE!</v>
      </c>
      <c r="D132" s="264" t="e">
        <f ca="1">IF(VLOOKUP($A132,Analysis!$A:$U,3,FALSE)=1,VLOOKUP($A132,Analysis!$A:$U,18,FALSE),#N/A)</f>
        <v>#VALUE!</v>
      </c>
      <c r="E132" s="264" t="e">
        <f ca="1">IF(ISERROR($D132),VLOOKUP($A132,Analysis!$A:$U,18,FALSE),#N/A)</f>
        <v>#VALUE!</v>
      </c>
      <c r="F132" s="264" t="e">
        <f t="shared" ca="1" si="18"/>
        <v>#VALUE!</v>
      </c>
      <c r="G132" s="264" t="e">
        <f t="shared" ca="1" si="19"/>
        <v>#VALUE!</v>
      </c>
      <c r="H132" s="264" t="e">
        <f t="shared" ca="1" si="20"/>
        <v>#VALUE!</v>
      </c>
      <c r="J132" s="309" t="e">
        <f ca="1">VLOOKUP($A132,Analysis!$A:$U,10,FALSE)</f>
        <v>#VALUE!</v>
      </c>
      <c r="K132" s="310" t="e">
        <f ca="1">IF(VLOOKUP($A132,Analysis!$A:$U,3,FALSE)=1,ROUND(VLOOKUP($A132,Analysis!$A:$U,17,FALSE),0),#N/A)</f>
        <v>#VALUE!</v>
      </c>
      <c r="L132" s="310" t="e">
        <f ca="1">IF(ISERROR($K132),ROUND(VLOOKUP($A132,Analysis!$A:$U,17,FALSE),0),#N/A)</f>
        <v>#VALUE!</v>
      </c>
      <c r="M132" s="264" t="e">
        <f t="shared" ca="1" si="21"/>
        <v>#VALUE!</v>
      </c>
      <c r="N132" s="264" t="e">
        <f t="shared" ca="1" si="22"/>
        <v>#VALUE!</v>
      </c>
      <c r="O132" s="264" t="e">
        <f t="shared" ca="1" si="23"/>
        <v>#VALUE!</v>
      </c>
    </row>
    <row r="133" spans="1:15" x14ac:dyDescent="0.25">
      <c r="A133" s="264" t="e">
        <f t="shared" ca="1" si="16"/>
        <v>#VALUE!</v>
      </c>
      <c r="B133" s="264" t="e">
        <f t="shared" ca="1" si="17"/>
        <v>#VALUE!</v>
      </c>
      <c r="C133" s="309" t="e">
        <f ca="1">VLOOKUP($A133,Analysis!$A:$U,11,FALSE)</f>
        <v>#VALUE!</v>
      </c>
      <c r="D133" s="264" t="e">
        <f ca="1">IF(VLOOKUP($A133,Analysis!$A:$U,3,FALSE)=1,VLOOKUP($A133,Analysis!$A:$U,18,FALSE),#N/A)</f>
        <v>#VALUE!</v>
      </c>
      <c r="E133" s="264" t="e">
        <f ca="1">IF(ISERROR($D133),VLOOKUP($A133,Analysis!$A:$U,18,FALSE),#N/A)</f>
        <v>#VALUE!</v>
      </c>
      <c r="F133" s="264" t="e">
        <f t="shared" ca="1" si="18"/>
        <v>#VALUE!</v>
      </c>
      <c r="G133" s="264" t="e">
        <f t="shared" ca="1" si="19"/>
        <v>#VALUE!</v>
      </c>
      <c r="H133" s="264" t="e">
        <f t="shared" ca="1" si="20"/>
        <v>#VALUE!</v>
      </c>
      <c r="J133" s="309" t="e">
        <f ca="1">VLOOKUP($A133,Analysis!$A:$U,10,FALSE)</f>
        <v>#VALUE!</v>
      </c>
      <c r="K133" s="310" t="e">
        <f ca="1">IF(VLOOKUP($A133,Analysis!$A:$U,3,FALSE)=1,ROUND(VLOOKUP($A133,Analysis!$A:$U,17,FALSE),0),#N/A)</f>
        <v>#VALUE!</v>
      </c>
      <c r="L133" s="310" t="e">
        <f ca="1">IF(ISERROR($K133),ROUND(VLOOKUP($A133,Analysis!$A:$U,17,FALSE),0),#N/A)</f>
        <v>#VALUE!</v>
      </c>
      <c r="M133" s="264" t="e">
        <f t="shared" ca="1" si="21"/>
        <v>#VALUE!</v>
      </c>
      <c r="N133" s="264" t="e">
        <f t="shared" ca="1" si="22"/>
        <v>#VALUE!</v>
      </c>
      <c r="O133" s="264" t="e">
        <f t="shared" ca="1" si="23"/>
        <v>#VALUE!</v>
      </c>
    </row>
    <row r="134" spans="1:15" x14ac:dyDescent="0.25">
      <c r="A134" s="264" t="e">
        <f t="shared" ca="1" si="16"/>
        <v>#VALUE!</v>
      </c>
      <c r="B134" s="264" t="e">
        <f t="shared" ca="1" si="17"/>
        <v>#VALUE!</v>
      </c>
      <c r="C134" s="309" t="e">
        <f ca="1">VLOOKUP($A134,Analysis!$A:$U,11,FALSE)</f>
        <v>#VALUE!</v>
      </c>
      <c r="D134" s="264" t="e">
        <f ca="1">IF(VLOOKUP($A134,Analysis!$A:$U,3,FALSE)=1,VLOOKUP($A134,Analysis!$A:$U,18,FALSE),#N/A)</f>
        <v>#VALUE!</v>
      </c>
      <c r="E134" s="264" t="e">
        <f ca="1">IF(ISERROR($D134),VLOOKUP($A134,Analysis!$A:$U,18,FALSE),#N/A)</f>
        <v>#VALUE!</v>
      </c>
      <c r="F134" s="264" t="e">
        <f t="shared" ca="1" si="18"/>
        <v>#VALUE!</v>
      </c>
      <c r="G134" s="264" t="e">
        <f t="shared" ca="1" si="19"/>
        <v>#VALUE!</v>
      </c>
      <c r="H134" s="264" t="e">
        <f t="shared" ca="1" si="20"/>
        <v>#VALUE!</v>
      </c>
      <c r="J134" s="309" t="e">
        <f ca="1">VLOOKUP($A134,Analysis!$A:$U,10,FALSE)</f>
        <v>#VALUE!</v>
      </c>
      <c r="K134" s="310" t="e">
        <f ca="1">IF(VLOOKUP($A134,Analysis!$A:$U,3,FALSE)=1,ROUND(VLOOKUP($A134,Analysis!$A:$U,17,FALSE),0),#N/A)</f>
        <v>#VALUE!</v>
      </c>
      <c r="L134" s="310" t="e">
        <f ca="1">IF(ISERROR($K134),ROUND(VLOOKUP($A134,Analysis!$A:$U,17,FALSE),0),#N/A)</f>
        <v>#VALUE!</v>
      </c>
      <c r="M134" s="264" t="e">
        <f t="shared" ca="1" si="21"/>
        <v>#VALUE!</v>
      </c>
      <c r="N134" s="264" t="e">
        <f t="shared" ca="1" si="22"/>
        <v>#VALUE!</v>
      </c>
      <c r="O134" s="264" t="e">
        <f t="shared" ca="1" si="23"/>
        <v>#VALUE!</v>
      </c>
    </row>
    <row r="135" spans="1:15" x14ac:dyDescent="0.25">
      <c r="A135" s="264" t="e">
        <f t="shared" ca="1" si="16"/>
        <v>#VALUE!</v>
      </c>
      <c r="B135" s="264" t="e">
        <f t="shared" ca="1" si="17"/>
        <v>#VALUE!</v>
      </c>
      <c r="C135" s="309" t="e">
        <f ca="1">VLOOKUP($A135,Analysis!$A:$U,11,FALSE)</f>
        <v>#VALUE!</v>
      </c>
      <c r="D135" s="264" t="e">
        <f ca="1">IF(VLOOKUP($A135,Analysis!$A:$U,3,FALSE)=1,VLOOKUP($A135,Analysis!$A:$U,18,FALSE),#N/A)</f>
        <v>#VALUE!</v>
      </c>
      <c r="E135" s="264" t="e">
        <f ca="1">IF(ISERROR($D135),VLOOKUP($A135,Analysis!$A:$U,18,FALSE),#N/A)</f>
        <v>#VALUE!</v>
      </c>
      <c r="F135" s="264" t="e">
        <f t="shared" ca="1" si="18"/>
        <v>#VALUE!</v>
      </c>
      <c r="G135" s="264" t="e">
        <f t="shared" ca="1" si="19"/>
        <v>#VALUE!</v>
      </c>
      <c r="H135" s="264" t="e">
        <f t="shared" ca="1" si="20"/>
        <v>#VALUE!</v>
      </c>
      <c r="J135" s="309" t="e">
        <f ca="1">VLOOKUP($A135,Analysis!$A:$U,10,FALSE)</f>
        <v>#VALUE!</v>
      </c>
      <c r="K135" s="310" t="e">
        <f ca="1">IF(VLOOKUP($A135,Analysis!$A:$U,3,FALSE)=1,ROUND(VLOOKUP($A135,Analysis!$A:$U,17,FALSE),0),#N/A)</f>
        <v>#VALUE!</v>
      </c>
      <c r="L135" s="310" t="e">
        <f ca="1">IF(ISERROR($K135),ROUND(VLOOKUP($A135,Analysis!$A:$U,17,FALSE),0),#N/A)</f>
        <v>#VALUE!</v>
      </c>
      <c r="M135" s="264" t="e">
        <f t="shared" ca="1" si="21"/>
        <v>#VALUE!</v>
      </c>
      <c r="N135" s="264" t="e">
        <f t="shared" ca="1" si="22"/>
        <v>#VALUE!</v>
      </c>
      <c r="O135" s="264" t="e">
        <f t="shared" ca="1" si="23"/>
        <v>#VALUE!</v>
      </c>
    </row>
    <row r="136" spans="1:15" x14ac:dyDescent="0.25">
      <c r="A136" s="264" t="e">
        <f t="shared" ca="1" si="16"/>
        <v>#VALUE!</v>
      </c>
      <c r="B136" s="264" t="e">
        <f t="shared" ca="1" si="17"/>
        <v>#VALUE!</v>
      </c>
      <c r="C136" s="309" t="e">
        <f ca="1">VLOOKUP($A136,Analysis!$A:$U,11,FALSE)</f>
        <v>#VALUE!</v>
      </c>
      <c r="D136" s="264" t="e">
        <f ca="1">IF(VLOOKUP($A136,Analysis!$A:$U,3,FALSE)=1,VLOOKUP($A136,Analysis!$A:$U,18,FALSE),#N/A)</f>
        <v>#VALUE!</v>
      </c>
      <c r="E136" s="264" t="e">
        <f ca="1">IF(ISERROR($D136),VLOOKUP($A136,Analysis!$A:$U,18,FALSE),#N/A)</f>
        <v>#VALUE!</v>
      </c>
      <c r="F136" s="264" t="e">
        <f t="shared" ca="1" si="18"/>
        <v>#VALUE!</v>
      </c>
      <c r="G136" s="264" t="e">
        <f t="shared" ca="1" si="19"/>
        <v>#VALUE!</v>
      </c>
      <c r="H136" s="264" t="e">
        <f t="shared" ca="1" si="20"/>
        <v>#VALUE!</v>
      </c>
      <c r="J136" s="309" t="e">
        <f ca="1">VLOOKUP($A136,Analysis!$A:$U,10,FALSE)</f>
        <v>#VALUE!</v>
      </c>
      <c r="K136" s="310" t="e">
        <f ca="1">IF(VLOOKUP($A136,Analysis!$A:$U,3,FALSE)=1,ROUND(VLOOKUP($A136,Analysis!$A:$U,17,FALSE),0),#N/A)</f>
        <v>#VALUE!</v>
      </c>
      <c r="L136" s="310" t="e">
        <f ca="1">IF(ISERROR($K136),ROUND(VLOOKUP($A136,Analysis!$A:$U,17,FALSE),0),#N/A)</f>
        <v>#VALUE!</v>
      </c>
      <c r="M136" s="264" t="e">
        <f t="shared" ca="1" si="21"/>
        <v>#VALUE!</v>
      </c>
      <c r="N136" s="264" t="e">
        <f t="shared" ca="1" si="22"/>
        <v>#VALUE!</v>
      </c>
      <c r="O136" s="264" t="e">
        <f t="shared" ca="1" si="23"/>
        <v>#VALUE!</v>
      </c>
    </row>
    <row r="137" spans="1:15" x14ac:dyDescent="0.25">
      <c r="A137" s="264" t="e">
        <f t="shared" ca="1" si="16"/>
        <v>#VALUE!</v>
      </c>
      <c r="B137" s="264" t="e">
        <f t="shared" ca="1" si="17"/>
        <v>#VALUE!</v>
      </c>
      <c r="C137" s="309" t="e">
        <f ca="1">VLOOKUP($A137,Analysis!$A:$U,11,FALSE)</f>
        <v>#VALUE!</v>
      </c>
      <c r="D137" s="264" t="e">
        <f ca="1">IF(VLOOKUP($A137,Analysis!$A:$U,3,FALSE)=1,VLOOKUP($A137,Analysis!$A:$U,18,FALSE),#N/A)</f>
        <v>#VALUE!</v>
      </c>
      <c r="E137" s="264" t="e">
        <f ca="1">IF(ISERROR($D137),VLOOKUP($A137,Analysis!$A:$U,18,FALSE),#N/A)</f>
        <v>#VALUE!</v>
      </c>
      <c r="F137" s="264" t="e">
        <f t="shared" ca="1" si="18"/>
        <v>#VALUE!</v>
      </c>
      <c r="G137" s="264" t="e">
        <f t="shared" ca="1" si="19"/>
        <v>#VALUE!</v>
      </c>
      <c r="H137" s="264" t="e">
        <f t="shared" ca="1" si="20"/>
        <v>#VALUE!</v>
      </c>
      <c r="J137" s="309" t="e">
        <f ca="1">VLOOKUP($A137,Analysis!$A:$U,10,FALSE)</f>
        <v>#VALUE!</v>
      </c>
      <c r="K137" s="310" t="e">
        <f ca="1">IF(VLOOKUP($A137,Analysis!$A:$U,3,FALSE)=1,ROUND(VLOOKUP($A137,Analysis!$A:$U,17,FALSE),0),#N/A)</f>
        <v>#VALUE!</v>
      </c>
      <c r="L137" s="310" t="e">
        <f ca="1">IF(ISERROR($K137),ROUND(VLOOKUP($A137,Analysis!$A:$U,17,FALSE),0),#N/A)</f>
        <v>#VALUE!</v>
      </c>
      <c r="M137" s="264" t="e">
        <f t="shared" ca="1" si="21"/>
        <v>#VALUE!</v>
      </c>
      <c r="N137" s="264" t="e">
        <f t="shared" ca="1" si="22"/>
        <v>#VALUE!</v>
      </c>
      <c r="O137" s="264" t="e">
        <f t="shared" ca="1" si="23"/>
        <v>#VALUE!</v>
      </c>
    </row>
    <row r="138" spans="1:15" x14ac:dyDescent="0.25">
      <c r="A138" s="264" t="e">
        <f t="shared" ca="1" si="16"/>
        <v>#VALUE!</v>
      </c>
      <c r="B138" s="264" t="e">
        <f t="shared" ca="1" si="17"/>
        <v>#VALUE!</v>
      </c>
      <c r="C138" s="309" t="e">
        <f ca="1">VLOOKUP($A138,Analysis!$A:$U,11,FALSE)</f>
        <v>#VALUE!</v>
      </c>
      <c r="D138" s="264" t="e">
        <f ca="1">IF(VLOOKUP($A138,Analysis!$A:$U,3,FALSE)=1,VLOOKUP($A138,Analysis!$A:$U,18,FALSE),#N/A)</f>
        <v>#VALUE!</v>
      </c>
      <c r="E138" s="264" t="e">
        <f ca="1">IF(ISERROR($D138),VLOOKUP($A138,Analysis!$A:$U,18,FALSE),#N/A)</f>
        <v>#VALUE!</v>
      </c>
      <c r="F138" s="264" t="e">
        <f t="shared" ca="1" si="18"/>
        <v>#VALUE!</v>
      </c>
      <c r="G138" s="264" t="e">
        <f t="shared" ca="1" si="19"/>
        <v>#VALUE!</v>
      </c>
      <c r="H138" s="264" t="e">
        <f t="shared" ca="1" si="20"/>
        <v>#VALUE!</v>
      </c>
      <c r="J138" s="309" t="e">
        <f ca="1">VLOOKUP($A138,Analysis!$A:$U,10,FALSE)</f>
        <v>#VALUE!</v>
      </c>
      <c r="K138" s="310" t="e">
        <f ca="1">IF(VLOOKUP($A138,Analysis!$A:$U,3,FALSE)=1,ROUND(VLOOKUP($A138,Analysis!$A:$U,17,FALSE),0),#N/A)</f>
        <v>#VALUE!</v>
      </c>
      <c r="L138" s="310" t="e">
        <f ca="1">IF(ISERROR($K138),ROUND(VLOOKUP($A138,Analysis!$A:$U,17,FALSE),0),#N/A)</f>
        <v>#VALUE!</v>
      </c>
      <c r="M138" s="264" t="e">
        <f t="shared" ca="1" si="21"/>
        <v>#VALUE!</v>
      </c>
      <c r="N138" s="264" t="e">
        <f t="shared" ca="1" si="22"/>
        <v>#VALUE!</v>
      </c>
      <c r="O138" s="264" t="e">
        <f t="shared" ca="1" si="23"/>
        <v>#VALUE!</v>
      </c>
    </row>
    <row r="139" spans="1:15" x14ac:dyDescent="0.25">
      <c r="A139" s="264" t="e">
        <f t="shared" ca="1" si="16"/>
        <v>#VALUE!</v>
      </c>
      <c r="B139" s="264" t="e">
        <f t="shared" ca="1" si="17"/>
        <v>#VALUE!</v>
      </c>
      <c r="C139" s="309" t="e">
        <f ca="1">VLOOKUP($A139,Analysis!$A:$U,11,FALSE)</f>
        <v>#VALUE!</v>
      </c>
      <c r="D139" s="264" t="e">
        <f ca="1">IF(VLOOKUP($A139,Analysis!$A:$U,3,FALSE)=1,VLOOKUP($A139,Analysis!$A:$U,18,FALSE),#N/A)</f>
        <v>#VALUE!</v>
      </c>
      <c r="E139" s="264" t="e">
        <f ca="1">IF(ISERROR($D139),VLOOKUP($A139,Analysis!$A:$U,18,FALSE),#N/A)</f>
        <v>#VALUE!</v>
      </c>
      <c r="F139" s="264" t="e">
        <f t="shared" ca="1" si="18"/>
        <v>#VALUE!</v>
      </c>
      <c r="G139" s="264" t="e">
        <f t="shared" ca="1" si="19"/>
        <v>#VALUE!</v>
      </c>
      <c r="H139" s="264" t="e">
        <f t="shared" ca="1" si="20"/>
        <v>#VALUE!</v>
      </c>
      <c r="J139" s="309" t="e">
        <f ca="1">VLOOKUP($A139,Analysis!$A:$U,10,FALSE)</f>
        <v>#VALUE!</v>
      </c>
      <c r="K139" s="310" t="e">
        <f ca="1">IF(VLOOKUP($A139,Analysis!$A:$U,3,FALSE)=1,ROUND(VLOOKUP($A139,Analysis!$A:$U,17,FALSE),0),#N/A)</f>
        <v>#VALUE!</v>
      </c>
      <c r="L139" s="310" t="e">
        <f ca="1">IF(ISERROR($K139),ROUND(VLOOKUP($A139,Analysis!$A:$U,17,FALSE),0),#N/A)</f>
        <v>#VALUE!</v>
      </c>
      <c r="M139" s="264" t="e">
        <f t="shared" ca="1" si="21"/>
        <v>#VALUE!</v>
      </c>
      <c r="N139" s="264" t="e">
        <f t="shared" ca="1" si="22"/>
        <v>#VALUE!</v>
      </c>
      <c r="O139" s="264" t="e">
        <f t="shared" ca="1" si="23"/>
        <v>#VALUE!</v>
      </c>
    </row>
    <row r="140" spans="1:15" x14ac:dyDescent="0.25">
      <c r="A140" s="264" t="e">
        <f t="shared" ca="1" si="16"/>
        <v>#VALUE!</v>
      </c>
      <c r="B140" s="264" t="e">
        <f t="shared" ca="1" si="17"/>
        <v>#VALUE!</v>
      </c>
      <c r="C140" s="309" t="e">
        <f ca="1">VLOOKUP($A140,Analysis!$A:$U,11,FALSE)</f>
        <v>#VALUE!</v>
      </c>
      <c r="D140" s="264" t="e">
        <f ca="1">IF(VLOOKUP($A140,Analysis!$A:$U,3,FALSE)=1,VLOOKUP($A140,Analysis!$A:$U,18,FALSE),#N/A)</f>
        <v>#VALUE!</v>
      </c>
      <c r="E140" s="264" t="e">
        <f ca="1">IF(ISERROR($D140),VLOOKUP($A140,Analysis!$A:$U,18,FALSE),#N/A)</f>
        <v>#VALUE!</v>
      </c>
      <c r="F140" s="264" t="e">
        <f t="shared" ca="1" si="18"/>
        <v>#VALUE!</v>
      </c>
      <c r="G140" s="264" t="e">
        <f t="shared" ca="1" si="19"/>
        <v>#VALUE!</v>
      </c>
      <c r="H140" s="264" t="e">
        <f t="shared" ca="1" si="20"/>
        <v>#VALUE!</v>
      </c>
      <c r="J140" s="309" t="e">
        <f ca="1">VLOOKUP($A140,Analysis!$A:$U,10,FALSE)</f>
        <v>#VALUE!</v>
      </c>
      <c r="K140" s="310" t="e">
        <f ca="1">IF(VLOOKUP($A140,Analysis!$A:$U,3,FALSE)=1,ROUND(VLOOKUP($A140,Analysis!$A:$U,17,FALSE),0),#N/A)</f>
        <v>#VALUE!</v>
      </c>
      <c r="L140" s="310" t="e">
        <f ca="1">IF(ISERROR($K140),ROUND(VLOOKUP($A140,Analysis!$A:$U,17,FALSE),0),#N/A)</f>
        <v>#VALUE!</v>
      </c>
      <c r="M140" s="264" t="e">
        <f t="shared" ca="1" si="21"/>
        <v>#VALUE!</v>
      </c>
      <c r="N140" s="264" t="e">
        <f t="shared" ca="1" si="22"/>
        <v>#VALUE!</v>
      </c>
      <c r="O140" s="264" t="e">
        <f t="shared" ca="1" si="23"/>
        <v>#VALUE!</v>
      </c>
    </row>
    <row r="141" spans="1:15" x14ac:dyDescent="0.25">
      <c r="A141" s="264" t="e">
        <f t="shared" ca="1" si="16"/>
        <v>#VALUE!</v>
      </c>
      <c r="B141" s="264" t="e">
        <f t="shared" ca="1" si="17"/>
        <v>#VALUE!</v>
      </c>
      <c r="C141" s="309" t="e">
        <f ca="1">VLOOKUP($A141,Analysis!$A:$U,11,FALSE)</f>
        <v>#VALUE!</v>
      </c>
      <c r="D141" s="264" t="e">
        <f ca="1">IF(VLOOKUP($A141,Analysis!$A:$U,3,FALSE)=1,VLOOKUP($A141,Analysis!$A:$U,18,FALSE),#N/A)</f>
        <v>#VALUE!</v>
      </c>
      <c r="E141" s="264" t="e">
        <f ca="1">IF(ISERROR($D141),VLOOKUP($A141,Analysis!$A:$U,18,FALSE),#N/A)</f>
        <v>#VALUE!</v>
      </c>
      <c r="F141" s="264" t="e">
        <f t="shared" ca="1" si="18"/>
        <v>#VALUE!</v>
      </c>
      <c r="G141" s="264" t="e">
        <f t="shared" ca="1" si="19"/>
        <v>#VALUE!</v>
      </c>
      <c r="H141" s="264" t="e">
        <f t="shared" ca="1" si="20"/>
        <v>#VALUE!</v>
      </c>
      <c r="J141" s="309" t="e">
        <f ca="1">VLOOKUP($A141,Analysis!$A:$U,10,FALSE)</f>
        <v>#VALUE!</v>
      </c>
      <c r="K141" s="310" t="e">
        <f ca="1">IF(VLOOKUP($A141,Analysis!$A:$U,3,FALSE)=1,ROUND(VLOOKUP($A141,Analysis!$A:$U,17,FALSE),0),#N/A)</f>
        <v>#VALUE!</v>
      </c>
      <c r="L141" s="310" t="e">
        <f ca="1">IF(ISERROR($K141),ROUND(VLOOKUP($A141,Analysis!$A:$U,17,FALSE),0),#N/A)</f>
        <v>#VALUE!</v>
      </c>
      <c r="M141" s="264" t="e">
        <f t="shared" ca="1" si="21"/>
        <v>#VALUE!</v>
      </c>
      <c r="N141" s="264" t="e">
        <f t="shared" ca="1" si="22"/>
        <v>#VALUE!</v>
      </c>
      <c r="O141" s="264" t="e">
        <f t="shared" ca="1" si="23"/>
        <v>#VALUE!</v>
      </c>
    </row>
    <row r="142" spans="1:15" x14ac:dyDescent="0.25">
      <c r="A142" s="264" t="e">
        <f t="shared" ca="1" si="16"/>
        <v>#VALUE!</v>
      </c>
      <c r="B142" s="264" t="e">
        <f t="shared" ca="1" si="17"/>
        <v>#VALUE!</v>
      </c>
      <c r="C142" s="309" t="e">
        <f ca="1">VLOOKUP($A142,Analysis!$A:$U,11,FALSE)</f>
        <v>#VALUE!</v>
      </c>
      <c r="D142" s="264" t="e">
        <f ca="1">IF(VLOOKUP($A142,Analysis!$A:$U,3,FALSE)=1,VLOOKUP($A142,Analysis!$A:$U,18,FALSE),#N/A)</f>
        <v>#VALUE!</v>
      </c>
      <c r="E142" s="264" t="e">
        <f ca="1">IF(ISERROR($D142),VLOOKUP($A142,Analysis!$A:$U,18,FALSE),#N/A)</f>
        <v>#VALUE!</v>
      </c>
      <c r="F142" s="264" t="e">
        <f t="shared" ca="1" si="18"/>
        <v>#VALUE!</v>
      </c>
      <c r="G142" s="264" t="e">
        <f t="shared" ca="1" si="19"/>
        <v>#VALUE!</v>
      </c>
      <c r="H142" s="264" t="e">
        <f t="shared" ca="1" si="20"/>
        <v>#VALUE!</v>
      </c>
      <c r="J142" s="309" t="e">
        <f ca="1">VLOOKUP($A142,Analysis!$A:$U,10,FALSE)</f>
        <v>#VALUE!</v>
      </c>
      <c r="K142" s="310" t="e">
        <f ca="1">IF(VLOOKUP($A142,Analysis!$A:$U,3,FALSE)=1,ROUND(VLOOKUP($A142,Analysis!$A:$U,17,FALSE),0),#N/A)</f>
        <v>#VALUE!</v>
      </c>
      <c r="L142" s="310" t="e">
        <f ca="1">IF(ISERROR($K142),ROUND(VLOOKUP($A142,Analysis!$A:$U,17,FALSE),0),#N/A)</f>
        <v>#VALUE!</v>
      </c>
      <c r="M142" s="264" t="e">
        <f t="shared" ca="1" si="21"/>
        <v>#VALUE!</v>
      </c>
      <c r="N142" s="264" t="e">
        <f t="shared" ca="1" si="22"/>
        <v>#VALUE!</v>
      </c>
      <c r="O142" s="264" t="e">
        <f t="shared" ca="1" si="23"/>
        <v>#VALUE!</v>
      </c>
    </row>
    <row r="143" spans="1:15" x14ac:dyDescent="0.25">
      <c r="A143" s="264" t="e">
        <f t="shared" ca="1" si="16"/>
        <v>#VALUE!</v>
      </c>
      <c r="B143" s="264" t="e">
        <f t="shared" ca="1" si="17"/>
        <v>#VALUE!</v>
      </c>
      <c r="C143" s="309" t="e">
        <f ca="1">VLOOKUP($A143,Analysis!$A:$U,11,FALSE)</f>
        <v>#VALUE!</v>
      </c>
      <c r="D143" s="264" t="e">
        <f ca="1">IF(VLOOKUP($A143,Analysis!$A:$U,3,FALSE)=1,VLOOKUP($A143,Analysis!$A:$U,18,FALSE),#N/A)</f>
        <v>#VALUE!</v>
      </c>
      <c r="E143" s="264" t="e">
        <f ca="1">IF(ISERROR($D143),VLOOKUP($A143,Analysis!$A:$U,18,FALSE),#N/A)</f>
        <v>#VALUE!</v>
      </c>
      <c r="F143" s="264" t="e">
        <f t="shared" ca="1" si="18"/>
        <v>#VALUE!</v>
      </c>
      <c r="G143" s="264" t="e">
        <f t="shared" ca="1" si="19"/>
        <v>#VALUE!</v>
      </c>
      <c r="H143" s="264" t="e">
        <f t="shared" ca="1" si="20"/>
        <v>#VALUE!</v>
      </c>
      <c r="J143" s="309" t="e">
        <f ca="1">VLOOKUP($A143,Analysis!$A:$U,10,FALSE)</f>
        <v>#VALUE!</v>
      </c>
      <c r="K143" s="310" t="e">
        <f ca="1">IF(VLOOKUP($A143,Analysis!$A:$U,3,FALSE)=1,ROUND(VLOOKUP($A143,Analysis!$A:$U,17,FALSE),0),#N/A)</f>
        <v>#VALUE!</v>
      </c>
      <c r="L143" s="310" t="e">
        <f ca="1">IF(ISERROR($K143),ROUND(VLOOKUP($A143,Analysis!$A:$U,17,FALSE),0),#N/A)</f>
        <v>#VALUE!</v>
      </c>
      <c r="M143" s="264" t="e">
        <f t="shared" ca="1" si="21"/>
        <v>#VALUE!</v>
      </c>
      <c r="N143" s="264" t="e">
        <f t="shared" ca="1" si="22"/>
        <v>#VALUE!</v>
      </c>
      <c r="O143" s="264" t="e">
        <f t="shared" ca="1" si="23"/>
        <v>#VALUE!</v>
      </c>
    </row>
    <row r="144" spans="1:15" x14ac:dyDescent="0.25">
      <c r="A144" s="264" t="e">
        <f t="shared" ca="1" si="16"/>
        <v>#VALUE!</v>
      </c>
      <c r="B144" s="264" t="e">
        <f t="shared" ca="1" si="17"/>
        <v>#VALUE!</v>
      </c>
      <c r="C144" s="309" t="e">
        <f ca="1">VLOOKUP($A144,Analysis!$A:$U,11,FALSE)</f>
        <v>#VALUE!</v>
      </c>
      <c r="D144" s="264" t="e">
        <f ca="1">IF(VLOOKUP($A144,Analysis!$A:$U,3,FALSE)=1,VLOOKUP($A144,Analysis!$A:$U,18,FALSE),#N/A)</f>
        <v>#VALUE!</v>
      </c>
      <c r="E144" s="264" t="e">
        <f ca="1">IF(ISERROR($D144),VLOOKUP($A144,Analysis!$A:$U,18,FALSE),#N/A)</f>
        <v>#VALUE!</v>
      </c>
      <c r="F144" s="264" t="e">
        <f t="shared" ca="1" si="18"/>
        <v>#VALUE!</v>
      </c>
      <c r="G144" s="264" t="e">
        <f t="shared" ca="1" si="19"/>
        <v>#VALUE!</v>
      </c>
      <c r="H144" s="264" t="e">
        <f t="shared" ca="1" si="20"/>
        <v>#VALUE!</v>
      </c>
      <c r="J144" s="309" t="e">
        <f ca="1">VLOOKUP($A144,Analysis!$A:$U,10,FALSE)</f>
        <v>#VALUE!</v>
      </c>
      <c r="K144" s="310" t="e">
        <f ca="1">IF(VLOOKUP($A144,Analysis!$A:$U,3,FALSE)=1,ROUND(VLOOKUP($A144,Analysis!$A:$U,17,FALSE),0),#N/A)</f>
        <v>#VALUE!</v>
      </c>
      <c r="L144" s="310" t="e">
        <f ca="1">IF(ISERROR($K144),ROUND(VLOOKUP($A144,Analysis!$A:$U,17,FALSE),0),#N/A)</f>
        <v>#VALUE!</v>
      </c>
      <c r="M144" s="264" t="e">
        <f t="shared" ca="1" si="21"/>
        <v>#VALUE!</v>
      </c>
      <c r="N144" s="264" t="e">
        <f t="shared" ca="1" si="22"/>
        <v>#VALUE!</v>
      </c>
      <c r="O144" s="264" t="e">
        <f t="shared" ca="1" si="23"/>
        <v>#VALUE!</v>
      </c>
    </row>
    <row r="145" spans="1:15" x14ac:dyDescent="0.25">
      <c r="A145" s="264" t="e">
        <f t="shared" ca="1" si="16"/>
        <v>#VALUE!</v>
      </c>
      <c r="B145" s="264" t="e">
        <f t="shared" ca="1" si="17"/>
        <v>#VALUE!</v>
      </c>
      <c r="C145" s="309" t="e">
        <f ca="1">VLOOKUP($A145,Analysis!$A:$U,11,FALSE)</f>
        <v>#VALUE!</v>
      </c>
      <c r="D145" s="264" t="e">
        <f ca="1">IF(VLOOKUP($A145,Analysis!$A:$U,3,FALSE)=1,VLOOKUP($A145,Analysis!$A:$U,18,FALSE),#N/A)</f>
        <v>#VALUE!</v>
      </c>
      <c r="E145" s="264" t="e">
        <f ca="1">IF(ISERROR($D145),VLOOKUP($A145,Analysis!$A:$U,18,FALSE),#N/A)</f>
        <v>#VALUE!</v>
      </c>
      <c r="F145" s="264" t="e">
        <f t="shared" ca="1" si="18"/>
        <v>#VALUE!</v>
      </c>
      <c r="G145" s="264" t="e">
        <f t="shared" ca="1" si="19"/>
        <v>#VALUE!</v>
      </c>
      <c r="H145" s="264" t="e">
        <f t="shared" ca="1" si="20"/>
        <v>#VALUE!</v>
      </c>
      <c r="J145" s="309" t="e">
        <f ca="1">VLOOKUP($A145,Analysis!$A:$U,10,FALSE)</f>
        <v>#VALUE!</v>
      </c>
      <c r="K145" s="310" t="e">
        <f ca="1">IF(VLOOKUP($A145,Analysis!$A:$U,3,FALSE)=1,ROUND(VLOOKUP($A145,Analysis!$A:$U,17,FALSE),0),#N/A)</f>
        <v>#VALUE!</v>
      </c>
      <c r="L145" s="310" t="e">
        <f ca="1">IF(ISERROR($K145),ROUND(VLOOKUP($A145,Analysis!$A:$U,17,FALSE),0),#N/A)</f>
        <v>#VALUE!</v>
      </c>
      <c r="M145" s="264" t="e">
        <f t="shared" ca="1" si="21"/>
        <v>#VALUE!</v>
      </c>
      <c r="N145" s="264" t="e">
        <f t="shared" ca="1" si="22"/>
        <v>#VALUE!</v>
      </c>
      <c r="O145" s="264" t="e">
        <f t="shared" ca="1" si="23"/>
        <v>#VALUE!</v>
      </c>
    </row>
    <row r="146" spans="1:15" x14ac:dyDescent="0.25">
      <c r="A146" s="264" t="e">
        <f t="shared" ca="1" si="16"/>
        <v>#VALUE!</v>
      </c>
      <c r="B146" s="264" t="e">
        <f t="shared" ca="1" si="17"/>
        <v>#VALUE!</v>
      </c>
      <c r="C146" s="309" t="e">
        <f ca="1">VLOOKUP($A146,Analysis!$A:$U,11,FALSE)</f>
        <v>#VALUE!</v>
      </c>
      <c r="D146" s="264" t="e">
        <f ca="1">IF(VLOOKUP($A146,Analysis!$A:$U,3,FALSE)=1,VLOOKUP($A146,Analysis!$A:$U,18,FALSE),#N/A)</f>
        <v>#VALUE!</v>
      </c>
      <c r="E146" s="264" t="e">
        <f ca="1">IF(ISERROR($D146),VLOOKUP($A146,Analysis!$A:$U,18,FALSE),#N/A)</f>
        <v>#VALUE!</v>
      </c>
      <c r="F146" s="264" t="e">
        <f t="shared" ca="1" si="18"/>
        <v>#VALUE!</v>
      </c>
      <c r="G146" s="264" t="e">
        <f t="shared" ca="1" si="19"/>
        <v>#VALUE!</v>
      </c>
      <c r="H146" s="264" t="e">
        <f t="shared" ca="1" si="20"/>
        <v>#VALUE!</v>
      </c>
      <c r="J146" s="309" t="e">
        <f ca="1">VLOOKUP($A146,Analysis!$A:$U,10,FALSE)</f>
        <v>#VALUE!</v>
      </c>
      <c r="K146" s="310" t="e">
        <f ca="1">IF(VLOOKUP($A146,Analysis!$A:$U,3,FALSE)=1,ROUND(VLOOKUP($A146,Analysis!$A:$U,17,FALSE),0),#N/A)</f>
        <v>#VALUE!</v>
      </c>
      <c r="L146" s="310" t="e">
        <f ca="1">IF(ISERROR($K146),ROUND(VLOOKUP($A146,Analysis!$A:$U,17,FALSE),0),#N/A)</f>
        <v>#VALUE!</v>
      </c>
      <c r="M146" s="264" t="e">
        <f t="shared" ca="1" si="21"/>
        <v>#VALUE!</v>
      </c>
      <c r="N146" s="264" t="e">
        <f t="shared" ca="1" si="22"/>
        <v>#VALUE!</v>
      </c>
      <c r="O146" s="264" t="e">
        <f t="shared" ca="1" si="23"/>
        <v>#VALUE!</v>
      </c>
    </row>
    <row r="147" spans="1:15" x14ac:dyDescent="0.25">
      <c r="A147" s="264" t="e">
        <f t="shared" ca="1" si="16"/>
        <v>#VALUE!</v>
      </c>
      <c r="B147" s="264" t="e">
        <f t="shared" ca="1" si="17"/>
        <v>#VALUE!</v>
      </c>
      <c r="C147" s="309" t="e">
        <f ca="1">VLOOKUP($A147,Analysis!$A:$U,11,FALSE)</f>
        <v>#VALUE!</v>
      </c>
      <c r="D147" s="264" t="e">
        <f ca="1">IF(VLOOKUP($A147,Analysis!$A:$U,3,FALSE)=1,VLOOKUP($A147,Analysis!$A:$U,18,FALSE),#N/A)</f>
        <v>#VALUE!</v>
      </c>
      <c r="E147" s="264" t="e">
        <f ca="1">IF(ISERROR($D147),VLOOKUP($A147,Analysis!$A:$U,18,FALSE),#N/A)</f>
        <v>#VALUE!</v>
      </c>
      <c r="F147" s="264" t="e">
        <f t="shared" ca="1" si="18"/>
        <v>#VALUE!</v>
      </c>
      <c r="G147" s="264" t="e">
        <f t="shared" ca="1" si="19"/>
        <v>#VALUE!</v>
      </c>
      <c r="H147" s="264" t="e">
        <f t="shared" ca="1" si="20"/>
        <v>#VALUE!</v>
      </c>
      <c r="J147" s="309" t="e">
        <f ca="1">VLOOKUP($A147,Analysis!$A:$U,10,FALSE)</f>
        <v>#VALUE!</v>
      </c>
      <c r="K147" s="310" t="e">
        <f ca="1">IF(VLOOKUP($A147,Analysis!$A:$U,3,FALSE)=1,ROUND(VLOOKUP($A147,Analysis!$A:$U,17,FALSE),0),#N/A)</f>
        <v>#VALUE!</v>
      </c>
      <c r="L147" s="310" t="e">
        <f ca="1">IF(ISERROR($K147),ROUND(VLOOKUP($A147,Analysis!$A:$U,17,FALSE),0),#N/A)</f>
        <v>#VALUE!</v>
      </c>
      <c r="M147" s="264" t="e">
        <f t="shared" ca="1" si="21"/>
        <v>#VALUE!</v>
      </c>
      <c r="N147" s="264" t="e">
        <f t="shared" ca="1" si="22"/>
        <v>#VALUE!</v>
      </c>
      <c r="O147" s="264" t="e">
        <f t="shared" ca="1" si="23"/>
        <v>#VALUE!</v>
      </c>
    </row>
    <row r="148" spans="1:15" x14ac:dyDescent="0.25">
      <c r="A148" s="264" t="e">
        <f t="shared" ca="1" si="16"/>
        <v>#VALUE!</v>
      </c>
      <c r="B148" s="264" t="e">
        <f t="shared" ca="1" si="17"/>
        <v>#VALUE!</v>
      </c>
      <c r="C148" s="309" t="e">
        <f ca="1">VLOOKUP($A148,Analysis!$A:$U,11,FALSE)</f>
        <v>#VALUE!</v>
      </c>
      <c r="D148" s="264" t="e">
        <f ca="1">IF(VLOOKUP($A148,Analysis!$A:$U,3,FALSE)=1,VLOOKUP($A148,Analysis!$A:$U,18,FALSE),#N/A)</f>
        <v>#VALUE!</v>
      </c>
      <c r="E148" s="264" t="e">
        <f ca="1">IF(ISERROR($D148),VLOOKUP($A148,Analysis!$A:$U,18,FALSE),#N/A)</f>
        <v>#VALUE!</v>
      </c>
      <c r="F148" s="264" t="e">
        <f t="shared" ca="1" si="18"/>
        <v>#VALUE!</v>
      </c>
      <c r="G148" s="264" t="e">
        <f t="shared" ca="1" si="19"/>
        <v>#VALUE!</v>
      </c>
      <c r="H148" s="264" t="e">
        <f t="shared" ca="1" si="20"/>
        <v>#VALUE!</v>
      </c>
      <c r="J148" s="309" t="e">
        <f ca="1">VLOOKUP($A148,Analysis!$A:$U,10,FALSE)</f>
        <v>#VALUE!</v>
      </c>
      <c r="K148" s="310" t="e">
        <f ca="1">IF(VLOOKUP($A148,Analysis!$A:$U,3,FALSE)=1,ROUND(VLOOKUP($A148,Analysis!$A:$U,17,FALSE),0),#N/A)</f>
        <v>#VALUE!</v>
      </c>
      <c r="L148" s="310" t="e">
        <f ca="1">IF(ISERROR($K148),ROUND(VLOOKUP($A148,Analysis!$A:$U,17,FALSE),0),#N/A)</f>
        <v>#VALUE!</v>
      </c>
      <c r="M148" s="264" t="e">
        <f t="shared" ca="1" si="21"/>
        <v>#VALUE!</v>
      </c>
      <c r="N148" s="264" t="e">
        <f t="shared" ca="1" si="22"/>
        <v>#VALUE!</v>
      </c>
      <c r="O148" s="264" t="e">
        <f t="shared" ca="1" si="23"/>
        <v>#VALUE!</v>
      </c>
    </row>
    <row r="149" spans="1:15" x14ac:dyDescent="0.25">
      <c r="A149" s="264" t="e">
        <f t="shared" ca="1" si="16"/>
        <v>#VALUE!</v>
      </c>
      <c r="B149" s="264" t="e">
        <f t="shared" ca="1" si="17"/>
        <v>#VALUE!</v>
      </c>
      <c r="C149" s="309" t="e">
        <f ca="1">VLOOKUP($A149,Analysis!$A:$U,11,FALSE)</f>
        <v>#VALUE!</v>
      </c>
      <c r="D149" s="264" t="e">
        <f ca="1">IF(VLOOKUP($A149,Analysis!$A:$U,3,FALSE)=1,VLOOKUP($A149,Analysis!$A:$U,18,FALSE),#N/A)</f>
        <v>#VALUE!</v>
      </c>
      <c r="E149" s="264" t="e">
        <f ca="1">IF(ISERROR($D149),VLOOKUP($A149,Analysis!$A:$U,18,FALSE),#N/A)</f>
        <v>#VALUE!</v>
      </c>
      <c r="F149" s="264" t="e">
        <f t="shared" ca="1" si="18"/>
        <v>#VALUE!</v>
      </c>
      <c r="G149" s="264" t="e">
        <f t="shared" ca="1" si="19"/>
        <v>#VALUE!</v>
      </c>
      <c r="H149" s="264" t="e">
        <f t="shared" ca="1" si="20"/>
        <v>#VALUE!</v>
      </c>
      <c r="J149" s="309" t="e">
        <f ca="1">VLOOKUP($A149,Analysis!$A:$U,10,FALSE)</f>
        <v>#VALUE!</v>
      </c>
      <c r="K149" s="310" t="e">
        <f ca="1">IF(VLOOKUP($A149,Analysis!$A:$U,3,FALSE)=1,ROUND(VLOOKUP($A149,Analysis!$A:$U,17,FALSE),0),#N/A)</f>
        <v>#VALUE!</v>
      </c>
      <c r="L149" s="310" t="e">
        <f ca="1">IF(ISERROR($K149),ROUND(VLOOKUP($A149,Analysis!$A:$U,17,FALSE),0),#N/A)</f>
        <v>#VALUE!</v>
      </c>
      <c r="M149" s="264" t="e">
        <f t="shared" ca="1" si="21"/>
        <v>#VALUE!</v>
      </c>
      <c r="N149" s="264" t="e">
        <f t="shared" ca="1" si="22"/>
        <v>#VALUE!</v>
      </c>
      <c r="O149" s="264" t="e">
        <f t="shared" ca="1" si="23"/>
        <v>#VALUE!</v>
      </c>
    </row>
    <row r="150" spans="1:15" x14ac:dyDescent="0.25">
      <c r="A150" s="264" t="e">
        <f t="shared" ca="1" si="16"/>
        <v>#VALUE!</v>
      </c>
      <c r="B150" s="264" t="e">
        <f t="shared" ca="1" si="17"/>
        <v>#VALUE!</v>
      </c>
      <c r="C150" s="309" t="e">
        <f ca="1">VLOOKUP($A150,Analysis!$A:$U,11,FALSE)</f>
        <v>#VALUE!</v>
      </c>
      <c r="D150" s="264" t="e">
        <f ca="1">IF(VLOOKUP($A150,Analysis!$A:$U,3,FALSE)=1,VLOOKUP($A150,Analysis!$A:$U,18,FALSE),#N/A)</f>
        <v>#VALUE!</v>
      </c>
      <c r="E150" s="264" t="e">
        <f ca="1">IF(ISERROR($D150),VLOOKUP($A150,Analysis!$A:$U,18,FALSE),#N/A)</f>
        <v>#VALUE!</v>
      </c>
      <c r="F150" s="264" t="e">
        <f t="shared" ca="1" si="18"/>
        <v>#VALUE!</v>
      </c>
      <c r="G150" s="264" t="e">
        <f t="shared" ca="1" si="19"/>
        <v>#VALUE!</v>
      </c>
      <c r="H150" s="264" t="e">
        <f t="shared" ca="1" si="20"/>
        <v>#VALUE!</v>
      </c>
      <c r="J150" s="309" t="e">
        <f ca="1">VLOOKUP($A150,Analysis!$A:$U,10,FALSE)</f>
        <v>#VALUE!</v>
      </c>
      <c r="K150" s="310" t="e">
        <f ca="1">IF(VLOOKUP($A150,Analysis!$A:$U,3,FALSE)=1,ROUND(VLOOKUP($A150,Analysis!$A:$U,17,FALSE),0),#N/A)</f>
        <v>#VALUE!</v>
      </c>
      <c r="L150" s="310" t="e">
        <f ca="1">IF(ISERROR($K150),ROUND(VLOOKUP($A150,Analysis!$A:$U,17,FALSE),0),#N/A)</f>
        <v>#VALUE!</v>
      </c>
      <c r="M150" s="264" t="e">
        <f t="shared" ca="1" si="21"/>
        <v>#VALUE!</v>
      </c>
      <c r="N150" s="264" t="e">
        <f t="shared" ca="1" si="22"/>
        <v>#VALUE!</v>
      </c>
      <c r="O150" s="264" t="e">
        <f t="shared" ca="1" si="23"/>
        <v>#VALUE!</v>
      </c>
    </row>
    <row r="151" spans="1:15" x14ac:dyDescent="0.25">
      <c r="A151" s="264" t="e">
        <f t="shared" ca="1" si="16"/>
        <v>#VALUE!</v>
      </c>
      <c r="B151" s="264" t="e">
        <f t="shared" ca="1" si="17"/>
        <v>#VALUE!</v>
      </c>
      <c r="C151" s="309" t="e">
        <f ca="1">VLOOKUP($A151,Analysis!$A:$U,11,FALSE)</f>
        <v>#VALUE!</v>
      </c>
      <c r="D151" s="264" t="e">
        <f ca="1">IF(VLOOKUP($A151,Analysis!$A:$U,3,FALSE)=1,VLOOKUP($A151,Analysis!$A:$U,18,FALSE),#N/A)</f>
        <v>#VALUE!</v>
      </c>
      <c r="E151" s="264" t="e">
        <f ca="1">IF(ISERROR($D151),VLOOKUP($A151,Analysis!$A:$U,18,FALSE),#N/A)</f>
        <v>#VALUE!</v>
      </c>
      <c r="F151" s="264" t="e">
        <f t="shared" ca="1" si="18"/>
        <v>#VALUE!</v>
      </c>
      <c r="G151" s="264" t="e">
        <f t="shared" ca="1" si="19"/>
        <v>#VALUE!</v>
      </c>
      <c r="H151" s="264" t="e">
        <f t="shared" ca="1" si="20"/>
        <v>#VALUE!</v>
      </c>
      <c r="J151" s="309" t="e">
        <f ca="1">VLOOKUP($A151,Analysis!$A:$U,10,FALSE)</f>
        <v>#VALUE!</v>
      </c>
      <c r="K151" s="310" t="e">
        <f ca="1">IF(VLOOKUP($A151,Analysis!$A:$U,3,FALSE)=1,ROUND(VLOOKUP($A151,Analysis!$A:$U,17,FALSE),0),#N/A)</f>
        <v>#VALUE!</v>
      </c>
      <c r="L151" s="310" t="e">
        <f ca="1">IF(ISERROR($K151),ROUND(VLOOKUP($A151,Analysis!$A:$U,17,FALSE),0),#N/A)</f>
        <v>#VALUE!</v>
      </c>
      <c r="M151" s="264" t="e">
        <f t="shared" ca="1" si="21"/>
        <v>#VALUE!</v>
      </c>
      <c r="N151" s="264" t="e">
        <f t="shared" ca="1" si="22"/>
        <v>#VALUE!</v>
      </c>
      <c r="O151" s="264" t="e">
        <f t="shared" ca="1" si="23"/>
        <v>#VALUE!</v>
      </c>
    </row>
    <row r="152" spans="1:15" x14ac:dyDescent="0.25">
      <c r="A152" s="264" t="e">
        <f t="shared" ca="1" si="16"/>
        <v>#VALUE!</v>
      </c>
      <c r="B152" s="264" t="e">
        <f t="shared" ca="1" si="17"/>
        <v>#VALUE!</v>
      </c>
      <c r="C152" s="309" t="e">
        <f ca="1">VLOOKUP($A152,Analysis!$A:$U,11,FALSE)</f>
        <v>#VALUE!</v>
      </c>
      <c r="D152" s="264" t="e">
        <f ca="1">IF(VLOOKUP($A152,Analysis!$A:$U,3,FALSE)=1,VLOOKUP($A152,Analysis!$A:$U,18,FALSE),#N/A)</f>
        <v>#VALUE!</v>
      </c>
      <c r="E152" s="264" t="e">
        <f ca="1">IF(ISERROR($D152),VLOOKUP($A152,Analysis!$A:$U,18,FALSE),#N/A)</f>
        <v>#VALUE!</v>
      </c>
      <c r="F152" s="264" t="e">
        <f t="shared" ca="1" si="18"/>
        <v>#VALUE!</v>
      </c>
      <c r="G152" s="264" t="e">
        <f t="shared" ca="1" si="19"/>
        <v>#VALUE!</v>
      </c>
      <c r="H152" s="264" t="e">
        <f t="shared" ca="1" si="20"/>
        <v>#VALUE!</v>
      </c>
      <c r="J152" s="309" t="e">
        <f ca="1">VLOOKUP($A152,Analysis!$A:$U,10,FALSE)</f>
        <v>#VALUE!</v>
      </c>
      <c r="K152" s="310" t="e">
        <f ca="1">IF(VLOOKUP($A152,Analysis!$A:$U,3,FALSE)=1,ROUND(VLOOKUP($A152,Analysis!$A:$U,17,FALSE),0),#N/A)</f>
        <v>#VALUE!</v>
      </c>
      <c r="L152" s="310" t="e">
        <f ca="1">IF(ISERROR($K152),ROUND(VLOOKUP($A152,Analysis!$A:$U,17,FALSE),0),#N/A)</f>
        <v>#VALUE!</v>
      </c>
      <c r="M152" s="264" t="e">
        <f t="shared" ca="1" si="21"/>
        <v>#VALUE!</v>
      </c>
      <c r="N152" s="264" t="e">
        <f t="shared" ca="1" si="22"/>
        <v>#VALUE!</v>
      </c>
      <c r="O152" s="264" t="e">
        <f t="shared" ca="1" si="23"/>
        <v>#VALUE!</v>
      </c>
    </row>
    <row r="153" spans="1:15" x14ac:dyDescent="0.25">
      <c r="A153" s="264" t="e">
        <f t="shared" ca="1" si="16"/>
        <v>#VALUE!</v>
      </c>
      <c r="B153" s="264" t="e">
        <f t="shared" ca="1" si="17"/>
        <v>#VALUE!</v>
      </c>
      <c r="C153" s="309" t="e">
        <f ca="1">VLOOKUP($A153,Analysis!$A:$U,11,FALSE)</f>
        <v>#VALUE!</v>
      </c>
      <c r="D153" s="264" t="e">
        <f ca="1">IF(VLOOKUP($A153,Analysis!$A:$U,3,FALSE)=1,VLOOKUP($A153,Analysis!$A:$U,18,FALSE),#N/A)</f>
        <v>#VALUE!</v>
      </c>
      <c r="E153" s="264" t="e">
        <f ca="1">IF(ISERROR($D153),VLOOKUP($A153,Analysis!$A:$U,18,FALSE),#N/A)</f>
        <v>#VALUE!</v>
      </c>
      <c r="F153" s="264" t="e">
        <f t="shared" ca="1" si="18"/>
        <v>#VALUE!</v>
      </c>
      <c r="G153" s="264" t="e">
        <f t="shared" ca="1" si="19"/>
        <v>#VALUE!</v>
      </c>
      <c r="H153" s="264" t="e">
        <f t="shared" ca="1" si="20"/>
        <v>#VALUE!</v>
      </c>
      <c r="J153" s="309" t="e">
        <f ca="1">VLOOKUP($A153,Analysis!$A:$U,10,FALSE)</f>
        <v>#VALUE!</v>
      </c>
      <c r="K153" s="310" t="e">
        <f ca="1">IF(VLOOKUP($A153,Analysis!$A:$U,3,FALSE)=1,ROUND(VLOOKUP($A153,Analysis!$A:$U,17,FALSE),0),#N/A)</f>
        <v>#VALUE!</v>
      </c>
      <c r="L153" s="310" t="e">
        <f ca="1">IF(ISERROR($K153),ROUND(VLOOKUP($A153,Analysis!$A:$U,17,FALSE),0),#N/A)</f>
        <v>#VALUE!</v>
      </c>
      <c r="M153" s="264" t="e">
        <f t="shared" ca="1" si="21"/>
        <v>#VALUE!</v>
      </c>
      <c r="N153" s="264" t="e">
        <f t="shared" ca="1" si="22"/>
        <v>#VALUE!</v>
      </c>
      <c r="O153" s="264" t="e">
        <f t="shared" ca="1" si="23"/>
        <v>#VALUE!</v>
      </c>
    </row>
    <row r="154" spans="1:15" x14ac:dyDescent="0.25">
      <c r="A154" s="264" t="e">
        <f t="shared" ca="1" si="16"/>
        <v>#VALUE!</v>
      </c>
      <c r="B154" s="264" t="e">
        <f t="shared" ca="1" si="17"/>
        <v>#VALUE!</v>
      </c>
      <c r="C154" s="309" t="e">
        <f ca="1">VLOOKUP($A154,Analysis!$A:$U,11,FALSE)</f>
        <v>#VALUE!</v>
      </c>
      <c r="D154" s="264" t="e">
        <f ca="1">IF(VLOOKUP($A154,Analysis!$A:$U,3,FALSE)=1,VLOOKUP($A154,Analysis!$A:$U,18,FALSE),#N/A)</f>
        <v>#VALUE!</v>
      </c>
      <c r="E154" s="264" t="e">
        <f ca="1">IF(ISERROR($D154),VLOOKUP($A154,Analysis!$A:$U,18,FALSE),#N/A)</f>
        <v>#VALUE!</v>
      </c>
      <c r="F154" s="264" t="e">
        <f t="shared" ca="1" si="18"/>
        <v>#VALUE!</v>
      </c>
      <c r="G154" s="264" t="e">
        <f t="shared" ca="1" si="19"/>
        <v>#VALUE!</v>
      </c>
      <c r="H154" s="264" t="e">
        <f t="shared" ca="1" si="20"/>
        <v>#VALUE!</v>
      </c>
      <c r="J154" s="309" t="e">
        <f ca="1">VLOOKUP($A154,Analysis!$A:$U,10,FALSE)</f>
        <v>#VALUE!</v>
      </c>
      <c r="K154" s="310" t="e">
        <f ca="1">IF(VLOOKUP($A154,Analysis!$A:$U,3,FALSE)=1,ROUND(VLOOKUP($A154,Analysis!$A:$U,17,FALSE),0),#N/A)</f>
        <v>#VALUE!</v>
      </c>
      <c r="L154" s="310" t="e">
        <f ca="1">IF(ISERROR($K154),ROUND(VLOOKUP($A154,Analysis!$A:$U,17,FALSE),0),#N/A)</f>
        <v>#VALUE!</v>
      </c>
      <c r="M154" s="264" t="e">
        <f t="shared" ca="1" si="21"/>
        <v>#VALUE!</v>
      </c>
      <c r="N154" s="264" t="e">
        <f t="shared" ca="1" si="22"/>
        <v>#VALUE!</v>
      </c>
      <c r="O154" s="264" t="e">
        <f t="shared" ca="1" si="23"/>
        <v>#VALUE!</v>
      </c>
    </row>
    <row r="155" spans="1:15" x14ac:dyDescent="0.25">
      <c r="A155" s="264" t="e">
        <f t="shared" ca="1" si="16"/>
        <v>#VALUE!</v>
      </c>
      <c r="B155" s="264" t="e">
        <f t="shared" ca="1" si="17"/>
        <v>#VALUE!</v>
      </c>
      <c r="C155" s="309" t="e">
        <f ca="1">VLOOKUP($A155,Analysis!$A:$U,11,FALSE)</f>
        <v>#VALUE!</v>
      </c>
      <c r="D155" s="264" t="e">
        <f ca="1">IF(VLOOKUP($A155,Analysis!$A:$U,3,FALSE)=1,VLOOKUP($A155,Analysis!$A:$U,18,FALSE),#N/A)</f>
        <v>#VALUE!</v>
      </c>
      <c r="E155" s="264" t="e">
        <f ca="1">IF(ISERROR($D155),VLOOKUP($A155,Analysis!$A:$U,18,FALSE),#N/A)</f>
        <v>#VALUE!</v>
      </c>
      <c r="F155" s="264" t="e">
        <f t="shared" ca="1" si="18"/>
        <v>#VALUE!</v>
      </c>
      <c r="G155" s="264" t="e">
        <f t="shared" ca="1" si="19"/>
        <v>#VALUE!</v>
      </c>
      <c r="H155" s="264" t="e">
        <f t="shared" ca="1" si="20"/>
        <v>#VALUE!</v>
      </c>
      <c r="J155" s="309" t="e">
        <f ca="1">VLOOKUP($A155,Analysis!$A:$U,10,FALSE)</f>
        <v>#VALUE!</v>
      </c>
      <c r="K155" s="310" t="e">
        <f ca="1">IF(VLOOKUP($A155,Analysis!$A:$U,3,FALSE)=1,ROUND(VLOOKUP($A155,Analysis!$A:$U,17,FALSE),0),#N/A)</f>
        <v>#VALUE!</v>
      </c>
      <c r="L155" s="310" t="e">
        <f ca="1">IF(ISERROR($K155),ROUND(VLOOKUP($A155,Analysis!$A:$U,17,FALSE),0),#N/A)</f>
        <v>#VALUE!</v>
      </c>
      <c r="M155" s="264" t="e">
        <f t="shared" ca="1" si="21"/>
        <v>#VALUE!</v>
      </c>
      <c r="N155" s="264" t="e">
        <f t="shared" ca="1" si="22"/>
        <v>#VALUE!</v>
      </c>
      <c r="O155" s="264" t="e">
        <f t="shared" ca="1" si="23"/>
        <v>#VALUE!</v>
      </c>
    </row>
    <row r="156" spans="1:15" x14ac:dyDescent="0.25">
      <c r="A156" s="264" t="e">
        <f t="shared" ca="1" si="16"/>
        <v>#VALUE!</v>
      </c>
      <c r="B156" s="264" t="e">
        <f t="shared" ca="1" si="17"/>
        <v>#VALUE!</v>
      </c>
      <c r="C156" s="309" t="e">
        <f ca="1">VLOOKUP($A156,Analysis!$A:$U,11,FALSE)</f>
        <v>#VALUE!</v>
      </c>
      <c r="D156" s="264" t="e">
        <f ca="1">IF(VLOOKUP($A156,Analysis!$A:$U,3,FALSE)=1,VLOOKUP($A156,Analysis!$A:$U,18,FALSE),#N/A)</f>
        <v>#VALUE!</v>
      </c>
      <c r="E156" s="264" t="e">
        <f ca="1">IF(ISERROR($D156),VLOOKUP($A156,Analysis!$A:$U,18,FALSE),#N/A)</f>
        <v>#VALUE!</v>
      </c>
      <c r="F156" s="264" t="e">
        <f t="shared" ca="1" si="18"/>
        <v>#VALUE!</v>
      </c>
      <c r="G156" s="264" t="e">
        <f t="shared" ca="1" si="19"/>
        <v>#VALUE!</v>
      </c>
      <c r="H156" s="264" t="e">
        <f t="shared" ca="1" si="20"/>
        <v>#VALUE!</v>
      </c>
      <c r="J156" s="309" t="e">
        <f ca="1">VLOOKUP($A156,Analysis!$A:$U,10,FALSE)</f>
        <v>#VALUE!</v>
      </c>
      <c r="K156" s="310" t="e">
        <f ca="1">IF(VLOOKUP($A156,Analysis!$A:$U,3,FALSE)=1,ROUND(VLOOKUP($A156,Analysis!$A:$U,17,FALSE),0),#N/A)</f>
        <v>#VALUE!</v>
      </c>
      <c r="L156" s="310" t="e">
        <f ca="1">IF(ISERROR($K156),ROUND(VLOOKUP($A156,Analysis!$A:$U,17,FALSE),0),#N/A)</f>
        <v>#VALUE!</v>
      </c>
      <c r="M156" s="264" t="e">
        <f t="shared" ca="1" si="21"/>
        <v>#VALUE!</v>
      </c>
      <c r="N156" s="264" t="e">
        <f t="shared" ca="1" si="22"/>
        <v>#VALUE!</v>
      </c>
      <c r="O156" s="264" t="e">
        <f t="shared" ca="1" si="23"/>
        <v>#VALUE!</v>
      </c>
    </row>
    <row r="157" spans="1:15" x14ac:dyDescent="0.25">
      <c r="A157" s="264" t="e">
        <f t="shared" ca="1" si="16"/>
        <v>#VALUE!</v>
      </c>
      <c r="B157" s="264" t="e">
        <f t="shared" ca="1" si="17"/>
        <v>#VALUE!</v>
      </c>
      <c r="C157" s="309" t="e">
        <f ca="1">VLOOKUP($A157,Analysis!$A:$U,11,FALSE)</f>
        <v>#VALUE!</v>
      </c>
      <c r="D157" s="264" t="e">
        <f ca="1">IF(VLOOKUP($A157,Analysis!$A:$U,3,FALSE)=1,VLOOKUP($A157,Analysis!$A:$U,18,FALSE),#N/A)</f>
        <v>#VALUE!</v>
      </c>
      <c r="E157" s="264" t="e">
        <f ca="1">IF(ISERROR($D157),VLOOKUP($A157,Analysis!$A:$U,18,FALSE),#N/A)</f>
        <v>#VALUE!</v>
      </c>
      <c r="F157" s="264" t="e">
        <f t="shared" ca="1" si="18"/>
        <v>#VALUE!</v>
      </c>
      <c r="G157" s="264" t="e">
        <f t="shared" ca="1" si="19"/>
        <v>#VALUE!</v>
      </c>
      <c r="H157" s="264" t="e">
        <f t="shared" ca="1" si="20"/>
        <v>#VALUE!</v>
      </c>
      <c r="J157" s="309" t="e">
        <f ca="1">VLOOKUP($A157,Analysis!$A:$U,10,FALSE)</f>
        <v>#VALUE!</v>
      </c>
      <c r="K157" s="310" t="e">
        <f ca="1">IF(VLOOKUP($A157,Analysis!$A:$U,3,FALSE)=1,ROUND(VLOOKUP($A157,Analysis!$A:$U,17,FALSE),0),#N/A)</f>
        <v>#VALUE!</v>
      </c>
      <c r="L157" s="310" t="e">
        <f ca="1">IF(ISERROR($K157),ROUND(VLOOKUP($A157,Analysis!$A:$U,17,FALSE),0),#N/A)</f>
        <v>#VALUE!</v>
      </c>
      <c r="M157" s="264" t="e">
        <f t="shared" ca="1" si="21"/>
        <v>#VALUE!</v>
      </c>
      <c r="N157" s="264" t="e">
        <f t="shared" ca="1" si="22"/>
        <v>#VALUE!</v>
      </c>
      <c r="O157" s="264" t="e">
        <f t="shared" ca="1" si="23"/>
        <v>#VALUE!</v>
      </c>
    </row>
    <row r="158" spans="1:15" x14ac:dyDescent="0.25">
      <c r="A158" s="264" t="e">
        <f t="shared" ca="1" si="16"/>
        <v>#VALUE!</v>
      </c>
      <c r="B158" s="264" t="e">
        <f t="shared" ca="1" si="17"/>
        <v>#VALUE!</v>
      </c>
      <c r="C158" s="309" t="e">
        <f ca="1">VLOOKUP($A158,Analysis!$A:$U,11,FALSE)</f>
        <v>#VALUE!</v>
      </c>
      <c r="D158" s="264" t="e">
        <f ca="1">IF(VLOOKUP($A158,Analysis!$A:$U,3,FALSE)=1,VLOOKUP($A158,Analysis!$A:$U,18,FALSE),#N/A)</f>
        <v>#VALUE!</v>
      </c>
      <c r="E158" s="264" t="e">
        <f ca="1">IF(ISERROR($D158),VLOOKUP($A158,Analysis!$A:$U,18,FALSE),#N/A)</f>
        <v>#VALUE!</v>
      </c>
      <c r="F158" s="264" t="e">
        <f t="shared" ca="1" si="18"/>
        <v>#VALUE!</v>
      </c>
      <c r="G158" s="264" t="e">
        <f t="shared" ca="1" si="19"/>
        <v>#VALUE!</v>
      </c>
      <c r="H158" s="264" t="e">
        <f t="shared" ca="1" si="20"/>
        <v>#VALUE!</v>
      </c>
      <c r="J158" s="309" t="e">
        <f ca="1">VLOOKUP($A158,Analysis!$A:$U,10,FALSE)</f>
        <v>#VALUE!</v>
      </c>
      <c r="K158" s="310" t="e">
        <f ca="1">IF(VLOOKUP($A158,Analysis!$A:$U,3,FALSE)=1,ROUND(VLOOKUP($A158,Analysis!$A:$U,17,FALSE),0),#N/A)</f>
        <v>#VALUE!</v>
      </c>
      <c r="L158" s="310" t="e">
        <f ca="1">IF(ISERROR($K158),ROUND(VLOOKUP($A158,Analysis!$A:$U,17,FALSE),0),#N/A)</f>
        <v>#VALUE!</v>
      </c>
      <c r="M158" s="264" t="e">
        <f t="shared" ca="1" si="21"/>
        <v>#VALUE!</v>
      </c>
      <c r="N158" s="264" t="e">
        <f t="shared" ca="1" si="22"/>
        <v>#VALUE!</v>
      </c>
      <c r="O158" s="264" t="e">
        <f t="shared" ca="1" si="23"/>
        <v>#VALUE!</v>
      </c>
    </row>
    <row r="159" spans="1:15" x14ac:dyDescent="0.25">
      <c r="A159" s="264" t="e">
        <f t="shared" ca="1" si="16"/>
        <v>#VALUE!</v>
      </c>
      <c r="B159" s="264" t="e">
        <f t="shared" ca="1" si="17"/>
        <v>#VALUE!</v>
      </c>
      <c r="C159" s="309" t="e">
        <f ca="1">VLOOKUP($A159,Analysis!$A:$U,11,FALSE)</f>
        <v>#VALUE!</v>
      </c>
      <c r="D159" s="264" t="e">
        <f ca="1">IF(VLOOKUP($A159,Analysis!$A:$U,3,FALSE)=1,VLOOKUP($A159,Analysis!$A:$U,18,FALSE),#N/A)</f>
        <v>#VALUE!</v>
      </c>
      <c r="E159" s="264" t="e">
        <f ca="1">IF(ISERROR($D159),VLOOKUP($A159,Analysis!$A:$U,18,FALSE),#N/A)</f>
        <v>#VALUE!</v>
      </c>
      <c r="F159" s="264" t="e">
        <f t="shared" ca="1" si="18"/>
        <v>#VALUE!</v>
      </c>
      <c r="G159" s="264" t="e">
        <f t="shared" ca="1" si="19"/>
        <v>#VALUE!</v>
      </c>
      <c r="H159" s="264" t="e">
        <f t="shared" ca="1" si="20"/>
        <v>#VALUE!</v>
      </c>
      <c r="J159" s="309" t="e">
        <f ca="1">VLOOKUP($A159,Analysis!$A:$U,10,FALSE)</f>
        <v>#VALUE!</v>
      </c>
      <c r="K159" s="310" t="e">
        <f ca="1">IF(VLOOKUP($A159,Analysis!$A:$U,3,FALSE)=1,ROUND(VLOOKUP($A159,Analysis!$A:$U,17,FALSE),0),#N/A)</f>
        <v>#VALUE!</v>
      </c>
      <c r="L159" s="310" t="e">
        <f ca="1">IF(ISERROR($K159),ROUND(VLOOKUP($A159,Analysis!$A:$U,17,FALSE),0),#N/A)</f>
        <v>#VALUE!</v>
      </c>
      <c r="M159" s="264" t="e">
        <f t="shared" ca="1" si="21"/>
        <v>#VALUE!</v>
      </c>
      <c r="N159" s="264" t="e">
        <f t="shared" ca="1" si="22"/>
        <v>#VALUE!</v>
      </c>
      <c r="O159" s="264" t="e">
        <f t="shared" ca="1" si="23"/>
        <v>#VALUE!</v>
      </c>
    </row>
    <row r="160" spans="1:15" x14ac:dyDescent="0.25">
      <c r="A160" s="264" t="e">
        <f t="shared" ca="1" si="16"/>
        <v>#VALUE!</v>
      </c>
      <c r="B160" s="264" t="e">
        <f t="shared" ca="1" si="17"/>
        <v>#VALUE!</v>
      </c>
      <c r="C160" s="309" t="e">
        <f ca="1">VLOOKUP($A160,Analysis!$A:$U,11,FALSE)</f>
        <v>#VALUE!</v>
      </c>
      <c r="D160" s="264" t="e">
        <f ca="1">IF(VLOOKUP($A160,Analysis!$A:$U,3,FALSE)=1,VLOOKUP($A160,Analysis!$A:$U,18,FALSE),#N/A)</f>
        <v>#VALUE!</v>
      </c>
      <c r="E160" s="264" t="e">
        <f ca="1">IF(ISERROR($D160),VLOOKUP($A160,Analysis!$A:$U,18,FALSE),#N/A)</f>
        <v>#VALUE!</v>
      </c>
      <c r="F160" s="264" t="e">
        <f t="shared" ca="1" si="18"/>
        <v>#VALUE!</v>
      </c>
      <c r="G160" s="264" t="e">
        <f t="shared" ca="1" si="19"/>
        <v>#VALUE!</v>
      </c>
      <c r="H160" s="264" t="e">
        <f t="shared" ca="1" si="20"/>
        <v>#VALUE!</v>
      </c>
      <c r="J160" s="309" t="e">
        <f ca="1">VLOOKUP($A160,Analysis!$A:$U,10,FALSE)</f>
        <v>#VALUE!</v>
      </c>
      <c r="K160" s="310" t="e">
        <f ca="1">IF(VLOOKUP($A160,Analysis!$A:$U,3,FALSE)=1,ROUND(VLOOKUP($A160,Analysis!$A:$U,17,FALSE),0),#N/A)</f>
        <v>#VALUE!</v>
      </c>
      <c r="L160" s="310" t="e">
        <f ca="1">IF(ISERROR($K160),ROUND(VLOOKUP($A160,Analysis!$A:$U,17,FALSE),0),#N/A)</f>
        <v>#VALUE!</v>
      </c>
      <c r="M160" s="264" t="e">
        <f t="shared" ca="1" si="21"/>
        <v>#VALUE!</v>
      </c>
      <c r="N160" s="264" t="e">
        <f t="shared" ca="1" si="22"/>
        <v>#VALUE!</v>
      </c>
      <c r="O160" s="264" t="e">
        <f t="shared" ca="1" si="23"/>
        <v>#VALUE!</v>
      </c>
    </row>
    <row r="161" spans="1:15" x14ac:dyDescent="0.25">
      <c r="A161" s="264" t="e">
        <f t="shared" ca="1" si="16"/>
        <v>#VALUE!</v>
      </c>
      <c r="B161" s="264" t="e">
        <f t="shared" ca="1" si="17"/>
        <v>#VALUE!</v>
      </c>
      <c r="C161" s="309" t="e">
        <f ca="1">VLOOKUP($A161,Analysis!$A:$U,11,FALSE)</f>
        <v>#VALUE!</v>
      </c>
      <c r="D161" s="264" t="e">
        <f ca="1">IF(VLOOKUP($A161,Analysis!$A:$U,3,FALSE)=1,VLOOKUP($A161,Analysis!$A:$U,18,FALSE),#N/A)</f>
        <v>#VALUE!</v>
      </c>
      <c r="E161" s="264" t="e">
        <f ca="1">IF(ISERROR($D161),VLOOKUP($A161,Analysis!$A:$U,18,FALSE),#N/A)</f>
        <v>#VALUE!</v>
      </c>
      <c r="F161" s="264" t="e">
        <f t="shared" ca="1" si="18"/>
        <v>#VALUE!</v>
      </c>
      <c r="G161" s="264" t="e">
        <f t="shared" ca="1" si="19"/>
        <v>#VALUE!</v>
      </c>
      <c r="H161" s="264" t="e">
        <f t="shared" ca="1" si="20"/>
        <v>#VALUE!</v>
      </c>
      <c r="J161" s="309" t="e">
        <f ca="1">VLOOKUP($A161,Analysis!$A:$U,10,FALSE)</f>
        <v>#VALUE!</v>
      </c>
      <c r="K161" s="310" t="e">
        <f ca="1">IF(VLOOKUP($A161,Analysis!$A:$U,3,FALSE)=1,ROUND(VLOOKUP($A161,Analysis!$A:$U,17,FALSE),0),#N/A)</f>
        <v>#VALUE!</v>
      </c>
      <c r="L161" s="310" t="e">
        <f ca="1">IF(ISERROR($K161),ROUND(VLOOKUP($A161,Analysis!$A:$U,17,FALSE),0),#N/A)</f>
        <v>#VALUE!</v>
      </c>
      <c r="M161" s="264" t="e">
        <f t="shared" ca="1" si="21"/>
        <v>#VALUE!</v>
      </c>
      <c r="N161" s="264" t="e">
        <f t="shared" ca="1" si="22"/>
        <v>#VALUE!</v>
      </c>
      <c r="O161" s="264" t="e">
        <f t="shared" ca="1" si="23"/>
        <v>#VALUE!</v>
      </c>
    </row>
    <row r="162" spans="1:15" x14ac:dyDescent="0.25">
      <c r="A162" s="264" t="e">
        <f t="shared" ca="1" si="16"/>
        <v>#VALUE!</v>
      </c>
      <c r="B162" s="264" t="e">
        <f t="shared" ca="1" si="17"/>
        <v>#VALUE!</v>
      </c>
      <c r="C162" s="309" t="e">
        <f ca="1">VLOOKUP($A162,Analysis!$A:$U,11,FALSE)</f>
        <v>#VALUE!</v>
      </c>
      <c r="D162" s="264" t="e">
        <f ca="1">IF(VLOOKUP($A162,Analysis!$A:$U,3,FALSE)=1,VLOOKUP($A162,Analysis!$A:$U,18,FALSE),#N/A)</f>
        <v>#VALUE!</v>
      </c>
      <c r="E162" s="264" t="e">
        <f ca="1">IF(ISERROR($D162),VLOOKUP($A162,Analysis!$A:$U,18,FALSE),#N/A)</f>
        <v>#VALUE!</v>
      </c>
      <c r="F162" s="264" t="e">
        <f t="shared" ca="1" si="18"/>
        <v>#VALUE!</v>
      </c>
      <c r="G162" s="264" t="e">
        <f t="shared" ca="1" si="19"/>
        <v>#VALUE!</v>
      </c>
      <c r="H162" s="264" t="e">
        <f t="shared" ca="1" si="20"/>
        <v>#VALUE!</v>
      </c>
      <c r="J162" s="309" t="e">
        <f ca="1">VLOOKUP($A162,Analysis!$A:$U,10,FALSE)</f>
        <v>#VALUE!</v>
      </c>
      <c r="K162" s="310" t="e">
        <f ca="1">IF(VLOOKUP($A162,Analysis!$A:$U,3,FALSE)=1,ROUND(VLOOKUP($A162,Analysis!$A:$U,17,FALSE),0),#N/A)</f>
        <v>#VALUE!</v>
      </c>
      <c r="L162" s="310" t="e">
        <f ca="1">IF(ISERROR($K162),ROUND(VLOOKUP($A162,Analysis!$A:$U,17,FALSE),0),#N/A)</f>
        <v>#VALUE!</v>
      </c>
      <c r="M162" s="264" t="e">
        <f t="shared" ca="1" si="21"/>
        <v>#VALUE!</v>
      </c>
      <c r="N162" s="264" t="e">
        <f t="shared" ca="1" si="22"/>
        <v>#VALUE!</v>
      </c>
      <c r="O162" s="264" t="e">
        <f t="shared" ca="1" si="23"/>
        <v>#VALUE!</v>
      </c>
    </row>
    <row r="163" spans="1:15" x14ac:dyDescent="0.25">
      <c r="A163" s="264" t="e">
        <f t="shared" ca="1" si="16"/>
        <v>#VALUE!</v>
      </c>
      <c r="B163" s="264" t="e">
        <f t="shared" ca="1" si="17"/>
        <v>#VALUE!</v>
      </c>
      <c r="C163" s="309" t="e">
        <f ca="1">VLOOKUP($A163,Analysis!$A:$U,11,FALSE)</f>
        <v>#VALUE!</v>
      </c>
      <c r="D163" s="264" t="e">
        <f ca="1">IF(VLOOKUP($A163,Analysis!$A:$U,3,FALSE)=1,VLOOKUP($A163,Analysis!$A:$U,18,FALSE),#N/A)</f>
        <v>#VALUE!</v>
      </c>
      <c r="E163" s="264" t="e">
        <f ca="1">IF(ISERROR($D163),VLOOKUP($A163,Analysis!$A:$U,18,FALSE),#N/A)</f>
        <v>#VALUE!</v>
      </c>
      <c r="F163" s="264" t="e">
        <f t="shared" ca="1" si="18"/>
        <v>#VALUE!</v>
      </c>
      <c r="G163" s="264" t="e">
        <f t="shared" ca="1" si="19"/>
        <v>#VALUE!</v>
      </c>
      <c r="H163" s="264" t="e">
        <f t="shared" ca="1" si="20"/>
        <v>#VALUE!</v>
      </c>
      <c r="J163" s="309" t="e">
        <f ca="1">VLOOKUP($A163,Analysis!$A:$U,10,FALSE)</f>
        <v>#VALUE!</v>
      </c>
      <c r="K163" s="310" t="e">
        <f ca="1">IF(VLOOKUP($A163,Analysis!$A:$U,3,FALSE)=1,ROUND(VLOOKUP($A163,Analysis!$A:$U,17,FALSE),0),#N/A)</f>
        <v>#VALUE!</v>
      </c>
      <c r="L163" s="310" t="e">
        <f ca="1">IF(ISERROR($K163),ROUND(VLOOKUP($A163,Analysis!$A:$U,17,FALSE),0),#N/A)</f>
        <v>#VALUE!</v>
      </c>
      <c r="M163" s="264" t="e">
        <f t="shared" ca="1" si="21"/>
        <v>#VALUE!</v>
      </c>
      <c r="N163" s="264" t="e">
        <f t="shared" ca="1" si="22"/>
        <v>#VALUE!</v>
      </c>
      <c r="O163" s="264" t="e">
        <f t="shared" ca="1" si="23"/>
        <v>#VALUE!</v>
      </c>
    </row>
    <row r="164" spans="1:15" x14ac:dyDescent="0.25">
      <c r="A164" s="264" t="e">
        <f t="shared" ca="1" si="16"/>
        <v>#VALUE!</v>
      </c>
      <c r="B164" s="264" t="e">
        <f t="shared" ca="1" si="17"/>
        <v>#VALUE!</v>
      </c>
      <c r="C164" s="309" t="e">
        <f ca="1">VLOOKUP($A164,Analysis!$A:$U,11,FALSE)</f>
        <v>#VALUE!</v>
      </c>
      <c r="D164" s="264" t="e">
        <f ca="1">IF(VLOOKUP($A164,Analysis!$A:$U,3,FALSE)=1,VLOOKUP($A164,Analysis!$A:$U,18,FALSE),#N/A)</f>
        <v>#VALUE!</v>
      </c>
      <c r="E164" s="264" t="e">
        <f ca="1">IF(ISERROR($D164),VLOOKUP($A164,Analysis!$A:$U,18,FALSE),#N/A)</f>
        <v>#VALUE!</v>
      </c>
      <c r="F164" s="264" t="e">
        <f t="shared" ca="1" si="18"/>
        <v>#VALUE!</v>
      </c>
      <c r="G164" s="264" t="e">
        <f t="shared" ca="1" si="19"/>
        <v>#VALUE!</v>
      </c>
      <c r="H164" s="264" t="e">
        <f t="shared" ca="1" si="20"/>
        <v>#VALUE!</v>
      </c>
      <c r="J164" s="309" t="e">
        <f ca="1">VLOOKUP($A164,Analysis!$A:$U,10,FALSE)</f>
        <v>#VALUE!</v>
      </c>
      <c r="K164" s="310" t="e">
        <f ca="1">IF(VLOOKUP($A164,Analysis!$A:$U,3,FALSE)=1,ROUND(VLOOKUP($A164,Analysis!$A:$U,17,FALSE),0),#N/A)</f>
        <v>#VALUE!</v>
      </c>
      <c r="L164" s="310" t="e">
        <f ca="1">IF(ISERROR($K164),ROUND(VLOOKUP($A164,Analysis!$A:$U,17,FALSE),0),#N/A)</f>
        <v>#VALUE!</v>
      </c>
      <c r="M164" s="264" t="e">
        <f t="shared" ca="1" si="21"/>
        <v>#VALUE!</v>
      </c>
      <c r="N164" s="264" t="e">
        <f t="shared" ca="1" si="22"/>
        <v>#VALUE!</v>
      </c>
      <c r="O164" s="264" t="e">
        <f t="shared" ca="1" si="23"/>
        <v>#VALUE!</v>
      </c>
    </row>
    <row r="165" spans="1:15" x14ac:dyDescent="0.25">
      <c r="A165" s="264" t="e">
        <f t="shared" ca="1" si="16"/>
        <v>#VALUE!</v>
      </c>
      <c r="B165" s="264" t="e">
        <f t="shared" ca="1" si="17"/>
        <v>#VALUE!</v>
      </c>
      <c r="C165" s="309" t="e">
        <f ca="1">VLOOKUP($A165,Analysis!$A:$U,11,FALSE)</f>
        <v>#VALUE!</v>
      </c>
      <c r="D165" s="264" t="e">
        <f ca="1">IF(VLOOKUP($A165,Analysis!$A:$U,3,FALSE)=1,VLOOKUP($A165,Analysis!$A:$U,18,FALSE),#N/A)</f>
        <v>#VALUE!</v>
      </c>
      <c r="E165" s="264" t="e">
        <f ca="1">IF(ISERROR($D165),VLOOKUP($A165,Analysis!$A:$U,18,FALSE),#N/A)</f>
        <v>#VALUE!</v>
      </c>
      <c r="F165" s="264" t="e">
        <f t="shared" ca="1" si="18"/>
        <v>#VALUE!</v>
      </c>
      <c r="G165" s="264" t="e">
        <f t="shared" ca="1" si="19"/>
        <v>#VALUE!</v>
      </c>
      <c r="H165" s="264" t="e">
        <f t="shared" ca="1" si="20"/>
        <v>#VALUE!</v>
      </c>
      <c r="J165" s="309" t="e">
        <f ca="1">VLOOKUP($A165,Analysis!$A:$U,10,FALSE)</f>
        <v>#VALUE!</v>
      </c>
      <c r="K165" s="310" t="e">
        <f ca="1">IF(VLOOKUP($A165,Analysis!$A:$U,3,FALSE)=1,ROUND(VLOOKUP($A165,Analysis!$A:$U,17,FALSE),0),#N/A)</f>
        <v>#VALUE!</v>
      </c>
      <c r="L165" s="310" t="e">
        <f ca="1">IF(ISERROR($K165),ROUND(VLOOKUP($A165,Analysis!$A:$U,17,FALSE),0),#N/A)</f>
        <v>#VALUE!</v>
      </c>
      <c r="M165" s="264" t="e">
        <f t="shared" ca="1" si="21"/>
        <v>#VALUE!</v>
      </c>
      <c r="N165" s="264" t="e">
        <f t="shared" ca="1" si="22"/>
        <v>#VALUE!</v>
      </c>
      <c r="O165" s="264" t="e">
        <f t="shared" ca="1" si="23"/>
        <v>#VALUE!</v>
      </c>
    </row>
    <row r="166" spans="1:15" x14ac:dyDescent="0.25">
      <c r="A166" s="264" t="e">
        <f t="shared" ca="1" si="16"/>
        <v>#VALUE!</v>
      </c>
      <c r="B166" s="264" t="e">
        <f t="shared" ca="1" si="17"/>
        <v>#VALUE!</v>
      </c>
      <c r="C166" s="309" t="e">
        <f ca="1">VLOOKUP($A166,Analysis!$A:$U,11,FALSE)</f>
        <v>#VALUE!</v>
      </c>
      <c r="D166" s="264" t="e">
        <f ca="1">IF(VLOOKUP($A166,Analysis!$A:$U,3,FALSE)=1,VLOOKUP($A166,Analysis!$A:$U,18,FALSE),#N/A)</f>
        <v>#VALUE!</v>
      </c>
      <c r="E166" s="264" t="e">
        <f ca="1">IF(ISERROR($D166),VLOOKUP($A166,Analysis!$A:$U,18,FALSE),#N/A)</f>
        <v>#VALUE!</v>
      </c>
      <c r="F166" s="264" t="e">
        <f t="shared" ca="1" si="18"/>
        <v>#VALUE!</v>
      </c>
      <c r="G166" s="264" t="e">
        <f t="shared" ca="1" si="19"/>
        <v>#VALUE!</v>
      </c>
      <c r="H166" s="264" t="e">
        <f t="shared" ca="1" si="20"/>
        <v>#VALUE!</v>
      </c>
      <c r="J166" s="309" t="e">
        <f ca="1">VLOOKUP($A166,Analysis!$A:$U,10,FALSE)</f>
        <v>#VALUE!</v>
      </c>
      <c r="K166" s="310" t="e">
        <f ca="1">IF(VLOOKUP($A166,Analysis!$A:$U,3,FALSE)=1,ROUND(VLOOKUP($A166,Analysis!$A:$U,17,FALSE),0),#N/A)</f>
        <v>#VALUE!</v>
      </c>
      <c r="L166" s="310" t="e">
        <f ca="1">IF(ISERROR($K166),ROUND(VLOOKUP($A166,Analysis!$A:$U,17,FALSE),0),#N/A)</f>
        <v>#VALUE!</v>
      </c>
      <c r="M166" s="264" t="e">
        <f t="shared" ca="1" si="21"/>
        <v>#VALUE!</v>
      </c>
      <c r="N166" s="264" t="e">
        <f t="shared" ca="1" si="22"/>
        <v>#VALUE!</v>
      </c>
      <c r="O166" s="264" t="e">
        <f t="shared" ca="1" si="23"/>
        <v>#VALUE!</v>
      </c>
    </row>
    <row r="167" spans="1:15" x14ac:dyDescent="0.25">
      <c r="A167" s="264" t="e">
        <f t="shared" ca="1" si="16"/>
        <v>#VALUE!</v>
      </c>
      <c r="B167" s="264" t="e">
        <f t="shared" ca="1" si="17"/>
        <v>#VALUE!</v>
      </c>
      <c r="C167" s="309" t="e">
        <f ca="1">VLOOKUP($A167,Analysis!$A:$U,11,FALSE)</f>
        <v>#VALUE!</v>
      </c>
      <c r="D167" s="264" t="e">
        <f ca="1">IF(VLOOKUP($A167,Analysis!$A:$U,3,FALSE)=1,VLOOKUP($A167,Analysis!$A:$U,18,FALSE),#N/A)</f>
        <v>#VALUE!</v>
      </c>
      <c r="E167" s="264" t="e">
        <f ca="1">IF(ISERROR($D167),VLOOKUP($A167,Analysis!$A:$U,18,FALSE),#N/A)</f>
        <v>#VALUE!</v>
      </c>
      <c r="F167" s="264" t="e">
        <f t="shared" ca="1" si="18"/>
        <v>#VALUE!</v>
      </c>
      <c r="G167" s="264" t="e">
        <f t="shared" ca="1" si="19"/>
        <v>#VALUE!</v>
      </c>
      <c r="H167" s="264" t="e">
        <f t="shared" ca="1" si="20"/>
        <v>#VALUE!</v>
      </c>
      <c r="J167" s="309" t="e">
        <f ca="1">VLOOKUP($A167,Analysis!$A:$U,10,FALSE)</f>
        <v>#VALUE!</v>
      </c>
      <c r="K167" s="310" t="e">
        <f ca="1">IF(VLOOKUP($A167,Analysis!$A:$U,3,FALSE)=1,ROUND(VLOOKUP($A167,Analysis!$A:$U,17,FALSE),0),#N/A)</f>
        <v>#VALUE!</v>
      </c>
      <c r="L167" s="310" t="e">
        <f ca="1">IF(ISERROR($K167),ROUND(VLOOKUP($A167,Analysis!$A:$U,17,FALSE),0),#N/A)</f>
        <v>#VALUE!</v>
      </c>
      <c r="M167" s="264" t="e">
        <f t="shared" ca="1" si="21"/>
        <v>#VALUE!</v>
      </c>
      <c r="N167" s="264" t="e">
        <f t="shared" ca="1" si="22"/>
        <v>#VALUE!</v>
      </c>
      <c r="O167" s="264" t="e">
        <f t="shared" ca="1" si="23"/>
        <v>#VALUE!</v>
      </c>
    </row>
    <row r="168" spans="1:15" x14ac:dyDescent="0.25">
      <c r="A168" s="264" t="e">
        <f t="shared" ca="1" si="16"/>
        <v>#VALUE!</v>
      </c>
      <c r="B168" s="264" t="e">
        <f t="shared" ca="1" si="17"/>
        <v>#VALUE!</v>
      </c>
      <c r="C168" s="309" t="e">
        <f ca="1">VLOOKUP($A168,Analysis!$A:$U,11,FALSE)</f>
        <v>#VALUE!</v>
      </c>
      <c r="D168" s="264" t="e">
        <f ca="1">IF(VLOOKUP($A168,Analysis!$A:$U,3,FALSE)=1,VLOOKUP($A168,Analysis!$A:$U,18,FALSE),#N/A)</f>
        <v>#VALUE!</v>
      </c>
      <c r="E168" s="264" t="e">
        <f ca="1">IF(ISERROR($D168),VLOOKUP($A168,Analysis!$A:$U,18,FALSE),#N/A)</f>
        <v>#VALUE!</v>
      </c>
      <c r="F168" s="264" t="e">
        <f t="shared" ca="1" si="18"/>
        <v>#VALUE!</v>
      </c>
      <c r="G168" s="264" t="e">
        <f t="shared" ca="1" si="19"/>
        <v>#VALUE!</v>
      </c>
      <c r="H168" s="264" t="e">
        <f t="shared" ca="1" si="20"/>
        <v>#VALUE!</v>
      </c>
      <c r="J168" s="309" t="e">
        <f ca="1">VLOOKUP($A168,Analysis!$A:$U,10,FALSE)</f>
        <v>#VALUE!</v>
      </c>
      <c r="K168" s="310" t="e">
        <f ca="1">IF(VLOOKUP($A168,Analysis!$A:$U,3,FALSE)=1,ROUND(VLOOKUP($A168,Analysis!$A:$U,17,FALSE),0),#N/A)</f>
        <v>#VALUE!</v>
      </c>
      <c r="L168" s="310" t="e">
        <f ca="1">IF(ISERROR($K168),ROUND(VLOOKUP($A168,Analysis!$A:$U,17,FALSE),0),#N/A)</f>
        <v>#VALUE!</v>
      </c>
      <c r="M168" s="264" t="e">
        <f t="shared" ca="1" si="21"/>
        <v>#VALUE!</v>
      </c>
      <c r="N168" s="264" t="e">
        <f t="shared" ca="1" si="22"/>
        <v>#VALUE!</v>
      </c>
      <c r="O168" s="264" t="e">
        <f t="shared" ca="1" si="23"/>
        <v>#VALUE!</v>
      </c>
    </row>
    <row r="169" spans="1:15" x14ac:dyDescent="0.25">
      <c r="A169" s="264" t="e">
        <f t="shared" ca="1" si="16"/>
        <v>#VALUE!</v>
      </c>
      <c r="B169" s="264" t="e">
        <f t="shared" ca="1" si="17"/>
        <v>#VALUE!</v>
      </c>
      <c r="C169" s="309" t="e">
        <f ca="1">VLOOKUP($A169,Analysis!$A:$U,11,FALSE)</f>
        <v>#VALUE!</v>
      </c>
      <c r="D169" s="264" t="e">
        <f ca="1">IF(VLOOKUP($A169,Analysis!$A:$U,3,FALSE)=1,VLOOKUP($A169,Analysis!$A:$U,18,FALSE),#N/A)</f>
        <v>#VALUE!</v>
      </c>
      <c r="E169" s="264" t="e">
        <f ca="1">IF(ISERROR($D169),VLOOKUP($A169,Analysis!$A:$U,18,FALSE),#N/A)</f>
        <v>#VALUE!</v>
      </c>
      <c r="F169" s="264" t="e">
        <f t="shared" ca="1" si="18"/>
        <v>#VALUE!</v>
      </c>
      <c r="G169" s="264" t="e">
        <f t="shared" ca="1" si="19"/>
        <v>#VALUE!</v>
      </c>
      <c r="H169" s="264" t="e">
        <f t="shared" ca="1" si="20"/>
        <v>#VALUE!</v>
      </c>
      <c r="J169" s="309" t="e">
        <f ca="1">VLOOKUP($A169,Analysis!$A:$U,10,FALSE)</f>
        <v>#VALUE!</v>
      </c>
      <c r="K169" s="310" t="e">
        <f ca="1">IF(VLOOKUP($A169,Analysis!$A:$U,3,FALSE)=1,ROUND(VLOOKUP($A169,Analysis!$A:$U,17,FALSE),0),#N/A)</f>
        <v>#VALUE!</v>
      </c>
      <c r="L169" s="310" t="e">
        <f ca="1">IF(ISERROR($K169),ROUND(VLOOKUP($A169,Analysis!$A:$U,17,FALSE),0),#N/A)</f>
        <v>#VALUE!</v>
      </c>
      <c r="M169" s="264" t="e">
        <f t="shared" ca="1" si="21"/>
        <v>#VALUE!</v>
      </c>
      <c r="N169" s="264" t="e">
        <f t="shared" ca="1" si="22"/>
        <v>#VALUE!</v>
      </c>
      <c r="O169" s="264" t="e">
        <f t="shared" ca="1" si="23"/>
        <v>#VALUE!</v>
      </c>
    </row>
    <row r="170" spans="1:15" x14ac:dyDescent="0.25">
      <c r="A170" s="264" t="e">
        <f t="shared" ca="1" si="16"/>
        <v>#VALUE!</v>
      </c>
      <c r="B170" s="264" t="e">
        <f t="shared" ca="1" si="17"/>
        <v>#VALUE!</v>
      </c>
      <c r="C170" s="309" t="e">
        <f ca="1">VLOOKUP($A170,Analysis!$A:$U,11,FALSE)</f>
        <v>#VALUE!</v>
      </c>
      <c r="D170" s="264" t="e">
        <f ca="1">IF(VLOOKUP($A170,Analysis!$A:$U,3,FALSE)=1,VLOOKUP($A170,Analysis!$A:$U,18,FALSE),#N/A)</f>
        <v>#VALUE!</v>
      </c>
      <c r="E170" s="264" t="e">
        <f ca="1">IF(ISERROR($D170),VLOOKUP($A170,Analysis!$A:$U,18,FALSE),#N/A)</f>
        <v>#VALUE!</v>
      </c>
      <c r="F170" s="264" t="e">
        <f t="shared" ca="1" si="18"/>
        <v>#VALUE!</v>
      </c>
      <c r="G170" s="264" t="e">
        <f t="shared" ca="1" si="19"/>
        <v>#VALUE!</v>
      </c>
      <c r="H170" s="264" t="e">
        <f t="shared" ca="1" si="20"/>
        <v>#VALUE!</v>
      </c>
      <c r="J170" s="309" t="e">
        <f ca="1">VLOOKUP($A170,Analysis!$A:$U,10,FALSE)</f>
        <v>#VALUE!</v>
      </c>
      <c r="K170" s="310" t="e">
        <f ca="1">IF(VLOOKUP($A170,Analysis!$A:$U,3,FALSE)=1,ROUND(VLOOKUP($A170,Analysis!$A:$U,17,FALSE),0),#N/A)</f>
        <v>#VALUE!</v>
      </c>
      <c r="L170" s="310" t="e">
        <f ca="1">IF(ISERROR($K170),ROUND(VLOOKUP($A170,Analysis!$A:$U,17,FALSE),0),#N/A)</f>
        <v>#VALUE!</v>
      </c>
      <c r="M170" s="264" t="e">
        <f t="shared" ca="1" si="21"/>
        <v>#VALUE!</v>
      </c>
      <c r="N170" s="264" t="e">
        <f t="shared" ca="1" si="22"/>
        <v>#VALUE!</v>
      </c>
      <c r="O170" s="264" t="e">
        <f t="shared" ca="1" si="23"/>
        <v>#VALUE!</v>
      </c>
    </row>
    <row r="171" spans="1:15" x14ac:dyDescent="0.25">
      <c r="A171" s="264" t="e">
        <f t="shared" ca="1" si="16"/>
        <v>#VALUE!</v>
      </c>
      <c r="B171" s="264" t="e">
        <f t="shared" ca="1" si="17"/>
        <v>#VALUE!</v>
      </c>
      <c r="C171" s="309" t="e">
        <f ca="1">VLOOKUP($A171,Analysis!$A:$U,11,FALSE)</f>
        <v>#VALUE!</v>
      </c>
      <c r="D171" s="264" t="e">
        <f ca="1">IF(VLOOKUP($A171,Analysis!$A:$U,3,FALSE)=1,VLOOKUP($A171,Analysis!$A:$U,18,FALSE),#N/A)</f>
        <v>#VALUE!</v>
      </c>
      <c r="E171" s="264" t="e">
        <f ca="1">IF(ISERROR($D171),VLOOKUP($A171,Analysis!$A:$U,18,FALSE),#N/A)</f>
        <v>#VALUE!</v>
      </c>
      <c r="F171" s="264" t="e">
        <f t="shared" ca="1" si="18"/>
        <v>#VALUE!</v>
      </c>
      <c r="G171" s="264" t="e">
        <f t="shared" ca="1" si="19"/>
        <v>#VALUE!</v>
      </c>
      <c r="H171" s="264" t="e">
        <f t="shared" ca="1" si="20"/>
        <v>#VALUE!</v>
      </c>
      <c r="J171" s="309" t="e">
        <f ca="1">VLOOKUP($A171,Analysis!$A:$U,10,FALSE)</f>
        <v>#VALUE!</v>
      </c>
      <c r="K171" s="310" t="e">
        <f ca="1">IF(VLOOKUP($A171,Analysis!$A:$U,3,FALSE)=1,ROUND(VLOOKUP($A171,Analysis!$A:$U,17,FALSE),0),#N/A)</f>
        <v>#VALUE!</v>
      </c>
      <c r="L171" s="310" t="e">
        <f ca="1">IF(ISERROR($K171),ROUND(VLOOKUP($A171,Analysis!$A:$U,17,FALSE),0),#N/A)</f>
        <v>#VALUE!</v>
      </c>
      <c r="M171" s="264" t="e">
        <f t="shared" ca="1" si="21"/>
        <v>#VALUE!</v>
      </c>
      <c r="N171" s="264" t="e">
        <f t="shared" ca="1" si="22"/>
        <v>#VALUE!</v>
      </c>
      <c r="O171" s="264" t="e">
        <f t="shared" ca="1" si="23"/>
        <v>#VALUE!</v>
      </c>
    </row>
    <row r="172" spans="1:15" x14ac:dyDescent="0.25">
      <c r="A172" s="264" t="e">
        <f t="shared" ca="1" si="16"/>
        <v>#VALUE!</v>
      </c>
      <c r="B172" s="264" t="e">
        <f t="shared" ca="1" si="17"/>
        <v>#VALUE!</v>
      </c>
      <c r="C172" s="309" t="e">
        <f ca="1">VLOOKUP($A172,Analysis!$A:$U,11,FALSE)</f>
        <v>#VALUE!</v>
      </c>
      <c r="D172" s="264" t="e">
        <f ca="1">IF(VLOOKUP($A172,Analysis!$A:$U,3,FALSE)=1,VLOOKUP($A172,Analysis!$A:$U,18,FALSE),#N/A)</f>
        <v>#VALUE!</v>
      </c>
      <c r="E172" s="264" t="e">
        <f ca="1">IF(ISERROR($D172),VLOOKUP($A172,Analysis!$A:$U,18,FALSE),#N/A)</f>
        <v>#VALUE!</v>
      </c>
      <c r="F172" s="264" t="e">
        <f t="shared" ca="1" si="18"/>
        <v>#VALUE!</v>
      </c>
      <c r="G172" s="264" t="e">
        <f t="shared" ca="1" si="19"/>
        <v>#VALUE!</v>
      </c>
      <c r="H172" s="264" t="e">
        <f t="shared" ca="1" si="20"/>
        <v>#VALUE!</v>
      </c>
      <c r="J172" s="309" t="e">
        <f ca="1">VLOOKUP($A172,Analysis!$A:$U,10,FALSE)</f>
        <v>#VALUE!</v>
      </c>
      <c r="K172" s="310" t="e">
        <f ca="1">IF(VLOOKUP($A172,Analysis!$A:$U,3,FALSE)=1,ROUND(VLOOKUP($A172,Analysis!$A:$U,17,FALSE),0),#N/A)</f>
        <v>#VALUE!</v>
      </c>
      <c r="L172" s="310" t="e">
        <f ca="1">IF(ISERROR($K172),ROUND(VLOOKUP($A172,Analysis!$A:$U,17,FALSE),0),#N/A)</f>
        <v>#VALUE!</v>
      </c>
      <c r="M172" s="264" t="e">
        <f t="shared" ca="1" si="21"/>
        <v>#VALUE!</v>
      </c>
      <c r="N172" s="264" t="e">
        <f t="shared" ca="1" si="22"/>
        <v>#VALUE!</v>
      </c>
      <c r="O172" s="264" t="e">
        <f t="shared" ca="1" si="23"/>
        <v>#VALUE!</v>
      </c>
    </row>
    <row r="173" spans="1:15" x14ac:dyDescent="0.25">
      <c r="A173" s="264" t="e">
        <f t="shared" ca="1" si="16"/>
        <v>#VALUE!</v>
      </c>
      <c r="B173" s="264" t="e">
        <f t="shared" ca="1" si="17"/>
        <v>#VALUE!</v>
      </c>
      <c r="C173" s="309" t="e">
        <f ca="1">VLOOKUP($A173,Analysis!$A:$U,11,FALSE)</f>
        <v>#VALUE!</v>
      </c>
      <c r="D173" s="264" t="e">
        <f ca="1">IF(VLOOKUP($A173,Analysis!$A:$U,3,FALSE)=1,VLOOKUP($A173,Analysis!$A:$U,18,FALSE),#N/A)</f>
        <v>#VALUE!</v>
      </c>
      <c r="E173" s="264" t="e">
        <f ca="1">IF(ISERROR($D173),VLOOKUP($A173,Analysis!$A:$U,18,FALSE),#N/A)</f>
        <v>#VALUE!</v>
      </c>
      <c r="F173" s="264" t="e">
        <f t="shared" ca="1" si="18"/>
        <v>#VALUE!</v>
      </c>
      <c r="G173" s="264" t="e">
        <f t="shared" ca="1" si="19"/>
        <v>#VALUE!</v>
      </c>
      <c r="H173" s="264" t="e">
        <f t="shared" ca="1" si="20"/>
        <v>#VALUE!</v>
      </c>
      <c r="J173" s="309" t="e">
        <f ca="1">VLOOKUP($A173,Analysis!$A:$U,10,FALSE)</f>
        <v>#VALUE!</v>
      </c>
      <c r="K173" s="310" t="e">
        <f ca="1">IF(VLOOKUP($A173,Analysis!$A:$U,3,FALSE)=1,ROUND(VLOOKUP($A173,Analysis!$A:$U,17,FALSE),0),#N/A)</f>
        <v>#VALUE!</v>
      </c>
      <c r="L173" s="310" t="e">
        <f ca="1">IF(ISERROR($K173),ROUND(VLOOKUP($A173,Analysis!$A:$U,17,FALSE),0),#N/A)</f>
        <v>#VALUE!</v>
      </c>
      <c r="M173" s="264" t="e">
        <f t="shared" ca="1" si="21"/>
        <v>#VALUE!</v>
      </c>
      <c r="N173" s="264" t="e">
        <f t="shared" ca="1" si="22"/>
        <v>#VALUE!</v>
      </c>
      <c r="O173" s="264" t="e">
        <f t="shared" ca="1" si="23"/>
        <v>#VALUE!</v>
      </c>
    </row>
    <row r="174" spans="1:15" x14ac:dyDescent="0.25">
      <c r="A174" s="264" t="e">
        <f t="shared" ca="1" si="16"/>
        <v>#VALUE!</v>
      </c>
      <c r="B174" s="264" t="e">
        <f t="shared" ca="1" si="17"/>
        <v>#VALUE!</v>
      </c>
      <c r="C174" s="309" t="e">
        <f ca="1">VLOOKUP($A174,Analysis!$A:$U,11,FALSE)</f>
        <v>#VALUE!</v>
      </c>
      <c r="D174" s="264" t="e">
        <f ca="1">IF(VLOOKUP($A174,Analysis!$A:$U,3,FALSE)=1,VLOOKUP($A174,Analysis!$A:$U,18,FALSE),#N/A)</f>
        <v>#VALUE!</v>
      </c>
      <c r="E174" s="264" t="e">
        <f ca="1">IF(ISERROR($D174),VLOOKUP($A174,Analysis!$A:$U,18,FALSE),#N/A)</f>
        <v>#VALUE!</v>
      </c>
      <c r="F174" s="264" t="e">
        <f t="shared" ca="1" si="18"/>
        <v>#VALUE!</v>
      </c>
      <c r="G174" s="264" t="e">
        <f t="shared" ca="1" si="19"/>
        <v>#VALUE!</v>
      </c>
      <c r="H174" s="264" t="e">
        <f t="shared" ca="1" si="20"/>
        <v>#VALUE!</v>
      </c>
      <c r="J174" s="309" t="e">
        <f ca="1">VLOOKUP($A174,Analysis!$A:$U,10,FALSE)</f>
        <v>#VALUE!</v>
      </c>
      <c r="K174" s="310" t="e">
        <f ca="1">IF(VLOOKUP($A174,Analysis!$A:$U,3,FALSE)=1,ROUND(VLOOKUP($A174,Analysis!$A:$U,17,FALSE),0),#N/A)</f>
        <v>#VALUE!</v>
      </c>
      <c r="L174" s="310" t="e">
        <f ca="1">IF(ISERROR($K174),ROUND(VLOOKUP($A174,Analysis!$A:$U,17,FALSE),0),#N/A)</f>
        <v>#VALUE!</v>
      </c>
      <c r="M174" s="264" t="e">
        <f t="shared" ca="1" si="21"/>
        <v>#VALUE!</v>
      </c>
      <c r="N174" s="264" t="e">
        <f t="shared" ca="1" si="22"/>
        <v>#VALUE!</v>
      </c>
      <c r="O174" s="264" t="e">
        <f t="shared" ca="1" si="23"/>
        <v>#VALUE!</v>
      </c>
    </row>
    <row r="175" spans="1:15" x14ac:dyDescent="0.25">
      <c r="A175" s="264" t="e">
        <f t="shared" ca="1" si="16"/>
        <v>#VALUE!</v>
      </c>
      <c r="B175" s="264" t="e">
        <f t="shared" ca="1" si="17"/>
        <v>#VALUE!</v>
      </c>
      <c r="C175" s="309" t="e">
        <f ca="1">VLOOKUP($A175,Analysis!$A:$U,11,FALSE)</f>
        <v>#VALUE!</v>
      </c>
      <c r="D175" s="264" t="e">
        <f ca="1">IF(VLOOKUP($A175,Analysis!$A:$U,3,FALSE)=1,VLOOKUP($A175,Analysis!$A:$U,18,FALSE),#N/A)</f>
        <v>#VALUE!</v>
      </c>
      <c r="E175" s="264" t="e">
        <f ca="1">IF(ISERROR($D175),VLOOKUP($A175,Analysis!$A:$U,18,FALSE),#N/A)</f>
        <v>#VALUE!</v>
      </c>
      <c r="F175" s="264" t="e">
        <f t="shared" ca="1" si="18"/>
        <v>#VALUE!</v>
      </c>
      <c r="G175" s="264" t="e">
        <f t="shared" ca="1" si="19"/>
        <v>#VALUE!</v>
      </c>
      <c r="H175" s="264" t="e">
        <f t="shared" ca="1" si="20"/>
        <v>#VALUE!</v>
      </c>
      <c r="J175" s="309" t="e">
        <f ca="1">VLOOKUP($A175,Analysis!$A:$U,10,FALSE)</f>
        <v>#VALUE!</v>
      </c>
      <c r="K175" s="310" t="e">
        <f ca="1">IF(VLOOKUP($A175,Analysis!$A:$U,3,FALSE)=1,ROUND(VLOOKUP($A175,Analysis!$A:$U,17,FALSE),0),#N/A)</f>
        <v>#VALUE!</v>
      </c>
      <c r="L175" s="310" t="e">
        <f ca="1">IF(ISERROR($K175),ROUND(VLOOKUP($A175,Analysis!$A:$U,17,FALSE),0),#N/A)</f>
        <v>#VALUE!</v>
      </c>
      <c r="M175" s="264" t="e">
        <f t="shared" ca="1" si="21"/>
        <v>#VALUE!</v>
      </c>
      <c r="N175" s="264" t="e">
        <f t="shared" ca="1" si="22"/>
        <v>#VALUE!</v>
      </c>
      <c r="O175" s="264" t="e">
        <f t="shared" ca="1" si="23"/>
        <v>#VALUE!</v>
      </c>
    </row>
    <row r="176" spans="1:15" x14ac:dyDescent="0.25">
      <c r="A176" s="264" t="e">
        <f t="shared" ca="1" si="16"/>
        <v>#VALUE!</v>
      </c>
      <c r="B176" s="264" t="e">
        <f t="shared" ca="1" si="17"/>
        <v>#VALUE!</v>
      </c>
      <c r="C176" s="309" t="e">
        <f ca="1">VLOOKUP($A176,Analysis!$A:$U,11,FALSE)</f>
        <v>#VALUE!</v>
      </c>
      <c r="D176" s="264" t="e">
        <f ca="1">IF(VLOOKUP($A176,Analysis!$A:$U,3,FALSE)=1,VLOOKUP($A176,Analysis!$A:$U,18,FALSE),#N/A)</f>
        <v>#VALUE!</v>
      </c>
      <c r="E176" s="264" t="e">
        <f ca="1">IF(ISERROR($D176),VLOOKUP($A176,Analysis!$A:$U,18,FALSE),#N/A)</f>
        <v>#VALUE!</v>
      </c>
      <c r="F176" s="264" t="e">
        <f t="shared" ca="1" si="18"/>
        <v>#VALUE!</v>
      </c>
      <c r="G176" s="264" t="e">
        <f t="shared" ca="1" si="19"/>
        <v>#VALUE!</v>
      </c>
      <c r="H176" s="264" t="e">
        <f t="shared" ca="1" si="20"/>
        <v>#VALUE!</v>
      </c>
      <c r="J176" s="309" t="e">
        <f ca="1">VLOOKUP($A176,Analysis!$A:$U,10,FALSE)</f>
        <v>#VALUE!</v>
      </c>
      <c r="K176" s="310" t="e">
        <f ca="1">IF(VLOOKUP($A176,Analysis!$A:$U,3,FALSE)=1,ROUND(VLOOKUP($A176,Analysis!$A:$U,17,FALSE),0),#N/A)</f>
        <v>#VALUE!</v>
      </c>
      <c r="L176" s="310" t="e">
        <f ca="1">IF(ISERROR($K176),ROUND(VLOOKUP($A176,Analysis!$A:$U,17,FALSE),0),#N/A)</f>
        <v>#VALUE!</v>
      </c>
      <c r="M176" s="264" t="e">
        <f t="shared" ca="1" si="21"/>
        <v>#VALUE!</v>
      </c>
      <c r="N176" s="264" t="e">
        <f t="shared" ca="1" si="22"/>
        <v>#VALUE!</v>
      </c>
      <c r="O176" s="264" t="e">
        <f t="shared" ca="1" si="23"/>
        <v>#VALUE!</v>
      </c>
    </row>
    <row r="177" spans="1:15" x14ac:dyDescent="0.25">
      <c r="A177" s="264" t="e">
        <f t="shared" ca="1" si="16"/>
        <v>#VALUE!</v>
      </c>
      <c r="B177" s="264" t="e">
        <f t="shared" ca="1" si="17"/>
        <v>#VALUE!</v>
      </c>
      <c r="C177" s="309" t="e">
        <f ca="1">VLOOKUP($A177,Analysis!$A:$U,11,FALSE)</f>
        <v>#VALUE!</v>
      </c>
      <c r="D177" s="264" t="e">
        <f ca="1">IF(VLOOKUP($A177,Analysis!$A:$U,3,FALSE)=1,VLOOKUP($A177,Analysis!$A:$U,18,FALSE),#N/A)</f>
        <v>#VALUE!</v>
      </c>
      <c r="E177" s="264" t="e">
        <f ca="1">IF(ISERROR($D177),VLOOKUP($A177,Analysis!$A:$U,18,FALSE),#N/A)</f>
        <v>#VALUE!</v>
      </c>
      <c r="F177" s="264" t="e">
        <f t="shared" ca="1" si="18"/>
        <v>#VALUE!</v>
      </c>
      <c r="G177" s="264" t="e">
        <f t="shared" ca="1" si="19"/>
        <v>#VALUE!</v>
      </c>
      <c r="H177" s="264" t="e">
        <f t="shared" ca="1" si="20"/>
        <v>#VALUE!</v>
      </c>
      <c r="J177" s="309" t="e">
        <f ca="1">VLOOKUP($A177,Analysis!$A:$U,10,FALSE)</f>
        <v>#VALUE!</v>
      </c>
      <c r="K177" s="310" t="e">
        <f ca="1">IF(VLOOKUP($A177,Analysis!$A:$U,3,FALSE)=1,ROUND(VLOOKUP($A177,Analysis!$A:$U,17,FALSE),0),#N/A)</f>
        <v>#VALUE!</v>
      </c>
      <c r="L177" s="310" t="e">
        <f ca="1">IF(ISERROR($K177),ROUND(VLOOKUP($A177,Analysis!$A:$U,17,FALSE),0),#N/A)</f>
        <v>#VALUE!</v>
      </c>
      <c r="M177" s="264" t="e">
        <f t="shared" ca="1" si="21"/>
        <v>#VALUE!</v>
      </c>
      <c r="N177" s="264" t="e">
        <f t="shared" ca="1" si="22"/>
        <v>#VALUE!</v>
      </c>
      <c r="O177" s="264" t="e">
        <f t="shared" ca="1" si="23"/>
        <v>#VALUE!</v>
      </c>
    </row>
    <row r="178" spans="1:15" x14ac:dyDescent="0.25">
      <c r="A178" s="264" t="e">
        <f t="shared" ca="1" si="16"/>
        <v>#VALUE!</v>
      </c>
      <c r="B178" s="264" t="e">
        <f t="shared" ca="1" si="17"/>
        <v>#VALUE!</v>
      </c>
      <c r="C178" s="309" t="e">
        <f ca="1">VLOOKUP($A178,Analysis!$A:$U,11,FALSE)</f>
        <v>#VALUE!</v>
      </c>
      <c r="D178" s="264" t="e">
        <f ca="1">IF(VLOOKUP($A178,Analysis!$A:$U,3,FALSE)=1,VLOOKUP($A178,Analysis!$A:$U,18,FALSE),#N/A)</f>
        <v>#VALUE!</v>
      </c>
      <c r="E178" s="264" t="e">
        <f ca="1">IF(ISERROR($D178),VLOOKUP($A178,Analysis!$A:$U,18,FALSE),#N/A)</f>
        <v>#VALUE!</v>
      </c>
      <c r="F178" s="264" t="e">
        <f t="shared" ca="1" si="18"/>
        <v>#VALUE!</v>
      </c>
      <c r="G178" s="264" t="e">
        <f t="shared" ca="1" si="19"/>
        <v>#VALUE!</v>
      </c>
      <c r="H178" s="264" t="e">
        <f t="shared" ca="1" si="20"/>
        <v>#VALUE!</v>
      </c>
      <c r="J178" s="309" t="e">
        <f ca="1">VLOOKUP($A178,Analysis!$A:$U,10,FALSE)</f>
        <v>#VALUE!</v>
      </c>
      <c r="K178" s="310" t="e">
        <f ca="1">IF(VLOOKUP($A178,Analysis!$A:$U,3,FALSE)=1,ROUND(VLOOKUP($A178,Analysis!$A:$U,17,FALSE),0),#N/A)</f>
        <v>#VALUE!</v>
      </c>
      <c r="L178" s="310" t="e">
        <f ca="1">IF(ISERROR($K178),ROUND(VLOOKUP($A178,Analysis!$A:$U,17,FALSE),0),#N/A)</f>
        <v>#VALUE!</v>
      </c>
      <c r="M178" s="264" t="e">
        <f t="shared" ca="1" si="21"/>
        <v>#VALUE!</v>
      </c>
      <c r="N178" s="264" t="e">
        <f t="shared" ca="1" si="22"/>
        <v>#VALUE!</v>
      </c>
      <c r="O178" s="264" t="e">
        <f t="shared" ca="1" si="23"/>
        <v>#VALUE!</v>
      </c>
    </row>
    <row r="179" spans="1:15" x14ac:dyDescent="0.25">
      <c r="A179" s="264" t="e">
        <f t="shared" ca="1" si="16"/>
        <v>#VALUE!</v>
      </c>
      <c r="B179" s="264" t="e">
        <f t="shared" ca="1" si="17"/>
        <v>#VALUE!</v>
      </c>
      <c r="C179" s="309" t="e">
        <f ca="1">VLOOKUP($A179,Analysis!$A:$U,11,FALSE)</f>
        <v>#VALUE!</v>
      </c>
      <c r="D179" s="264" t="e">
        <f ca="1">IF(VLOOKUP($A179,Analysis!$A:$U,3,FALSE)=1,VLOOKUP($A179,Analysis!$A:$U,18,FALSE),#N/A)</f>
        <v>#VALUE!</v>
      </c>
      <c r="E179" s="264" t="e">
        <f ca="1">IF(ISERROR($D179),VLOOKUP($A179,Analysis!$A:$U,18,FALSE),#N/A)</f>
        <v>#VALUE!</v>
      </c>
      <c r="F179" s="264" t="e">
        <f t="shared" ca="1" si="18"/>
        <v>#VALUE!</v>
      </c>
      <c r="G179" s="264" t="e">
        <f t="shared" ca="1" si="19"/>
        <v>#VALUE!</v>
      </c>
      <c r="H179" s="264" t="e">
        <f t="shared" ca="1" si="20"/>
        <v>#VALUE!</v>
      </c>
      <c r="J179" s="309" t="e">
        <f ca="1">VLOOKUP($A179,Analysis!$A:$U,10,FALSE)</f>
        <v>#VALUE!</v>
      </c>
      <c r="K179" s="310" t="e">
        <f ca="1">IF(VLOOKUP($A179,Analysis!$A:$U,3,FALSE)=1,ROUND(VLOOKUP($A179,Analysis!$A:$U,17,FALSE),0),#N/A)</f>
        <v>#VALUE!</v>
      </c>
      <c r="L179" s="310" t="e">
        <f ca="1">IF(ISERROR($K179),ROUND(VLOOKUP($A179,Analysis!$A:$U,17,FALSE),0),#N/A)</f>
        <v>#VALUE!</v>
      </c>
      <c r="M179" s="264" t="e">
        <f t="shared" ca="1" si="21"/>
        <v>#VALUE!</v>
      </c>
      <c r="N179" s="264" t="e">
        <f t="shared" ca="1" si="22"/>
        <v>#VALUE!</v>
      </c>
      <c r="O179" s="264" t="e">
        <f t="shared" ca="1" si="23"/>
        <v>#VALUE!</v>
      </c>
    </row>
    <row r="180" spans="1:15" x14ac:dyDescent="0.25">
      <c r="A180" s="264" t="e">
        <f t="shared" ca="1" si="16"/>
        <v>#VALUE!</v>
      </c>
      <c r="B180" s="264" t="e">
        <f t="shared" ca="1" si="17"/>
        <v>#VALUE!</v>
      </c>
      <c r="C180" s="309" t="e">
        <f ca="1">VLOOKUP($A180,Analysis!$A:$U,11,FALSE)</f>
        <v>#VALUE!</v>
      </c>
      <c r="D180" s="264" t="e">
        <f ca="1">IF(VLOOKUP($A180,Analysis!$A:$U,3,FALSE)=1,VLOOKUP($A180,Analysis!$A:$U,18,FALSE),#N/A)</f>
        <v>#VALUE!</v>
      </c>
      <c r="E180" s="264" t="e">
        <f ca="1">IF(ISERROR($D180),VLOOKUP($A180,Analysis!$A:$U,18,FALSE),#N/A)</f>
        <v>#VALUE!</v>
      </c>
      <c r="F180" s="264" t="e">
        <f t="shared" ca="1" si="18"/>
        <v>#VALUE!</v>
      </c>
      <c r="G180" s="264" t="e">
        <f t="shared" ca="1" si="19"/>
        <v>#VALUE!</v>
      </c>
      <c r="H180" s="264" t="e">
        <f t="shared" ca="1" si="20"/>
        <v>#VALUE!</v>
      </c>
      <c r="J180" s="309" t="e">
        <f ca="1">VLOOKUP($A180,Analysis!$A:$U,10,FALSE)</f>
        <v>#VALUE!</v>
      </c>
      <c r="K180" s="310" t="e">
        <f ca="1">IF(VLOOKUP($A180,Analysis!$A:$U,3,FALSE)=1,ROUND(VLOOKUP($A180,Analysis!$A:$U,17,FALSE),0),#N/A)</f>
        <v>#VALUE!</v>
      </c>
      <c r="L180" s="310" t="e">
        <f ca="1">IF(ISERROR($K180),ROUND(VLOOKUP($A180,Analysis!$A:$U,17,FALSE),0),#N/A)</f>
        <v>#VALUE!</v>
      </c>
      <c r="M180" s="264" t="e">
        <f t="shared" ca="1" si="21"/>
        <v>#VALUE!</v>
      </c>
      <c r="N180" s="264" t="e">
        <f t="shared" ca="1" si="22"/>
        <v>#VALUE!</v>
      </c>
      <c r="O180" s="264" t="e">
        <f t="shared" ca="1" si="23"/>
        <v>#VALUE!</v>
      </c>
    </row>
    <row r="181" spans="1:15" x14ac:dyDescent="0.25">
      <c r="A181" s="264" t="e">
        <f t="shared" ca="1" si="16"/>
        <v>#VALUE!</v>
      </c>
      <c r="B181" s="264" t="e">
        <f t="shared" ca="1" si="17"/>
        <v>#VALUE!</v>
      </c>
      <c r="C181" s="309" t="e">
        <f ca="1">VLOOKUP($A181,Analysis!$A:$U,11,FALSE)</f>
        <v>#VALUE!</v>
      </c>
      <c r="D181" s="264" t="e">
        <f ca="1">IF(VLOOKUP($A181,Analysis!$A:$U,3,FALSE)=1,VLOOKUP($A181,Analysis!$A:$U,18,FALSE),#N/A)</f>
        <v>#VALUE!</v>
      </c>
      <c r="E181" s="264" t="e">
        <f ca="1">IF(ISERROR($D181),VLOOKUP($A181,Analysis!$A:$U,18,FALSE),#N/A)</f>
        <v>#VALUE!</v>
      </c>
      <c r="F181" s="264" t="e">
        <f t="shared" ca="1" si="18"/>
        <v>#VALUE!</v>
      </c>
      <c r="G181" s="264" t="e">
        <f t="shared" ca="1" si="19"/>
        <v>#VALUE!</v>
      </c>
      <c r="H181" s="264" t="e">
        <f t="shared" ca="1" si="20"/>
        <v>#VALUE!</v>
      </c>
      <c r="J181" s="309" t="e">
        <f ca="1">VLOOKUP($A181,Analysis!$A:$U,10,FALSE)</f>
        <v>#VALUE!</v>
      </c>
      <c r="K181" s="310" t="e">
        <f ca="1">IF(VLOOKUP($A181,Analysis!$A:$U,3,FALSE)=1,ROUND(VLOOKUP($A181,Analysis!$A:$U,17,FALSE),0),#N/A)</f>
        <v>#VALUE!</v>
      </c>
      <c r="L181" s="310" t="e">
        <f ca="1">IF(ISERROR($K181),ROUND(VLOOKUP($A181,Analysis!$A:$U,17,FALSE),0),#N/A)</f>
        <v>#VALUE!</v>
      </c>
      <c r="M181" s="264" t="e">
        <f t="shared" ca="1" si="21"/>
        <v>#VALUE!</v>
      </c>
      <c r="N181" s="264" t="e">
        <f t="shared" ca="1" si="22"/>
        <v>#VALUE!</v>
      </c>
      <c r="O181" s="264" t="e">
        <f t="shared" ca="1" si="23"/>
        <v>#VALUE!</v>
      </c>
    </row>
    <row r="182" spans="1:15" x14ac:dyDescent="0.25">
      <c r="A182" s="264" t="e">
        <f t="shared" ca="1" si="16"/>
        <v>#VALUE!</v>
      </c>
      <c r="B182" s="264" t="e">
        <f t="shared" ca="1" si="17"/>
        <v>#VALUE!</v>
      </c>
      <c r="C182" s="309" t="e">
        <f ca="1">VLOOKUP($A182,Analysis!$A:$U,11,FALSE)</f>
        <v>#VALUE!</v>
      </c>
      <c r="D182" s="264" t="e">
        <f ca="1">IF(VLOOKUP($A182,Analysis!$A:$U,3,FALSE)=1,VLOOKUP($A182,Analysis!$A:$U,18,FALSE),#N/A)</f>
        <v>#VALUE!</v>
      </c>
      <c r="E182" s="264" t="e">
        <f ca="1">IF(ISERROR($D182),VLOOKUP($A182,Analysis!$A:$U,18,FALSE),#N/A)</f>
        <v>#VALUE!</v>
      </c>
      <c r="F182" s="264" t="e">
        <f t="shared" ca="1" si="18"/>
        <v>#VALUE!</v>
      </c>
      <c r="G182" s="264" t="e">
        <f t="shared" ca="1" si="19"/>
        <v>#VALUE!</v>
      </c>
      <c r="H182" s="264" t="e">
        <f t="shared" ca="1" si="20"/>
        <v>#VALUE!</v>
      </c>
      <c r="J182" s="309" t="e">
        <f ca="1">VLOOKUP($A182,Analysis!$A:$U,10,FALSE)</f>
        <v>#VALUE!</v>
      </c>
      <c r="K182" s="310" t="e">
        <f ca="1">IF(VLOOKUP($A182,Analysis!$A:$U,3,FALSE)=1,ROUND(VLOOKUP($A182,Analysis!$A:$U,17,FALSE),0),#N/A)</f>
        <v>#VALUE!</v>
      </c>
      <c r="L182" s="310" t="e">
        <f ca="1">IF(ISERROR($K182),ROUND(VLOOKUP($A182,Analysis!$A:$U,17,FALSE),0),#N/A)</f>
        <v>#VALUE!</v>
      </c>
      <c r="M182" s="264" t="e">
        <f t="shared" ca="1" si="21"/>
        <v>#VALUE!</v>
      </c>
      <c r="N182" s="264" t="e">
        <f t="shared" ca="1" si="22"/>
        <v>#VALUE!</v>
      </c>
      <c r="O182" s="264" t="e">
        <f t="shared" ca="1" si="23"/>
        <v>#VALUE!</v>
      </c>
    </row>
    <row r="183" spans="1:15" x14ac:dyDescent="0.25">
      <c r="A183" s="264" t="e">
        <f t="shared" ca="1" si="16"/>
        <v>#VALUE!</v>
      </c>
      <c r="B183" s="264" t="e">
        <f t="shared" ca="1" si="17"/>
        <v>#VALUE!</v>
      </c>
      <c r="C183" s="309" t="e">
        <f ca="1">VLOOKUP($A183,Analysis!$A:$U,11,FALSE)</f>
        <v>#VALUE!</v>
      </c>
      <c r="D183" s="264" t="e">
        <f ca="1">IF(VLOOKUP($A183,Analysis!$A:$U,3,FALSE)=1,VLOOKUP($A183,Analysis!$A:$U,18,FALSE),#N/A)</f>
        <v>#VALUE!</v>
      </c>
      <c r="E183" s="264" t="e">
        <f ca="1">IF(ISERROR($D183),VLOOKUP($A183,Analysis!$A:$U,18,FALSE),#N/A)</f>
        <v>#VALUE!</v>
      </c>
      <c r="F183" s="264" t="e">
        <f t="shared" ca="1" si="18"/>
        <v>#VALUE!</v>
      </c>
      <c r="G183" s="264" t="e">
        <f t="shared" ca="1" si="19"/>
        <v>#VALUE!</v>
      </c>
      <c r="H183" s="264" t="e">
        <f t="shared" ca="1" si="20"/>
        <v>#VALUE!</v>
      </c>
      <c r="J183" s="309" t="e">
        <f ca="1">VLOOKUP($A183,Analysis!$A:$U,10,FALSE)</f>
        <v>#VALUE!</v>
      </c>
      <c r="K183" s="310" t="e">
        <f ca="1">IF(VLOOKUP($A183,Analysis!$A:$U,3,FALSE)=1,ROUND(VLOOKUP($A183,Analysis!$A:$U,17,FALSE),0),#N/A)</f>
        <v>#VALUE!</v>
      </c>
      <c r="L183" s="310" t="e">
        <f ca="1">IF(ISERROR($K183),ROUND(VLOOKUP($A183,Analysis!$A:$U,17,FALSE),0),#N/A)</f>
        <v>#VALUE!</v>
      </c>
      <c r="M183" s="264" t="e">
        <f t="shared" ca="1" si="21"/>
        <v>#VALUE!</v>
      </c>
      <c r="N183" s="264" t="e">
        <f t="shared" ca="1" si="22"/>
        <v>#VALUE!</v>
      </c>
      <c r="O183" s="264" t="e">
        <f t="shared" ca="1" si="23"/>
        <v>#VALUE!</v>
      </c>
    </row>
    <row r="184" spans="1:15" x14ac:dyDescent="0.25">
      <c r="A184" s="264" t="e">
        <f t="shared" ca="1" si="16"/>
        <v>#VALUE!</v>
      </c>
      <c r="B184" s="264" t="e">
        <f t="shared" ca="1" si="17"/>
        <v>#VALUE!</v>
      </c>
      <c r="C184" s="309" t="e">
        <f ca="1">VLOOKUP($A184,Analysis!$A:$U,11,FALSE)</f>
        <v>#VALUE!</v>
      </c>
      <c r="D184" s="264" t="e">
        <f ca="1">IF(VLOOKUP($A184,Analysis!$A:$U,3,FALSE)=1,VLOOKUP($A184,Analysis!$A:$U,18,FALSE),#N/A)</f>
        <v>#VALUE!</v>
      </c>
      <c r="E184" s="264" t="e">
        <f ca="1">IF(ISERROR($D184),VLOOKUP($A184,Analysis!$A:$U,18,FALSE),#N/A)</f>
        <v>#VALUE!</v>
      </c>
      <c r="F184" s="264" t="e">
        <f t="shared" ca="1" si="18"/>
        <v>#VALUE!</v>
      </c>
      <c r="G184" s="264" t="e">
        <f t="shared" ca="1" si="19"/>
        <v>#VALUE!</v>
      </c>
      <c r="H184" s="264" t="e">
        <f t="shared" ca="1" si="20"/>
        <v>#VALUE!</v>
      </c>
      <c r="J184" s="309" t="e">
        <f ca="1">VLOOKUP($A184,Analysis!$A:$U,10,FALSE)</f>
        <v>#VALUE!</v>
      </c>
      <c r="K184" s="310" t="e">
        <f ca="1">IF(VLOOKUP($A184,Analysis!$A:$U,3,FALSE)=1,ROUND(VLOOKUP($A184,Analysis!$A:$U,17,FALSE),0),#N/A)</f>
        <v>#VALUE!</v>
      </c>
      <c r="L184" s="310" t="e">
        <f ca="1">IF(ISERROR($K184),ROUND(VLOOKUP($A184,Analysis!$A:$U,17,FALSE),0),#N/A)</f>
        <v>#VALUE!</v>
      </c>
      <c r="M184" s="264" t="e">
        <f t="shared" ca="1" si="21"/>
        <v>#VALUE!</v>
      </c>
      <c r="N184" s="264" t="e">
        <f t="shared" ca="1" si="22"/>
        <v>#VALUE!</v>
      </c>
      <c r="O184" s="264" t="e">
        <f t="shared" ca="1" si="23"/>
        <v>#VALUE!</v>
      </c>
    </row>
    <row r="185" spans="1:15" x14ac:dyDescent="0.25">
      <c r="A185" s="264" t="e">
        <f t="shared" ca="1" si="16"/>
        <v>#VALUE!</v>
      </c>
      <c r="B185" s="264" t="e">
        <f t="shared" ca="1" si="17"/>
        <v>#VALUE!</v>
      </c>
      <c r="C185" s="309" t="e">
        <f ca="1">VLOOKUP($A185,Analysis!$A:$U,11,FALSE)</f>
        <v>#VALUE!</v>
      </c>
      <c r="D185" s="264" t="e">
        <f ca="1">IF(VLOOKUP($A185,Analysis!$A:$U,3,FALSE)=1,VLOOKUP($A185,Analysis!$A:$U,18,FALSE),#N/A)</f>
        <v>#VALUE!</v>
      </c>
      <c r="E185" s="264" t="e">
        <f ca="1">IF(ISERROR($D185),VLOOKUP($A185,Analysis!$A:$U,18,FALSE),#N/A)</f>
        <v>#VALUE!</v>
      </c>
      <c r="F185" s="264" t="e">
        <f t="shared" ca="1" si="18"/>
        <v>#VALUE!</v>
      </c>
      <c r="G185" s="264" t="e">
        <f t="shared" ca="1" si="19"/>
        <v>#VALUE!</v>
      </c>
      <c r="H185" s="264" t="e">
        <f t="shared" ca="1" si="20"/>
        <v>#VALUE!</v>
      </c>
      <c r="J185" s="309" t="e">
        <f ca="1">VLOOKUP($A185,Analysis!$A:$U,10,FALSE)</f>
        <v>#VALUE!</v>
      </c>
      <c r="K185" s="310" t="e">
        <f ca="1">IF(VLOOKUP($A185,Analysis!$A:$U,3,FALSE)=1,ROUND(VLOOKUP($A185,Analysis!$A:$U,17,FALSE),0),#N/A)</f>
        <v>#VALUE!</v>
      </c>
      <c r="L185" s="310" t="e">
        <f ca="1">IF(ISERROR($K185),ROUND(VLOOKUP($A185,Analysis!$A:$U,17,FALSE),0),#N/A)</f>
        <v>#VALUE!</v>
      </c>
      <c r="M185" s="264" t="e">
        <f t="shared" ca="1" si="21"/>
        <v>#VALUE!</v>
      </c>
      <c r="N185" s="264" t="e">
        <f t="shared" ca="1" si="22"/>
        <v>#VALUE!</v>
      </c>
      <c r="O185" s="264" t="e">
        <f t="shared" ca="1" si="23"/>
        <v>#VALUE!</v>
      </c>
    </row>
    <row r="186" spans="1:15" x14ac:dyDescent="0.25">
      <c r="A186" s="264" t="e">
        <f t="shared" ca="1" si="16"/>
        <v>#VALUE!</v>
      </c>
      <c r="B186" s="264" t="e">
        <f t="shared" ca="1" si="17"/>
        <v>#VALUE!</v>
      </c>
      <c r="C186" s="309" t="e">
        <f ca="1">VLOOKUP($A186,Analysis!$A:$U,11,FALSE)</f>
        <v>#VALUE!</v>
      </c>
      <c r="D186" s="264" t="e">
        <f ca="1">IF(VLOOKUP($A186,Analysis!$A:$U,3,FALSE)=1,VLOOKUP($A186,Analysis!$A:$U,18,FALSE),#N/A)</f>
        <v>#VALUE!</v>
      </c>
      <c r="E186" s="264" t="e">
        <f ca="1">IF(ISERROR($D186),VLOOKUP($A186,Analysis!$A:$U,18,FALSE),#N/A)</f>
        <v>#VALUE!</v>
      </c>
      <c r="F186" s="264" t="e">
        <f t="shared" ca="1" si="18"/>
        <v>#VALUE!</v>
      </c>
      <c r="G186" s="264" t="e">
        <f t="shared" ca="1" si="19"/>
        <v>#VALUE!</v>
      </c>
      <c r="H186" s="264" t="e">
        <f t="shared" ca="1" si="20"/>
        <v>#VALUE!</v>
      </c>
      <c r="J186" s="309" t="e">
        <f ca="1">VLOOKUP($A186,Analysis!$A:$U,10,FALSE)</f>
        <v>#VALUE!</v>
      </c>
      <c r="K186" s="310" t="e">
        <f ca="1">IF(VLOOKUP($A186,Analysis!$A:$U,3,FALSE)=1,ROUND(VLOOKUP($A186,Analysis!$A:$U,17,FALSE),0),#N/A)</f>
        <v>#VALUE!</v>
      </c>
      <c r="L186" s="310" t="e">
        <f ca="1">IF(ISERROR($K186),ROUND(VLOOKUP($A186,Analysis!$A:$U,17,FALSE),0),#N/A)</f>
        <v>#VALUE!</v>
      </c>
      <c r="M186" s="264" t="e">
        <f t="shared" ca="1" si="21"/>
        <v>#VALUE!</v>
      </c>
      <c r="N186" s="264" t="e">
        <f t="shared" ca="1" si="22"/>
        <v>#VALUE!</v>
      </c>
      <c r="O186" s="264" t="e">
        <f t="shared" ca="1" si="23"/>
        <v>#VALUE!</v>
      </c>
    </row>
    <row r="187" spans="1:15" x14ac:dyDescent="0.25">
      <c r="A187" s="264" t="e">
        <f t="shared" ca="1" si="16"/>
        <v>#VALUE!</v>
      </c>
      <c r="B187" s="264" t="e">
        <f t="shared" ca="1" si="17"/>
        <v>#VALUE!</v>
      </c>
      <c r="C187" s="309" t="e">
        <f ca="1">VLOOKUP($A187,Analysis!$A:$U,11,FALSE)</f>
        <v>#VALUE!</v>
      </c>
      <c r="D187" s="264" t="e">
        <f ca="1">IF(VLOOKUP($A187,Analysis!$A:$U,3,FALSE)=1,VLOOKUP($A187,Analysis!$A:$U,18,FALSE),#N/A)</f>
        <v>#VALUE!</v>
      </c>
      <c r="E187" s="264" t="e">
        <f ca="1">IF(ISERROR($D187),VLOOKUP($A187,Analysis!$A:$U,18,FALSE),#N/A)</f>
        <v>#VALUE!</v>
      </c>
      <c r="F187" s="264" t="e">
        <f t="shared" ca="1" si="18"/>
        <v>#VALUE!</v>
      </c>
      <c r="G187" s="264" t="e">
        <f t="shared" ca="1" si="19"/>
        <v>#VALUE!</v>
      </c>
      <c r="H187" s="264" t="e">
        <f t="shared" ca="1" si="20"/>
        <v>#VALUE!</v>
      </c>
      <c r="J187" s="309" t="e">
        <f ca="1">VLOOKUP($A187,Analysis!$A:$U,10,FALSE)</f>
        <v>#VALUE!</v>
      </c>
      <c r="K187" s="310" t="e">
        <f ca="1">IF(VLOOKUP($A187,Analysis!$A:$U,3,FALSE)=1,ROUND(VLOOKUP($A187,Analysis!$A:$U,17,FALSE),0),#N/A)</f>
        <v>#VALUE!</v>
      </c>
      <c r="L187" s="310" t="e">
        <f ca="1">IF(ISERROR($K187),ROUND(VLOOKUP($A187,Analysis!$A:$U,17,FALSE),0),#N/A)</f>
        <v>#VALUE!</v>
      </c>
      <c r="M187" s="264" t="e">
        <f t="shared" ca="1" si="21"/>
        <v>#VALUE!</v>
      </c>
      <c r="N187" s="264" t="e">
        <f t="shared" ca="1" si="22"/>
        <v>#VALUE!</v>
      </c>
      <c r="O187" s="264" t="e">
        <f t="shared" ca="1" si="23"/>
        <v>#VALUE!</v>
      </c>
    </row>
    <row r="188" spans="1:15" x14ac:dyDescent="0.25">
      <c r="A188" s="264" t="e">
        <f t="shared" ca="1" si="16"/>
        <v>#VALUE!</v>
      </c>
      <c r="B188" s="264" t="e">
        <f t="shared" ca="1" si="17"/>
        <v>#VALUE!</v>
      </c>
      <c r="C188" s="309" t="e">
        <f ca="1">VLOOKUP($A188,Analysis!$A:$U,11,FALSE)</f>
        <v>#VALUE!</v>
      </c>
      <c r="D188" s="264" t="e">
        <f ca="1">IF(VLOOKUP($A188,Analysis!$A:$U,3,FALSE)=1,VLOOKUP($A188,Analysis!$A:$U,18,FALSE),#N/A)</f>
        <v>#VALUE!</v>
      </c>
      <c r="E188" s="264" t="e">
        <f ca="1">IF(ISERROR($D188),VLOOKUP($A188,Analysis!$A:$U,18,FALSE),#N/A)</f>
        <v>#VALUE!</v>
      </c>
      <c r="F188" s="264" t="e">
        <f t="shared" ca="1" si="18"/>
        <v>#VALUE!</v>
      </c>
      <c r="G188" s="264" t="e">
        <f t="shared" ca="1" si="19"/>
        <v>#VALUE!</v>
      </c>
      <c r="H188" s="264" t="e">
        <f t="shared" ca="1" si="20"/>
        <v>#VALUE!</v>
      </c>
      <c r="J188" s="309" t="e">
        <f ca="1">VLOOKUP($A188,Analysis!$A:$U,10,FALSE)</f>
        <v>#VALUE!</v>
      </c>
      <c r="K188" s="310" t="e">
        <f ca="1">IF(VLOOKUP($A188,Analysis!$A:$U,3,FALSE)=1,ROUND(VLOOKUP($A188,Analysis!$A:$U,17,FALSE),0),#N/A)</f>
        <v>#VALUE!</v>
      </c>
      <c r="L188" s="310" t="e">
        <f ca="1">IF(ISERROR($K188),ROUND(VLOOKUP($A188,Analysis!$A:$U,17,FALSE),0),#N/A)</f>
        <v>#VALUE!</v>
      </c>
      <c r="M188" s="264" t="e">
        <f t="shared" ca="1" si="21"/>
        <v>#VALUE!</v>
      </c>
      <c r="N188" s="264" t="e">
        <f t="shared" ca="1" si="22"/>
        <v>#VALUE!</v>
      </c>
      <c r="O188" s="264" t="e">
        <f t="shared" ca="1" si="23"/>
        <v>#VALUE!</v>
      </c>
    </row>
    <row r="189" spans="1:15" x14ac:dyDescent="0.25">
      <c r="A189" s="264" t="e">
        <f t="shared" ca="1" si="16"/>
        <v>#VALUE!</v>
      </c>
      <c r="B189" s="264" t="e">
        <f t="shared" ca="1" si="17"/>
        <v>#VALUE!</v>
      </c>
      <c r="C189" s="309" t="e">
        <f ca="1">VLOOKUP($A189,Analysis!$A:$U,11,FALSE)</f>
        <v>#VALUE!</v>
      </c>
      <c r="D189" s="264" t="e">
        <f ca="1">IF(VLOOKUP($A189,Analysis!$A:$U,3,FALSE)=1,VLOOKUP($A189,Analysis!$A:$U,18,FALSE),#N/A)</f>
        <v>#VALUE!</v>
      </c>
      <c r="E189" s="264" t="e">
        <f ca="1">IF(ISERROR($D189),VLOOKUP($A189,Analysis!$A:$U,18,FALSE),#N/A)</f>
        <v>#VALUE!</v>
      </c>
      <c r="F189" s="264" t="e">
        <f t="shared" ca="1" si="18"/>
        <v>#VALUE!</v>
      </c>
      <c r="G189" s="264" t="e">
        <f t="shared" ca="1" si="19"/>
        <v>#VALUE!</v>
      </c>
      <c r="H189" s="264" t="e">
        <f t="shared" ca="1" si="20"/>
        <v>#VALUE!</v>
      </c>
      <c r="J189" s="309" t="e">
        <f ca="1">VLOOKUP($A189,Analysis!$A:$U,10,FALSE)</f>
        <v>#VALUE!</v>
      </c>
      <c r="K189" s="310" t="e">
        <f ca="1">IF(VLOOKUP($A189,Analysis!$A:$U,3,FALSE)=1,ROUND(VLOOKUP($A189,Analysis!$A:$U,17,FALSE),0),#N/A)</f>
        <v>#VALUE!</v>
      </c>
      <c r="L189" s="310" t="e">
        <f ca="1">IF(ISERROR($K189),ROUND(VLOOKUP($A189,Analysis!$A:$U,17,FALSE),0),#N/A)</f>
        <v>#VALUE!</v>
      </c>
      <c r="M189" s="264" t="e">
        <f t="shared" ca="1" si="21"/>
        <v>#VALUE!</v>
      </c>
      <c r="N189" s="264" t="e">
        <f t="shared" ca="1" si="22"/>
        <v>#VALUE!</v>
      </c>
      <c r="O189" s="264" t="e">
        <f t="shared" ca="1" si="23"/>
        <v>#VALUE!</v>
      </c>
    </row>
    <row r="190" spans="1:15" x14ac:dyDescent="0.25">
      <c r="A190" s="264" t="e">
        <f t="shared" ca="1" si="16"/>
        <v>#VALUE!</v>
      </c>
      <c r="B190" s="264" t="e">
        <f t="shared" ca="1" si="17"/>
        <v>#VALUE!</v>
      </c>
      <c r="C190" s="309" t="e">
        <f ca="1">VLOOKUP($A190,Analysis!$A:$U,11,FALSE)</f>
        <v>#VALUE!</v>
      </c>
      <c r="D190" s="264" t="e">
        <f ca="1">IF(VLOOKUP($A190,Analysis!$A:$U,3,FALSE)=1,VLOOKUP($A190,Analysis!$A:$U,18,FALSE),#N/A)</f>
        <v>#VALUE!</v>
      </c>
      <c r="E190" s="264" t="e">
        <f ca="1">IF(ISERROR($D190),VLOOKUP($A190,Analysis!$A:$U,18,FALSE),#N/A)</f>
        <v>#VALUE!</v>
      </c>
      <c r="F190" s="264" t="e">
        <f t="shared" ca="1" si="18"/>
        <v>#VALUE!</v>
      </c>
      <c r="G190" s="264" t="e">
        <f t="shared" ca="1" si="19"/>
        <v>#VALUE!</v>
      </c>
      <c r="H190" s="264" t="e">
        <f t="shared" ca="1" si="20"/>
        <v>#VALUE!</v>
      </c>
      <c r="J190" s="309" t="e">
        <f ca="1">VLOOKUP($A190,Analysis!$A:$U,10,FALSE)</f>
        <v>#VALUE!</v>
      </c>
      <c r="K190" s="310" t="e">
        <f ca="1">IF(VLOOKUP($A190,Analysis!$A:$U,3,FALSE)=1,ROUND(VLOOKUP($A190,Analysis!$A:$U,17,FALSE),0),#N/A)</f>
        <v>#VALUE!</v>
      </c>
      <c r="L190" s="310" t="e">
        <f ca="1">IF(ISERROR($K190),ROUND(VLOOKUP($A190,Analysis!$A:$U,17,FALSE),0),#N/A)</f>
        <v>#VALUE!</v>
      </c>
      <c r="M190" s="264" t="e">
        <f t="shared" ca="1" si="21"/>
        <v>#VALUE!</v>
      </c>
      <c r="N190" s="264" t="e">
        <f t="shared" ca="1" si="22"/>
        <v>#VALUE!</v>
      </c>
      <c r="O190" s="264" t="e">
        <f t="shared" ca="1" si="23"/>
        <v>#VALUE!</v>
      </c>
    </row>
    <row r="191" spans="1:15" x14ac:dyDescent="0.25">
      <c r="A191" s="264" t="e">
        <f t="shared" ca="1" si="16"/>
        <v>#VALUE!</v>
      </c>
      <c r="B191" s="264" t="e">
        <f t="shared" ca="1" si="17"/>
        <v>#VALUE!</v>
      </c>
      <c r="C191" s="309" t="e">
        <f ca="1">VLOOKUP($A191,Analysis!$A:$U,11,FALSE)</f>
        <v>#VALUE!</v>
      </c>
      <c r="D191" s="264" t="e">
        <f ca="1">IF(VLOOKUP($A191,Analysis!$A:$U,3,FALSE)=1,VLOOKUP($A191,Analysis!$A:$U,18,FALSE),#N/A)</f>
        <v>#VALUE!</v>
      </c>
      <c r="E191" s="264" t="e">
        <f ca="1">IF(ISERROR($D191),VLOOKUP($A191,Analysis!$A:$U,18,FALSE),#N/A)</f>
        <v>#VALUE!</v>
      </c>
      <c r="F191" s="264" t="e">
        <f t="shared" ca="1" si="18"/>
        <v>#VALUE!</v>
      </c>
      <c r="G191" s="264" t="e">
        <f t="shared" ca="1" si="19"/>
        <v>#VALUE!</v>
      </c>
      <c r="H191" s="264" t="e">
        <f t="shared" ca="1" si="20"/>
        <v>#VALUE!</v>
      </c>
      <c r="J191" s="309" t="e">
        <f ca="1">VLOOKUP($A191,Analysis!$A:$U,10,FALSE)</f>
        <v>#VALUE!</v>
      </c>
      <c r="K191" s="310" t="e">
        <f ca="1">IF(VLOOKUP($A191,Analysis!$A:$U,3,FALSE)=1,ROUND(VLOOKUP($A191,Analysis!$A:$U,17,FALSE),0),#N/A)</f>
        <v>#VALUE!</v>
      </c>
      <c r="L191" s="310" t="e">
        <f ca="1">IF(ISERROR($K191),ROUND(VLOOKUP($A191,Analysis!$A:$U,17,FALSE),0),#N/A)</f>
        <v>#VALUE!</v>
      </c>
      <c r="M191" s="264" t="e">
        <f t="shared" ca="1" si="21"/>
        <v>#VALUE!</v>
      </c>
      <c r="N191" s="264" t="e">
        <f t="shared" ca="1" si="22"/>
        <v>#VALUE!</v>
      </c>
      <c r="O191" s="264" t="e">
        <f t="shared" ca="1" si="23"/>
        <v>#VALUE!</v>
      </c>
    </row>
    <row r="192" spans="1:15" x14ac:dyDescent="0.25">
      <c r="A192" s="264" t="e">
        <f t="shared" ca="1" si="16"/>
        <v>#VALUE!</v>
      </c>
      <c r="B192" s="264" t="e">
        <f t="shared" ca="1" si="17"/>
        <v>#VALUE!</v>
      </c>
      <c r="C192" s="309" t="e">
        <f ca="1">VLOOKUP($A192,Analysis!$A:$U,11,FALSE)</f>
        <v>#VALUE!</v>
      </c>
      <c r="D192" s="264" t="e">
        <f ca="1">IF(VLOOKUP($A192,Analysis!$A:$U,3,FALSE)=1,VLOOKUP($A192,Analysis!$A:$U,18,FALSE),#N/A)</f>
        <v>#VALUE!</v>
      </c>
      <c r="E192" s="264" t="e">
        <f ca="1">IF(ISERROR($D192),VLOOKUP($A192,Analysis!$A:$U,18,FALSE),#N/A)</f>
        <v>#VALUE!</v>
      </c>
      <c r="F192" s="264" t="e">
        <f t="shared" ca="1" si="18"/>
        <v>#VALUE!</v>
      </c>
      <c r="G192" s="264" t="e">
        <f t="shared" ca="1" si="19"/>
        <v>#VALUE!</v>
      </c>
      <c r="H192" s="264" t="e">
        <f t="shared" ca="1" si="20"/>
        <v>#VALUE!</v>
      </c>
      <c r="J192" s="309" t="e">
        <f ca="1">VLOOKUP($A192,Analysis!$A:$U,10,FALSE)</f>
        <v>#VALUE!</v>
      </c>
      <c r="K192" s="310" t="e">
        <f ca="1">IF(VLOOKUP($A192,Analysis!$A:$U,3,FALSE)=1,ROUND(VLOOKUP($A192,Analysis!$A:$U,17,FALSE),0),#N/A)</f>
        <v>#VALUE!</v>
      </c>
      <c r="L192" s="310" t="e">
        <f ca="1">IF(ISERROR($K192),ROUND(VLOOKUP($A192,Analysis!$A:$U,17,FALSE),0),#N/A)</f>
        <v>#VALUE!</v>
      </c>
      <c r="M192" s="264" t="e">
        <f t="shared" ca="1" si="21"/>
        <v>#VALUE!</v>
      </c>
      <c r="N192" s="264" t="e">
        <f t="shared" ca="1" si="22"/>
        <v>#VALUE!</v>
      </c>
      <c r="O192" s="264" t="e">
        <f t="shared" ca="1" si="23"/>
        <v>#VALUE!</v>
      </c>
    </row>
    <row r="193" spans="1:15" x14ac:dyDescent="0.25">
      <c r="A193" s="264" t="e">
        <f t="shared" ca="1" si="16"/>
        <v>#VALUE!</v>
      </c>
      <c r="B193" s="264" t="e">
        <f t="shared" ca="1" si="17"/>
        <v>#VALUE!</v>
      </c>
      <c r="C193" s="309" t="e">
        <f ca="1">VLOOKUP($A193,Analysis!$A:$U,11,FALSE)</f>
        <v>#VALUE!</v>
      </c>
      <c r="D193" s="264" t="e">
        <f ca="1">IF(VLOOKUP($A193,Analysis!$A:$U,3,FALSE)=1,VLOOKUP($A193,Analysis!$A:$U,18,FALSE),#N/A)</f>
        <v>#VALUE!</v>
      </c>
      <c r="E193" s="264" t="e">
        <f ca="1">IF(ISERROR($D193),VLOOKUP($A193,Analysis!$A:$U,18,FALSE),#N/A)</f>
        <v>#VALUE!</v>
      </c>
      <c r="F193" s="264" t="e">
        <f t="shared" ca="1" si="18"/>
        <v>#VALUE!</v>
      </c>
      <c r="G193" s="264" t="e">
        <f t="shared" ca="1" si="19"/>
        <v>#VALUE!</v>
      </c>
      <c r="H193" s="264" t="e">
        <f t="shared" ca="1" si="20"/>
        <v>#VALUE!</v>
      </c>
      <c r="J193" s="309" t="e">
        <f ca="1">VLOOKUP($A193,Analysis!$A:$U,10,FALSE)</f>
        <v>#VALUE!</v>
      </c>
      <c r="K193" s="310" t="e">
        <f ca="1">IF(VLOOKUP($A193,Analysis!$A:$U,3,FALSE)=1,ROUND(VLOOKUP($A193,Analysis!$A:$U,17,FALSE),0),#N/A)</f>
        <v>#VALUE!</v>
      </c>
      <c r="L193" s="310" t="e">
        <f ca="1">IF(ISERROR($K193),ROUND(VLOOKUP($A193,Analysis!$A:$U,17,FALSE),0),#N/A)</f>
        <v>#VALUE!</v>
      </c>
      <c r="M193" s="264" t="e">
        <f t="shared" ca="1" si="21"/>
        <v>#VALUE!</v>
      </c>
      <c r="N193" s="264" t="e">
        <f t="shared" ca="1" si="22"/>
        <v>#VALUE!</v>
      </c>
      <c r="O193" s="264" t="e">
        <f t="shared" ca="1" si="23"/>
        <v>#VALUE!</v>
      </c>
    </row>
    <row r="194" spans="1:15" x14ac:dyDescent="0.25">
      <c r="A194" s="264" t="e">
        <f t="shared" ref="A194:A257" ca="1" si="24">Item_ID</f>
        <v>#VALUE!</v>
      </c>
      <c r="B194" s="264" t="e">
        <f t="shared" ref="B194:B257" ca="1" si="25">Valuation_Method</f>
        <v>#VALUE!</v>
      </c>
      <c r="C194" s="309" t="e">
        <f ca="1">VLOOKUP($A194,Analysis!$A:$U,11,FALSE)</f>
        <v>#VALUE!</v>
      </c>
      <c r="D194" s="264" t="e">
        <f ca="1">IF(VLOOKUP($A194,Analysis!$A:$U,3,FALSE)=1,VLOOKUP($A194,Analysis!$A:$U,18,FALSE),#N/A)</f>
        <v>#VALUE!</v>
      </c>
      <c r="E194" s="264" t="e">
        <f ca="1">IF(ISERROR($D194),VLOOKUP($A194,Analysis!$A:$U,18,FALSE),#N/A)</f>
        <v>#VALUE!</v>
      </c>
      <c r="F194" s="264" t="e">
        <f t="shared" ca="1" si="18"/>
        <v>#VALUE!</v>
      </c>
      <c r="G194" s="264" t="e">
        <f t="shared" ca="1" si="19"/>
        <v>#VALUE!</v>
      </c>
      <c r="H194" s="264" t="e">
        <f t="shared" ca="1" si="20"/>
        <v>#VALUE!</v>
      </c>
      <c r="J194" s="309" t="e">
        <f ca="1">VLOOKUP($A194,Analysis!$A:$U,10,FALSE)</f>
        <v>#VALUE!</v>
      </c>
      <c r="K194" s="310" t="e">
        <f ca="1">IF(VLOOKUP($A194,Analysis!$A:$U,3,FALSE)=1,ROUND(VLOOKUP($A194,Analysis!$A:$U,17,FALSE),0),#N/A)</f>
        <v>#VALUE!</v>
      </c>
      <c r="L194" s="310" t="e">
        <f ca="1">IF(ISERROR($K194),ROUND(VLOOKUP($A194,Analysis!$A:$U,17,FALSE),0),#N/A)</f>
        <v>#VALUE!</v>
      </c>
      <c r="M194" s="264" t="e">
        <f t="shared" ca="1" si="21"/>
        <v>#VALUE!</v>
      </c>
      <c r="N194" s="264" t="e">
        <f t="shared" ca="1" si="22"/>
        <v>#VALUE!</v>
      </c>
      <c r="O194" s="264" t="e">
        <f t="shared" ca="1" si="23"/>
        <v>#VALUE!</v>
      </c>
    </row>
    <row r="195" spans="1:15" x14ac:dyDescent="0.25">
      <c r="A195" s="264" t="e">
        <f t="shared" ca="1" si="24"/>
        <v>#VALUE!</v>
      </c>
      <c r="B195" s="264" t="e">
        <f t="shared" ca="1" si="25"/>
        <v>#VALUE!</v>
      </c>
      <c r="C195" s="309" t="e">
        <f ca="1">VLOOKUP($A195,Analysis!$A:$U,11,FALSE)</f>
        <v>#VALUE!</v>
      </c>
      <c r="D195" s="264" t="e">
        <f ca="1">IF(VLOOKUP($A195,Analysis!$A:$U,3,FALSE)=1,VLOOKUP($A195,Analysis!$A:$U,18,FALSE),#N/A)</f>
        <v>#VALUE!</v>
      </c>
      <c r="E195" s="264" t="e">
        <f ca="1">IF(ISERROR($D195),VLOOKUP($A195,Analysis!$A:$U,18,FALSE),#N/A)</f>
        <v>#VALUE!</v>
      </c>
      <c r="F195" s="264" t="e">
        <f t="shared" ref="F195:F258" ca="1" si="26">IF($B195="Vacant",$D195,#N/A)</f>
        <v>#VALUE!</v>
      </c>
      <c r="G195" s="264" t="e">
        <f t="shared" ref="G195:G258" ca="1" si="27">IF($B195="Abstraction",$D195,#N/A)</f>
        <v>#VALUE!</v>
      </c>
      <c r="H195" s="264" t="e">
        <f t="shared" ref="H195:H258" ca="1" si="28">IF($B195="Allocation",$D195,#N/A)</f>
        <v>#VALUE!</v>
      </c>
      <c r="J195" s="309" t="e">
        <f ca="1">VLOOKUP($A195,Analysis!$A:$U,10,FALSE)</f>
        <v>#VALUE!</v>
      </c>
      <c r="K195" s="310" t="e">
        <f ca="1">IF(VLOOKUP($A195,Analysis!$A:$U,3,FALSE)=1,ROUND(VLOOKUP($A195,Analysis!$A:$U,17,FALSE),0),#N/A)</f>
        <v>#VALUE!</v>
      </c>
      <c r="L195" s="310" t="e">
        <f ca="1">IF(ISERROR($K195),ROUND(VLOOKUP($A195,Analysis!$A:$U,17,FALSE),0),#N/A)</f>
        <v>#VALUE!</v>
      </c>
      <c r="M195" s="264" t="e">
        <f t="shared" ref="M195:M258" ca="1" si="29">IF($B195="Vacant",$K195,#N/A)</f>
        <v>#VALUE!</v>
      </c>
      <c r="N195" s="264" t="e">
        <f t="shared" ref="N195:N258" ca="1" si="30">IF($B195="Abstraction",$K195,#N/A)</f>
        <v>#VALUE!</v>
      </c>
      <c r="O195" s="264" t="e">
        <f t="shared" ref="O195:O258" ca="1" si="31">IF($B195="Allocation",$K195,#N/A)</f>
        <v>#VALUE!</v>
      </c>
    </row>
    <row r="196" spans="1:15" x14ac:dyDescent="0.25">
      <c r="A196" s="264" t="e">
        <f t="shared" ca="1" si="24"/>
        <v>#VALUE!</v>
      </c>
      <c r="B196" s="264" t="e">
        <f t="shared" ca="1" si="25"/>
        <v>#VALUE!</v>
      </c>
      <c r="C196" s="309" t="e">
        <f ca="1">VLOOKUP($A196,Analysis!$A:$U,11,FALSE)</f>
        <v>#VALUE!</v>
      </c>
      <c r="D196" s="264" t="e">
        <f ca="1">IF(VLOOKUP($A196,Analysis!$A:$U,3,FALSE)=1,VLOOKUP($A196,Analysis!$A:$U,18,FALSE),#N/A)</f>
        <v>#VALUE!</v>
      </c>
      <c r="E196" s="264" t="e">
        <f ca="1">IF(ISERROR($D196),VLOOKUP($A196,Analysis!$A:$U,18,FALSE),#N/A)</f>
        <v>#VALUE!</v>
      </c>
      <c r="F196" s="264" t="e">
        <f t="shared" ca="1" si="26"/>
        <v>#VALUE!</v>
      </c>
      <c r="G196" s="264" t="e">
        <f t="shared" ca="1" si="27"/>
        <v>#VALUE!</v>
      </c>
      <c r="H196" s="264" t="e">
        <f t="shared" ca="1" si="28"/>
        <v>#VALUE!</v>
      </c>
      <c r="J196" s="309" t="e">
        <f ca="1">VLOOKUP($A196,Analysis!$A:$U,10,FALSE)</f>
        <v>#VALUE!</v>
      </c>
      <c r="K196" s="310" t="e">
        <f ca="1">IF(VLOOKUP($A196,Analysis!$A:$U,3,FALSE)=1,ROUND(VLOOKUP($A196,Analysis!$A:$U,17,FALSE),0),#N/A)</f>
        <v>#VALUE!</v>
      </c>
      <c r="L196" s="310" t="e">
        <f ca="1">IF(ISERROR($K196),ROUND(VLOOKUP($A196,Analysis!$A:$U,17,FALSE),0),#N/A)</f>
        <v>#VALUE!</v>
      </c>
      <c r="M196" s="264" t="e">
        <f t="shared" ca="1" si="29"/>
        <v>#VALUE!</v>
      </c>
      <c r="N196" s="264" t="e">
        <f t="shared" ca="1" si="30"/>
        <v>#VALUE!</v>
      </c>
      <c r="O196" s="264" t="e">
        <f t="shared" ca="1" si="31"/>
        <v>#VALUE!</v>
      </c>
    </row>
    <row r="197" spans="1:15" x14ac:dyDescent="0.25">
      <c r="A197" s="264" t="e">
        <f t="shared" ca="1" si="24"/>
        <v>#VALUE!</v>
      </c>
      <c r="B197" s="264" t="e">
        <f t="shared" ca="1" si="25"/>
        <v>#VALUE!</v>
      </c>
      <c r="C197" s="309" t="e">
        <f ca="1">VLOOKUP($A197,Analysis!$A:$U,11,FALSE)</f>
        <v>#VALUE!</v>
      </c>
      <c r="D197" s="264" t="e">
        <f ca="1">IF(VLOOKUP($A197,Analysis!$A:$U,3,FALSE)=1,VLOOKUP($A197,Analysis!$A:$U,18,FALSE),#N/A)</f>
        <v>#VALUE!</v>
      </c>
      <c r="E197" s="264" t="e">
        <f ca="1">IF(ISERROR($D197),VLOOKUP($A197,Analysis!$A:$U,18,FALSE),#N/A)</f>
        <v>#VALUE!</v>
      </c>
      <c r="F197" s="264" t="e">
        <f t="shared" ca="1" si="26"/>
        <v>#VALUE!</v>
      </c>
      <c r="G197" s="264" t="e">
        <f t="shared" ca="1" si="27"/>
        <v>#VALUE!</v>
      </c>
      <c r="H197" s="264" t="e">
        <f t="shared" ca="1" si="28"/>
        <v>#VALUE!</v>
      </c>
      <c r="J197" s="309" t="e">
        <f ca="1">VLOOKUP($A197,Analysis!$A:$U,10,FALSE)</f>
        <v>#VALUE!</v>
      </c>
      <c r="K197" s="310" t="e">
        <f ca="1">IF(VLOOKUP($A197,Analysis!$A:$U,3,FALSE)=1,ROUND(VLOOKUP($A197,Analysis!$A:$U,17,FALSE),0),#N/A)</f>
        <v>#VALUE!</v>
      </c>
      <c r="L197" s="310" t="e">
        <f ca="1">IF(ISERROR($K197),ROUND(VLOOKUP($A197,Analysis!$A:$U,17,FALSE),0),#N/A)</f>
        <v>#VALUE!</v>
      </c>
      <c r="M197" s="264" t="e">
        <f t="shared" ca="1" si="29"/>
        <v>#VALUE!</v>
      </c>
      <c r="N197" s="264" t="e">
        <f t="shared" ca="1" si="30"/>
        <v>#VALUE!</v>
      </c>
      <c r="O197" s="264" t="e">
        <f t="shared" ca="1" si="31"/>
        <v>#VALUE!</v>
      </c>
    </row>
    <row r="198" spans="1:15" x14ac:dyDescent="0.25">
      <c r="A198" s="264" t="e">
        <f t="shared" ca="1" si="24"/>
        <v>#VALUE!</v>
      </c>
      <c r="B198" s="264" t="e">
        <f t="shared" ca="1" si="25"/>
        <v>#VALUE!</v>
      </c>
      <c r="C198" s="309" t="e">
        <f ca="1">VLOOKUP($A198,Analysis!$A:$U,11,FALSE)</f>
        <v>#VALUE!</v>
      </c>
      <c r="D198" s="264" t="e">
        <f ca="1">IF(VLOOKUP($A198,Analysis!$A:$U,3,FALSE)=1,VLOOKUP($A198,Analysis!$A:$U,18,FALSE),#N/A)</f>
        <v>#VALUE!</v>
      </c>
      <c r="E198" s="264" t="e">
        <f ca="1">IF(ISERROR($D198),VLOOKUP($A198,Analysis!$A:$U,18,FALSE),#N/A)</f>
        <v>#VALUE!</v>
      </c>
      <c r="F198" s="264" t="e">
        <f t="shared" ca="1" si="26"/>
        <v>#VALUE!</v>
      </c>
      <c r="G198" s="264" t="e">
        <f t="shared" ca="1" si="27"/>
        <v>#VALUE!</v>
      </c>
      <c r="H198" s="264" t="e">
        <f t="shared" ca="1" si="28"/>
        <v>#VALUE!</v>
      </c>
      <c r="J198" s="309" t="e">
        <f ca="1">VLOOKUP($A198,Analysis!$A:$U,10,FALSE)</f>
        <v>#VALUE!</v>
      </c>
      <c r="K198" s="310" t="e">
        <f ca="1">IF(VLOOKUP($A198,Analysis!$A:$U,3,FALSE)=1,ROUND(VLOOKUP($A198,Analysis!$A:$U,17,FALSE),0),#N/A)</f>
        <v>#VALUE!</v>
      </c>
      <c r="L198" s="310" t="e">
        <f ca="1">IF(ISERROR($K198),ROUND(VLOOKUP($A198,Analysis!$A:$U,17,FALSE),0),#N/A)</f>
        <v>#VALUE!</v>
      </c>
      <c r="M198" s="264" t="e">
        <f t="shared" ca="1" si="29"/>
        <v>#VALUE!</v>
      </c>
      <c r="N198" s="264" t="e">
        <f t="shared" ca="1" si="30"/>
        <v>#VALUE!</v>
      </c>
      <c r="O198" s="264" t="e">
        <f t="shared" ca="1" si="31"/>
        <v>#VALUE!</v>
      </c>
    </row>
    <row r="199" spans="1:15" x14ac:dyDescent="0.25">
      <c r="A199" s="264" t="e">
        <f t="shared" ca="1" si="24"/>
        <v>#VALUE!</v>
      </c>
      <c r="B199" s="264" t="e">
        <f t="shared" ca="1" si="25"/>
        <v>#VALUE!</v>
      </c>
      <c r="C199" s="309" t="e">
        <f ca="1">VLOOKUP($A199,Analysis!$A:$U,11,FALSE)</f>
        <v>#VALUE!</v>
      </c>
      <c r="D199" s="264" t="e">
        <f ca="1">IF(VLOOKUP($A199,Analysis!$A:$U,3,FALSE)=1,VLOOKUP($A199,Analysis!$A:$U,18,FALSE),#N/A)</f>
        <v>#VALUE!</v>
      </c>
      <c r="E199" s="264" t="e">
        <f ca="1">IF(ISERROR($D199),VLOOKUP($A199,Analysis!$A:$U,18,FALSE),#N/A)</f>
        <v>#VALUE!</v>
      </c>
      <c r="F199" s="264" t="e">
        <f t="shared" ca="1" si="26"/>
        <v>#VALUE!</v>
      </c>
      <c r="G199" s="264" t="e">
        <f t="shared" ca="1" si="27"/>
        <v>#VALUE!</v>
      </c>
      <c r="H199" s="264" t="e">
        <f t="shared" ca="1" si="28"/>
        <v>#VALUE!</v>
      </c>
      <c r="J199" s="309" t="e">
        <f ca="1">VLOOKUP($A199,Analysis!$A:$U,10,FALSE)</f>
        <v>#VALUE!</v>
      </c>
      <c r="K199" s="310" t="e">
        <f ca="1">IF(VLOOKUP($A199,Analysis!$A:$U,3,FALSE)=1,ROUND(VLOOKUP($A199,Analysis!$A:$U,17,FALSE),0),#N/A)</f>
        <v>#VALUE!</v>
      </c>
      <c r="L199" s="310" t="e">
        <f ca="1">IF(ISERROR($K199),ROUND(VLOOKUP($A199,Analysis!$A:$U,17,FALSE),0),#N/A)</f>
        <v>#VALUE!</v>
      </c>
      <c r="M199" s="264" t="e">
        <f t="shared" ca="1" si="29"/>
        <v>#VALUE!</v>
      </c>
      <c r="N199" s="264" t="e">
        <f t="shared" ca="1" si="30"/>
        <v>#VALUE!</v>
      </c>
      <c r="O199" s="264" t="e">
        <f t="shared" ca="1" si="31"/>
        <v>#VALUE!</v>
      </c>
    </row>
    <row r="200" spans="1:15" x14ac:dyDescent="0.25">
      <c r="A200" s="264" t="e">
        <f t="shared" ca="1" si="24"/>
        <v>#VALUE!</v>
      </c>
      <c r="B200" s="264" t="e">
        <f t="shared" ca="1" si="25"/>
        <v>#VALUE!</v>
      </c>
      <c r="C200" s="309" t="e">
        <f ca="1">VLOOKUP($A200,Analysis!$A:$U,11,FALSE)</f>
        <v>#VALUE!</v>
      </c>
      <c r="D200" s="264" t="e">
        <f ca="1">IF(VLOOKUP($A200,Analysis!$A:$U,3,FALSE)=1,VLOOKUP($A200,Analysis!$A:$U,18,FALSE),#N/A)</f>
        <v>#VALUE!</v>
      </c>
      <c r="E200" s="264" t="e">
        <f ca="1">IF(ISERROR($D200),VLOOKUP($A200,Analysis!$A:$U,18,FALSE),#N/A)</f>
        <v>#VALUE!</v>
      </c>
      <c r="F200" s="264" t="e">
        <f t="shared" ca="1" si="26"/>
        <v>#VALUE!</v>
      </c>
      <c r="G200" s="264" t="e">
        <f t="shared" ca="1" si="27"/>
        <v>#VALUE!</v>
      </c>
      <c r="H200" s="264" t="e">
        <f t="shared" ca="1" si="28"/>
        <v>#VALUE!</v>
      </c>
      <c r="J200" s="309" t="e">
        <f ca="1">VLOOKUP($A200,Analysis!$A:$U,10,FALSE)</f>
        <v>#VALUE!</v>
      </c>
      <c r="K200" s="310" t="e">
        <f ca="1">IF(VLOOKUP($A200,Analysis!$A:$U,3,FALSE)=1,ROUND(VLOOKUP($A200,Analysis!$A:$U,17,FALSE),0),#N/A)</f>
        <v>#VALUE!</v>
      </c>
      <c r="L200" s="310" t="e">
        <f ca="1">IF(ISERROR($K200),ROUND(VLOOKUP($A200,Analysis!$A:$U,17,FALSE),0),#N/A)</f>
        <v>#VALUE!</v>
      </c>
      <c r="M200" s="264" t="e">
        <f t="shared" ca="1" si="29"/>
        <v>#VALUE!</v>
      </c>
      <c r="N200" s="264" t="e">
        <f t="shared" ca="1" si="30"/>
        <v>#VALUE!</v>
      </c>
      <c r="O200" s="264" t="e">
        <f t="shared" ca="1" si="31"/>
        <v>#VALUE!</v>
      </c>
    </row>
    <row r="201" spans="1:15" x14ac:dyDescent="0.25">
      <c r="A201" s="264" t="e">
        <f t="shared" ca="1" si="24"/>
        <v>#VALUE!</v>
      </c>
      <c r="B201" s="264" t="e">
        <f t="shared" ca="1" si="25"/>
        <v>#VALUE!</v>
      </c>
      <c r="C201" s="309" t="e">
        <f ca="1">VLOOKUP($A201,Analysis!$A:$U,11,FALSE)</f>
        <v>#VALUE!</v>
      </c>
      <c r="D201" s="264" t="e">
        <f ca="1">IF(VLOOKUP($A201,Analysis!$A:$U,3,FALSE)=1,VLOOKUP($A201,Analysis!$A:$U,18,FALSE),#N/A)</f>
        <v>#VALUE!</v>
      </c>
      <c r="E201" s="264" t="e">
        <f ca="1">IF(ISERROR($D201),VLOOKUP($A201,Analysis!$A:$U,18,FALSE),#N/A)</f>
        <v>#VALUE!</v>
      </c>
      <c r="F201" s="264" t="e">
        <f t="shared" ca="1" si="26"/>
        <v>#VALUE!</v>
      </c>
      <c r="G201" s="264" t="e">
        <f t="shared" ca="1" si="27"/>
        <v>#VALUE!</v>
      </c>
      <c r="H201" s="264" t="e">
        <f t="shared" ca="1" si="28"/>
        <v>#VALUE!</v>
      </c>
      <c r="J201" s="309" t="e">
        <f ca="1">VLOOKUP($A201,Analysis!$A:$U,10,FALSE)</f>
        <v>#VALUE!</v>
      </c>
      <c r="K201" s="310" t="e">
        <f ca="1">IF(VLOOKUP($A201,Analysis!$A:$U,3,FALSE)=1,ROUND(VLOOKUP($A201,Analysis!$A:$U,17,FALSE),0),#N/A)</f>
        <v>#VALUE!</v>
      </c>
      <c r="L201" s="310" t="e">
        <f ca="1">IF(ISERROR($K201),ROUND(VLOOKUP($A201,Analysis!$A:$U,17,FALSE),0),#N/A)</f>
        <v>#VALUE!</v>
      </c>
      <c r="M201" s="264" t="e">
        <f t="shared" ca="1" si="29"/>
        <v>#VALUE!</v>
      </c>
      <c r="N201" s="264" t="e">
        <f t="shared" ca="1" si="30"/>
        <v>#VALUE!</v>
      </c>
      <c r="O201" s="264" t="e">
        <f t="shared" ca="1" si="31"/>
        <v>#VALUE!</v>
      </c>
    </row>
    <row r="202" spans="1:15" x14ac:dyDescent="0.25">
      <c r="A202" s="264" t="e">
        <f t="shared" ca="1" si="24"/>
        <v>#VALUE!</v>
      </c>
      <c r="B202" s="264" t="e">
        <f t="shared" ca="1" si="25"/>
        <v>#VALUE!</v>
      </c>
      <c r="C202" s="309" t="e">
        <f ca="1">VLOOKUP($A202,Analysis!$A:$U,11,FALSE)</f>
        <v>#VALUE!</v>
      </c>
      <c r="D202" s="264" t="e">
        <f ca="1">IF(VLOOKUP($A202,Analysis!$A:$U,3,FALSE)=1,VLOOKUP($A202,Analysis!$A:$U,18,FALSE),#N/A)</f>
        <v>#VALUE!</v>
      </c>
      <c r="E202" s="264" t="e">
        <f ca="1">IF(ISERROR($D202),VLOOKUP($A202,Analysis!$A:$U,18,FALSE),#N/A)</f>
        <v>#VALUE!</v>
      </c>
      <c r="F202" s="264" t="e">
        <f t="shared" ca="1" si="26"/>
        <v>#VALUE!</v>
      </c>
      <c r="G202" s="264" t="e">
        <f t="shared" ca="1" si="27"/>
        <v>#VALUE!</v>
      </c>
      <c r="H202" s="264" t="e">
        <f t="shared" ca="1" si="28"/>
        <v>#VALUE!</v>
      </c>
      <c r="J202" s="309" t="e">
        <f ca="1">VLOOKUP($A202,Analysis!$A:$U,10,FALSE)</f>
        <v>#VALUE!</v>
      </c>
      <c r="K202" s="310" t="e">
        <f ca="1">IF(VLOOKUP($A202,Analysis!$A:$U,3,FALSE)=1,ROUND(VLOOKUP($A202,Analysis!$A:$U,17,FALSE),0),#N/A)</f>
        <v>#VALUE!</v>
      </c>
      <c r="L202" s="310" t="e">
        <f ca="1">IF(ISERROR($K202),ROUND(VLOOKUP($A202,Analysis!$A:$U,17,FALSE),0),#N/A)</f>
        <v>#VALUE!</v>
      </c>
      <c r="M202" s="264" t="e">
        <f t="shared" ca="1" si="29"/>
        <v>#VALUE!</v>
      </c>
      <c r="N202" s="264" t="e">
        <f t="shared" ca="1" si="30"/>
        <v>#VALUE!</v>
      </c>
      <c r="O202" s="264" t="e">
        <f t="shared" ca="1" si="31"/>
        <v>#VALUE!</v>
      </c>
    </row>
    <row r="203" spans="1:15" x14ac:dyDescent="0.25">
      <c r="A203" s="264" t="e">
        <f t="shared" ca="1" si="24"/>
        <v>#VALUE!</v>
      </c>
      <c r="B203" s="264" t="e">
        <f t="shared" ca="1" si="25"/>
        <v>#VALUE!</v>
      </c>
      <c r="C203" s="309" t="e">
        <f ca="1">VLOOKUP($A203,Analysis!$A:$U,11,FALSE)</f>
        <v>#VALUE!</v>
      </c>
      <c r="D203" s="264" t="e">
        <f ca="1">IF(VLOOKUP($A203,Analysis!$A:$U,3,FALSE)=1,VLOOKUP($A203,Analysis!$A:$U,18,FALSE),#N/A)</f>
        <v>#VALUE!</v>
      </c>
      <c r="E203" s="264" t="e">
        <f ca="1">IF(ISERROR($D203),VLOOKUP($A203,Analysis!$A:$U,18,FALSE),#N/A)</f>
        <v>#VALUE!</v>
      </c>
      <c r="F203" s="264" t="e">
        <f t="shared" ca="1" si="26"/>
        <v>#VALUE!</v>
      </c>
      <c r="G203" s="264" t="e">
        <f t="shared" ca="1" si="27"/>
        <v>#VALUE!</v>
      </c>
      <c r="H203" s="264" t="e">
        <f t="shared" ca="1" si="28"/>
        <v>#VALUE!</v>
      </c>
      <c r="J203" s="309" t="e">
        <f ca="1">VLOOKUP($A203,Analysis!$A:$U,10,FALSE)</f>
        <v>#VALUE!</v>
      </c>
      <c r="K203" s="310" t="e">
        <f ca="1">IF(VLOOKUP($A203,Analysis!$A:$U,3,FALSE)=1,ROUND(VLOOKUP($A203,Analysis!$A:$U,17,FALSE),0),#N/A)</f>
        <v>#VALUE!</v>
      </c>
      <c r="L203" s="310" t="e">
        <f ca="1">IF(ISERROR($K203),ROUND(VLOOKUP($A203,Analysis!$A:$U,17,FALSE),0),#N/A)</f>
        <v>#VALUE!</v>
      </c>
      <c r="M203" s="264" t="e">
        <f t="shared" ca="1" si="29"/>
        <v>#VALUE!</v>
      </c>
      <c r="N203" s="264" t="e">
        <f t="shared" ca="1" si="30"/>
        <v>#VALUE!</v>
      </c>
      <c r="O203" s="264" t="e">
        <f t="shared" ca="1" si="31"/>
        <v>#VALUE!</v>
      </c>
    </row>
    <row r="204" spans="1:15" x14ac:dyDescent="0.25">
      <c r="A204" s="264" t="e">
        <f t="shared" ca="1" si="24"/>
        <v>#VALUE!</v>
      </c>
      <c r="B204" s="264" t="e">
        <f t="shared" ca="1" si="25"/>
        <v>#VALUE!</v>
      </c>
      <c r="C204" s="309" t="e">
        <f ca="1">VLOOKUP($A204,Analysis!$A:$U,11,FALSE)</f>
        <v>#VALUE!</v>
      </c>
      <c r="D204" s="264" t="e">
        <f ca="1">IF(VLOOKUP($A204,Analysis!$A:$U,3,FALSE)=1,VLOOKUP($A204,Analysis!$A:$U,18,FALSE),#N/A)</f>
        <v>#VALUE!</v>
      </c>
      <c r="E204" s="264" t="e">
        <f ca="1">IF(ISERROR($D204),VLOOKUP($A204,Analysis!$A:$U,18,FALSE),#N/A)</f>
        <v>#VALUE!</v>
      </c>
      <c r="F204" s="264" t="e">
        <f t="shared" ca="1" si="26"/>
        <v>#VALUE!</v>
      </c>
      <c r="G204" s="264" t="e">
        <f t="shared" ca="1" si="27"/>
        <v>#VALUE!</v>
      </c>
      <c r="H204" s="264" t="e">
        <f t="shared" ca="1" si="28"/>
        <v>#VALUE!</v>
      </c>
      <c r="J204" s="309" t="e">
        <f ca="1">VLOOKUP($A204,Analysis!$A:$U,10,FALSE)</f>
        <v>#VALUE!</v>
      </c>
      <c r="K204" s="310" t="e">
        <f ca="1">IF(VLOOKUP($A204,Analysis!$A:$U,3,FALSE)=1,ROUND(VLOOKUP($A204,Analysis!$A:$U,17,FALSE),0),#N/A)</f>
        <v>#VALUE!</v>
      </c>
      <c r="L204" s="310" t="e">
        <f ca="1">IF(ISERROR($K204),ROUND(VLOOKUP($A204,Analysis!$A:$U,17,FALSE),0),#N/A)</f>
        <v>#VALUE!</v>
      </c>
      <c r="M204" s="264" t="e">
        <f t="shared" ca="1" si="29"/>
        <v>#VALUE!</v>
      </c>
      <c r="N204" s="264" t="e">
        <f t="shared" ca="1" si="30"/>
        <v>#VALUE!</v>
      </c>
      <c r="O204" s="264" t="e">
        <f t="shared" ca="1" si="31"/>
        <v>#VALUE!</v>
      </c>
    </row>
    <row r="205" spans="1:15" x14ac:dyDescent="0.25">
      <c r="A205" s="264" t="e">
        <f t="shared" ca="1" si="24"/>
        <v>#VALUE!</v>
      </c>
      <c r="B205" s="264" t="e">
        <f t="shared" ca="1" si="25"/>
        <v>#VALUE!</v>
      </c>
      <c r="C205" s="309" t="e">
        <f ca="1">VLOOKUP($A205,Analysis!$A:$U,11,FALSE)</f>
        <v>#VALUE!</v>
      </c>
      <c r="D205" s="264" t="e">
        <f ca="1">IF(VLOOKUP($A205,Analysis!$A:$U,3,FALSE)=1,VLOOKUP($A205,Analysis!$A:$U,18,FALSE),#N/A)</f>
        <v>#VALUE!</v>
      </c>
      <c r="E205" s="264" t="e">
        <f ca="1">IF(ISERROR($D205),VLOOKUP($A205,Analysis!$A:$U,18,FALSE),#N/A)</f>
        <v>#VALUE!</v>
      </c>
      <c r="F205" s="264" t="e">
        <f t="shared" ca="1" si="26"/>
        <v>#VALUE!</v>
      </c>
      <c r="G205" s="264" t="e">
        <f t="shared" ca="1" si="27"/>
        <v>#VALUE!</v>
      </c>
      <c r="H205" s="264" t="e">
        <f t="shared" ca="1" si="28"/>
        <v>#VALUE!</v>
      </c>
      <c r="J205" s="309" t="e">
        <f ca="1">VLOOKUP($A205,Analysis!$A:$U,10,FALSE)</f>
        <v>#VALUE!</v>
      </c>
      <c r="K205" s="310" t="e">
        <f ca="1">IF(VLOOKUP($A205,Analysis!$A:$U,3,FALSE)=1,ROUND(VLOOKUP($A205,Analysis!$A:$U,17,FALSE),0),#N/A)</f>
        <v>#VALUE!</v>
      </c>
      <c r="L205" s="310" t="e">
        <f ca="1">IF(ISERROR($K205),ROUND(VLOOKUP($A205,Analysis!$A:$U,17,FALSE),0),#N/A)</f>
        <v>#VALUE!</v>
      </c>
      <c r="M205" s="264" t="e">
        <f t="shared" ca="1" si="29"/>
        <v>#VALUE!</v>
      </c>
      <c r="N205" s="264" t="e">
        <f t="shared" ca="1" si="30"/>
        <v>#VALUE!</v>
      </c>
      <c r="O205" s="264" t="e">
        <f t="shared" ca="1" si="31"/>
        <v>#VALUE!</v>
      </c>
    </row>
    <row r="206" spans="1:15" x14ac:dyDescent="0.25">
      <c r="A206" s="264" t="e">
        <f t="shared" ca="1" si="24"/>
        <v>#VALUE!</v>
      </c>
      <c r="B206" s="264" t="e">
        <f t="shared" ca="1" si="25"/>
        <v>#VALUE!</v>
      </c>
      <c r="C206" s="309" t="e">
        <f ca="1">VLOOKUP($A206,Analysis!$A:$U,11,FALSE)</f>
        <v>#VALUE!</v>
      </c>
      <c r="D206" s="264" t="e">
        <f ca="1">IF(VLOOKUP($A206,Analysis!$A:$U,3,FALSE)=1,VLOOKUP($A206,Analysis!$A:$U,18,FALSE),#N/A)</f>
        <v>#VALUE!</v>
      </c>
      <c r="E206" s="264" t="e">
        <f ca="1">IF(ISERROR($D206),VLOOKUP($A206,Analysis!$A:$U,18,FALSE),#N/A)</f>
        <v>#VALUE!</v>
      </c>
      <c r="F206" s="264" t="e">
        <f t="shared" ca="1" si="26"/>
        <v>#VALUE!</v>
      </c>
      <c r="G206" s="264" t="e">
        <f t="shared" ca="1" si="27"/>
        <v>#VALUE!</v>
      </c>
      <c r="H206" s="264" t="e">
        <f t="shared" ca="1" si="28"/>
        <v>#VALUE!</v>
      </c>
      <c r="J206" s="309" t="e">
        <f ca="1">VLOOKUP($A206,Analysis!$A:$U,10,FALSE)</f>
        <v>#VALUE!</v>
      </c>
      <c r="K206" s="310" t="e">
        <f ca="1">IF(VLOOKUP($A206,Analysis!$A:$U,3,FALSE)=1,ROUND(VLOOKUP($A206,Analysis!$A:$U,17,FALSE),0),#N/A)</f>
        <v>#VALUE!</v>
      </c>
      <c r="L206" s="310" t="e">
        <f ca="1">IF(ISERROR($K206),ROUND(VLOOKUP($A206,Analysis!$A:$U,17,FALSE),0),#N/A)</f>
        <v>#VALUE!</v>
      </c>
      <c r="M206" s="264" t="e">
        <f t="shared" ca="1" si="29"/>
        <v>#VALUE!</v>
      </c>
      <c r="N206" s="264" t="e">
        <f t="shared" ca="1" si="30"/>
        <v>#VALUE!</v>
      </c>
      <c r="O206" s="264" t="e">
        <f t="shared" ca="1" si="31"/>
        <v>#VALUE!</v>
      </c>
    </row>
    <row r="207" spans="1:15" x14ac:dyDescent="0.25">
      <c r="A207" s="264" t="e">
        <f t="shared" ca="1" si="24"/>
        <v>#VALUE!</v>
      </c>
      <c r="B207" s="264" t="e">
        <f t="shared" ca="1" si="25"/>
        <v>#VALUE!</v>
      </c>
      <c r="C207" s="309" t="e">
        <f ca="1">VLOOKUP($A207,Analysis!$A:$U,11,FALSE)</f>
        <v>#VALUE!</v>
      </c>
      <c r="D207" s="264" t="e">
        <f ca="1">IF(VLOOKUP($A207,Analysis!$A:$U,3,FALSE)=1,VLOOKUP($A207,Analysis!$A:$U,18,FALSE),#N/A)</f>
        <v>#VALUE!</v>
      </c>
      <c r="E207" s="264" t="e">
        <f ca="1">IF(ISERROR($D207),VLOOKUP($A207,Analysis!$A:$U,18,FALSE),#N/A)</f>
        <v>#VALUE!</v>
      </c>
      <c r="F207" s="264" t="e">
        <f t="shared" ca="1" si="26"/>
        <v>#VALUE!</v>
      </c>
      <c r="G207" s="264" t="e">
        <f t="shared" ca="1" si="27"/>
        <v>#VALUE!</v>
      </c>
      <c r="H207" s="264" t="e">
        <f t="shared" ca="1" si="28"/>
        <v>#VALUE!</v>
      </c>
      <c r="J207" s="309" t="e">
        <f ca="1">VLOOKUP($A207,Analysis!$A:$U,10,FALSE)</f>
        <v>#VALUE!</v>
      </c>
      <c r="K207" s="310" t="e">
        <f ca="1">IF(VLOOKUP($A207,Analysis!$A:$U,3,FALSE)=1,ROUND(VLOOKUP($A207,Analysis!$A:$U,17,FALSE),0),#N/A)</f>
        <v>#VALUE!</v>
      </c>
      <c r="L207" s="310" t="e">
        <f ca="1">IF(ISERROR($K207),ROUND(VLOOKUP($A207,Analysis!$A:$U,17,FALSE),0),#N/A)</f>
        <v>#VALUE!</v>
      </c>
      <c r="M207" s="264" t="e">
        <f t="shared" ca="1" si="29"/>
        <v>#VALUE!</v>
      </c>
      <c r="N207" s="264" t="e">
        <f t="shared" ca="1" si="30"/>
        <v>#VALUE!</v>
      </c>
      <c r="O207" s="264" t="e">
        <f t="shared" ca="1" si="31"/>
        <v>#VALUE!</v>
      </c>
    </row>
    <row r="208" spans="1:15" x14ac:dyDescent="0.25">
      <c r="A208" s="264" t="e">
        <f t="shared" ca="1" si="24"/>
        <v>#VALUE!</v>
      </c>
      <c r="B208" s="264" t="e">
        <f t="shared" ca="1" si="25"/>
        <v>#VALUE!</v>
      </c>
      <c r="C208" s="309" t="e">
        <f ca="1">VLOOKUP($A208,Analysis!$A:$U,11,FALSE)</f>
        <v>#VALUE!</v>
      </c>
      <c r="D208" s="264" t="e">
        <f ca="1">IF(VLOOKUP($A208,Analysis!$A:$U,3,FALSE)=1,VLOOKUP($A208,Analysis!$A:$U,18,FALSE),#N/A)</f>
        <v>#VALUE!</v>
      </c>
      <c r="E208" s="264" t="e">
        <f ca="1">IF(ISERROR($D208),VLOOKUP($A208,Analysis!$A:$U,18,FALSE),#N/A)</f>
        <v>#VALUE!</v>
      </c>
      <c r="F208" s="264" t="e">
        <f t="shared" ca="1" si="26"/>
        <v>#VALUE!</v>
      </c>
      <c r="G208" s="264" t="e">
        <f t="shared" ca="1" si="27"/>
        <v>#VALUE!</v>
      </c>
      <c r="H208" s="264" t="e">
        <f t="shared" ca="1" si="28"/>
        <v>#VALUE!</v>
      </c>
      <c r="J208" s="309" t="e">
        <f ca="1">VLOOKUP($A208,Analysis!$A:$U,10,FALSE)</f>
        <v>#VALUE!</v>
      </c>
      <c r="K208" s="310" t="e">
        <f ca="1">IF(VLOOKUP($A208,Analysis!$A:$U,3,FALSE)=1,ROUND(VLOOKUP($A208,Analysis!$A:$U,17,FALSE),0),#N/A)</f>
        <v>#VALUE!</v>
      </c>
      <c r="L208" s="310" t="e">
        <f ca="1">IF(ISERROR($K208),ROUND(VLOOKUP($A208,Analysis!$A:$U,17,FALSE),0),#N/A)</f>
        <v>#VALUE!</v>
      </c>
      <c r="M208" s="264" t="e">
        <f t="shared" ca="1" si="29"/>
        <v>#VALUE!</v>
      </c>
      <c r="N208" s="264" t="e">
        <f t="shared" ca="1" si="30"/>
        <v>#VALUE!</v>
      </c>
      <c r="O208" s="264" t="e">
        <f t="shared" ca="1" si="31"/>
        <v>#VALUE!</v>
      </c>
    </row>
    <row r="209" spans="1:15" x14ac:dyDescent="0.25">
      <c r="A209" s="264" t="e">
        <f t="shared" ca="1" si="24"/>
        <v>#VALUE!</v>
      </c>
      <c r="B209" s="264" t="e">
        <f t="shared" ca="1" si="25"/>
        <v>#VALUE!</v>
      </c>
      <c r="C209" s="309" t="e">
        <f ca="1">VLOOKUP($A209,Analysis!$A:$U,11,FALSE)</f>
        <v>#VALUE!</v>
      </c>
      <c r="D209" s="264" t="e">
        <f ca="1">IF(VLOOKUP($A209,Analysis!$A:$U,3,FALSE)=1,VLOOKUP($A209,Analysis!$A:$U,18,FALSE),#N/A)</f>
        <v>#VALUE!</v>
      </c>
      <c r="E209" s="264" t="e">
        <f ca="1">IF(ISERROR($D209),VLOOKUP($A209,Analysis!$A:$U,18,FALSE),#N/A)</f>
        <v>#VALUE!</v>
      </c>
      <c r="F209" s="264" t="e">
        <f t="shared" ca="1" si="26"/>
        <v>#VALUE!</v>
      </c>
      <c r="G209" s="264" t="e">
        <f t="shared" ca="1" si="27"/>
        <v>#VALUE!</v>
      </c>
      <c r="H209" s="264" t="e">
        <f t="shared" ca="1" si="28"/>
        <v>#VALUE!</v>
      </c>
      <c r="J209" s="309" t="e">
        <f ca="1">VLOOKUP($A209,Analysis!$A:$U,10,FALSE)</f>
        <v>#VALUE!</v>
      </c>
      <c r="K209" s="310" t="e">
        <f ca="1">IF(VLOOKUP($A209,Analysis!$A:$U,3,FALSE)=1,ROUND(VLOOKUP($A209,Analysis!$A:$U,17,FALSE),0),#N/A)</f>
        <v>#VALUE!</v>
      </c>
      <c r="L209" s="310" t="e">
        <f ca="1">IF(ISERROR($K209),ROUND(VLOOKUP($A209,Analysis!$A:$U,17,FALSE),0),#N/A)</f>
        <v>#VALUE!</v>
      </c>
      <c r="M209" s="264" t="e">
        <f t="shared" ca="1" si="29"/>
        <v>#VALUE!</v>
      </c>
      <c r="N209" s="264" t="e">
        <f t="shared" ca="1" si="30"/>
        <v>#VALUE!</v>
      </c>
      <c r="O209" s="264" t="e">
        <f t="shared" ca="1" si="31"/>
        <v>#VALUE!</v>
      </c>
    </row>
    <row r="210" spans="1:15" x14ac:dyDescent="0.25">
      <c r="A210" s="264" t="e">
        <f t="shared" ca="1" si="24"/>
        <v>#VALUE!</v>
      </c>
      <c r="B210" s="264" t="e">
        <f t="shared" ca="1" si="25"/>
        <v>#VALUE!</v>
      </c>
      <c r="C210" s="309" t="e">
        <f ca="1">VLOOKUP($A210,Analysis!$A:$U,11,FALSE)</f>
        <v>#VALUE!</v>
      </c>
      <c r="D210" s="264" t="e">
        <f ca="1">IF(VLOOKUP($A210,Analysis!$A:$U,3,FALSE)=1,VLOOKUP($A210,Analysis!$A:$U,18,FALSE),#N/A)</f>
        <v>#VALUE!</v>
      </c>
      <c r="E210" s="264" t="e">
        <f ca="1">IF(ISERROR($D210),VLOOKUP($A210,Analysis!$A:$U,18,FALSE),#N/A)</f>
        <v>#VALUE!</v>
      </c>
      <c r="F210" s="264" t="e">
        <f t="shared" ca="1" si="26"/>
        <v>#VALUE!</v>
      </c>
      <c r="G210" s="264" t="e">
        <f t="shared" ca="1" si="27"/>
        <v>#VALUE!</v>
      </c>
      <c r="H210" s="264" t="e">
        <f t="shared" ca="1" si="28"/>
        <v>#VALUE!</v>
      </c>
      <c r="J210" s="309" t="e">
        <f ca="1">VLOOKUP($A210,Analysis!$A:$U,10,FALSE)</f>
        <v>#VALUE!</v>
      </c>
      <c r="K210" s="310" t="e">
        <f ca="1">IF(VLOOKUP($A210,Analysis!$A:$U,3,FALSE)=1,ROUND(VLOOKUP($A210,Analysis!$A:$U,17,FALSE),0),#N/A)</f>
        <v>#VALUE!</v>
      </c>
      <c r="L210" s="310" t="e">
        <f ca="1">IF(ISERROR($K210),ROUND(VLOOKUP($A210,Analysis!$A:$U,17,FALSE),0),#N/A)</f>
        <v>#VALUE!</v>
      </c>
      <c r="M210" s="264" t="e">
        <f t="shared" ca="1" si="29"/>
        <v>#VALUE!</v>
      </c>
      <c r="N210" s="264" t="e">
        <f t="shared" ca="1" si="30"/>
        <v>#VALUE!</v>
      </c>
      <c r="O210" s="264" t="e">
        <f t="shared" ca="1" si="31"/>
        <v>#VALUE!</v>
      </c>
    </row>
    <row r="211" spans="1:15" x14ac:dyDescent="0.25">
      <c r="A211" s="264" t="e">
        <f t="shared" ca="1" si="24"/>
        <v>#VALUE!</v>
      </c>
      <c r="B211" s="264" t="e">
        <f t="shared" ca="1" si="25"/>
        <v>#VALUE!</v>
      </c>
      <c r="C211" s="309" t="e">
        <f ca="1">VLOOKUP($A211,Analysis!$A:$U,11,FALSE)</f>
        <v>#VALUE!</v>
      </c>
      <c r="D211" s="264" t="e">
        <f ca="1">IF(VLOOKUP($A211,Analysis!$A:$U,3,FALSE)=1,VLOOKUP($A211,Analysis!$A:$U,18,FALSE),#N/A)</f>
        <v>#VALUE!</v>
      </c>
      <c r="E211" s="264" t="e">
        <f ca="1">IF(ISERROR($D211),VLOOKUP($A211,Analysis!$A:$U,18,FALSE),#N/A)</f>
        <v>#VALUE!</v>
      </c>
      <c r="F211" s="264" t="e">
        <f t="shared" ca="1" si="26"/>
        <v>#VALUE!</v>
      </c>
      <c r="G211" s="264" t="e">
        <f t="shared" ca="1" si="27"/>
        <v>#VALUE!</v>
      </c>
      <c r="H211" s="264" t="e">
        <f t="shared" ca="1" si="28"/>
        <v>#VALUE!</v>
      </c>
      <c r="J211" s="309" t="e">
        <f ca="1">VLOOKUP($A211,Analysis!$A:$U,10,FALSE)</f>
        <v>#VALUE!</v>
      </c>
      <c r="K211" s="310" t="e">
        <f ca="1">IF(VLOOKUP($A211,Analysis!$A:$U,3,FALSE)=1,ROUND(VLOOKUP($A211,Analysis!$A:$U,17,FALSE),0),#N/A)</f>
        <v>#VALUE!</v>
      </c>
      <c r="L211" s="310" t="e">
        <f ca="1">IF(ISERROR($K211),ROUND(VLOOKUP($A211,Analysis!$A:$U,17,FALSE),0),#N/A)</f>
        <v>#VALUE!</v>
      </c>
      <c r="M211" s="264" t="e">
        <f t="shared" ca="1" si="29"/>
        <v>#VALUE!</v>
      </c>
      <c r="N211" s="264" t="e">
        <f t="shared" ca="1" si="30"/>
        <v>#VALUE!</v>
      </c>
      <c r="O211" s="264" t="e">
        <f t="shared" ca="1" si="31"/>
        <v>#VALUE!</v>
      </c>
    </row>
    <row r="212" spans="1:15" x14ac:dyDescent="0.25">
      <c r="A212" s="264" t="e">
        <f t="shared" ca="1" si="24"/>
        <v>#VALUE!</v>
      </c>
      <c r="B212" s="264" t="e">
        <f t="shared" ca="1" si="25"/>
        <v>#VALUE!</v>
      </c>
      <c r="C212" s="309" t="e">
        <f ca="1">VLOOKUP($A212,Analysis!$A:$U,11,FALSE)</f>
        <v>#VALUE!</v>
      </c>
      <c r="D212" s="264" t="e">
        <f ca="1">IF(VLOOKUP($A212,Analysis!$A:$U,3,FALSE)=1,VLOOKUP($A212,Analysis!$A:$U,18,FALSE),#N/A)</f>
        <v>#VALUE!</v>
      </c>
      <c r="E212" s="264" t="e">
        <f ca="1">IF(ISERROR($D212),VLOOKUP($A212,Analysis!$A:$U,18,FALSE),#N/A)</f>
        <v>#VALUE!</v>
      </c>
      <c r="F212" s="264" t="e">
        <f t="shared" ca="1" si="26"/>
        <v>#VALUE!</v>
      </c>
      <c r="G212" s="264" t="e">
        <f t="shared" ca="1" si="27"/>
        <v>#VALUE!</v>
      </c>
      <c r="H212" s="264" t="e">
        <f t="shared" ca="1" si="28"/>
        <v>#VALUE!</v>
      </c>
      <c r="J212" s="309" t="e">
        <f ca="1">VLOOKUP($A212,Analysis!$A:$U,10,FALSE)</f>
        <v>#VALUE!</v>
      </c>
      <c r="K212" s="310" t="e">
        <f ca="1">IF(VLOOKUP($A212,Analysis!$A:$U,3,FALSE)=1,ROUND(VLOOKUP($A212,Analysis!$A:$U,17,FALSE),0),#N/A)</f>
        <v>#VALUE!</v>
      </c>
      <c r="L212" s="310" t="e">
        <f ca="1">IF(ISERROR($K212),ROUND(VLOOKUP($A212,Analysis!$A:$U,17,FALSE),0),#N/A)</f>
        <v>#VALUE!</v>
      </c>
      <c r="M212" s="264" t="e">
        <f t="shared" ca="1" si="29"/>
        <v>#VALUE!</v>
      </c>
      <c r="N212" s="264" t="e">
        <f t="shared" ca="1" si="30"/>
        <v>#VALUE!</v>
      </c>
      <c r="O212" s="264" t="e">
        <f t="shared" ca="1" si="31"/>
        <v>#VALUE!</v>
      </c>
    </row>
    <row r="213" spans="1:15" x14ac:dyDescent="0.25">
      <c r="A213" s="264" t="e">
        <f t="shared" ca="1" si="24"/>
        <v>#VALUE!</v>
      </c>
      <c r="B213" s="264" t="e">
        <f t="shared" ca="1" si="25"/>
        <v>#VALUE!</v>
      </c>
      <c r="C213" s="309" t="e">
        <f ca="1">VLOOKUP($A213,Analysis!$A:$U,11,FALSE)</f>
        <v>#VALUE!</v>
      </c>
      <c r="D213" s="264" t="e">
        <f ca="1">IF(VLOOKUP($A213,Analysis!$A:$U,3,FALSE)=1,VLOOKUP($A213,Analysis!$A:$U,18,FALSE),#N/A)</f>
        <v>#VALUE!</v>
      </c>
      <c r="E213" s="264" t="e">
        <f ca="1">IF(ISERROR($D213),VLOOKUP($A213,Analysis!$A:$U,18,FALSE),#N/A)</f>
        <v>#VALUE!</v>
      </c>
      <c r="F213" s="264" t="e">
        <f t="shared" ca="1" si="26"/>
        <v>#VALUE!</v>
      </c>
      <c r="G213" s="264" t="e">
        <f t="shared" ca="1" si="27"/>
        <v>#VALUE!</v>
      </c>
      <c r="H213" s="264" t="e">
        <f t="shared" ca="1" si="28"/>
        <v>#VALUE!</v>
      </c>
      <c r="J213" s="309" t="e">
        <f ca="1">VLOOKUP($A213,Analysis!$A:$U,10,FALSE)</f>
        <v>#VALUE!</v>
      </c>
      <c r="K213" s="310" t="e">
        <f ca="1">IF(VLOOKUP($A213,Analysis!$A:$U,3,FALSE)=1,ROUND(VLOOKUP($A213,Analysis!$A:$U,17,FALSE),0),#N/A)</f>
        <v>#VALUE!</v>
      </c>
      <c r="L213" s="310" t="e">
        <f ca="1">IF(ISERROR($K213),ROUND(VLOOKUP($A213,Analysis!$A:$U,17,FALSE),0),#N/A)</f>
        <v>#VALUE!</v>
      </c>
      <c r="M213" s="264" t="e">
        <f t="shared" ca="1" si="29"/>
        <v>#VALUE!</v>
      </c>
      <c r="N213" s="264" t="e">
        <f t="shared" ca="1" si="30"/>
        <v>#VALUE!</v>
      </c>
      <c r="O213" s="264" t="e">
        <f t="shared" ca="1" si="31"/>
        <v>#VALUE!</v>
      </c>
    </row>
    <row r="214" spans="1:15" x14ac:dyDescent="0.25">
      <c r="A214" s="264" t="e">
        <f t="shared" ca="1" si="24"/>
        <v>#VALUE!</v>
      </c>
      <c r="B214" s="264" t="e">
        <f t="shared" ca="1" si="25"/>
        <v>#VALUE!</v>
      </c>
      <c r="C214" s="309" t="e">
        <f ca="1">VLOOKUP($A214,Analysis!$A:$U,11,FALSE)</f>
        <v>#VALUE!</v>
      </c>
      <c r="D214" s="264" t="e">
        <f ca="1">IF(VLOOKUP($A214,Analysis!$A:$U,3,FALSE)=1,VLOOKUP($A214,Analysis!$A:$U,18,FALSE),#N/A)</f>
        <v>#VALUE!</v>
      </c>
      <c r="E214" s="264" t="e">
        <f ca="1">IF(ISERROR($D214),VLOOKUP($A214,Analysis!$A:$U,18,FALSE),#N/A)</f>
        <v>#VALUE!</v>
      </c>
      <c r="F214" s="264" t="e">
        <f t="shared" ca="1" si="26"/>
        <v>#VALUE!</v>
      </c>
      <c r="G214" s="264" t="e">
        <f t="shared" ca="1" si="27"/>
        <v>#VALUE!</v>
      </c>
      <c r="H214" s="264" t="e">
        <f t="shared" ca="1" si="28"/>
        <v>#VALUE!</v>
      </c>
      <c r="J214" s="309" t="e">
        <f ca="1">VLOOKUP($A214,Analysis!$A:$U,10,FALSE)</f>
        <v>#VALUE!</v>
      </c>
      <c r="K214" s="310" t="e">
        <f ca="1">IF(VLOOKUP($A214,Analysis!$A:$U,3,FALSE)=1,ROUND(VLOOKUP($A214,Analysis!$A:$U,17,FALSE),0),#N/A)</f>
        <v>#VALUE!</v>
      </c>
      <c r="L214" s="310" t="e">
        <f ca="1">IF(ISERROR($K214),ROUND(VLOOKUP($A214,Analysis!$A:$U,17,FALSE),0),#N/A)</f>
        <v>#VALUE!</v>
      </c>
      <c r="M214" s="264" t="e">
        <f t="shared" ca="1" si="29"/>
        <v>#VALUE!</v>
      </c>
      <c r="N214" s="264" t="e">
        <f t="shared" ca="1" si="30"/>
        <v>#VALUE!</v>
      </c>
      <c r="O214" s="264" t="e">
        <f t="shared" ca="1" si="31"/>
        <v>#VALUE!</v>
      </c>
    </row>
    <row r="215" spans="1:15" x14ac:dyDescent="0.25">
      <c r="A215" s="264" t="e">
        <f t="shared" ca="1" si="24"/>
        <v>#VALUE!</v>
      </c>
      <c r="B215" s="264" t="e">
        <f t="shared" ca="1" si="25"/>
        <v>#VALUE!</v>
      </c>
      <c r="C215" s="309" t="e">
        <f ca="1">VLOOKUP($A215,Analysis!$A:$U,11,FALSE)</f>
        <v>#VALUE!</v>
      </c>
      <c r="D215" s="264" t="e">
        <f ca="1">IF(VLOOKUP($A215,Analysis!$A:$U,3,FALSE)=1,VLOOKUP($A215,Analysis!$A:$U,18,FALSE),#N/A)</f>
        <v>#VALUE!</v>
      </c>
      <c r="E215" s="264" t="e">
        <f ca="1">IF(ISERROR($D215),VLOOKUP($A215,Analysis!$A:$U,18,FALSE),#N/A)</f>
        <v>#VALUE!</v>
      </c>
      <c r="F215" s="264" t="e">
        <f t="shared" ca="1" si="26"/>
        <v>#VALUE!</v>
      </c>
      <c r="G215" s="264" t="e">
        <f t="shared" ca="1" si="27"/>
        <v>#VALUE!</v>
      </c>
      <c r="H215" s="264" t="e">
        <f t="shared" ca="1" si="28"/>
        <v>#VALUE!</v>
      </c>
      <c r="J215" s="309" t="e">
        <f ca="1">VLOOKUP($A215,Analysis!$A:$U,10,FALSE)</f>
        <v>#VALUE!</v>
      </c>
      <c r="K215" s="310" t="e">
        <f ca="1">IF(VLOOKUP($A215,Analysis!$A:$U,3,FALSE)=1,ROUND(VLOOKUP($A215,Analysis!$A:$U,17,FALSE),0),#N/A)</f>
        <v>#VALUE!</v>
      </c>
      <c r="L215" s="310" t="e">
        <f ca="1">IF(ISERROR($K215),ROUND(VLOOKUP($A215,Analysis!$A:$U,17,FALSE),0),#N/A)</f>
        <v>#VALUE!</v>
      </c>
      <c r="M215" s="264" t="e">
        <f t="shared" ca="1" si="29"/>
        <v>#VALUE!</v>
      </c>
      <c r="N215" s="264" t="e">
        <f t="shared" ca="1" si="30"/>
        <v>#VALUE!</v>
      </c>
      <c r="O215" s="264" t="e">
        <f t="shared" ca="1" si="31"/>
        <v>#VALUE!</v>
      </c>
    </row>
    <row r="216" spans="1:15" x14ac:dyDescent="0.25">
      <c r="A216" s="264" t="e">
        <f t="shared" ca="1" si="24"/>
        <v>#VALUE!</v>
      </c>
      <c r="B216" s="264" t="e">
        <f t="shared" ca="1" si="25"/>
        <v>#VALUE!</v>
      </c>
      <c r="C216" s="309" t="e">
        <f ca="1">VLOOKUP($A216,Analysis!$A:$U,11,FALSE)</f>
        <v>#VALUE!</v>
      </c>
      <c r="D216" s="264" t="e">
        <f ca="1">IF(VLOOKUP($A216,Analysis!$A:$U,3,FALSE)=1,VLOOKUP($A216,Analysis!$A:$U,18,FALSE),#N/A)</f>
        <v>#VALUE!</v>
      </c>
      <c r="E216" s="264" t="e">
        <f ca="1">IF(ISERROR($D216),VLOOKUP($A216,Analysis!$A:$U,18,FALSE),#N/A)</f>
        <v>#VALUE!</v>
      </c>
      <c r="F216" s="264" t="e">
        <f t="shared" ca="1" si="26"/>
        <v>#VALUE!</v>
      </c>
      <c r="G216" s="264" t="e">
        <f t="shared" ca="1" si="27"/>
        <v>#VALUE!</v>
      </c>
      <c r="H216" s="264" t="e">
        <f t="shared" ca="1" si="28"/>
        <v>#VALUE!</v>
      </c>
      <c r="J216" s="309" t="e">
        <f ca="1">VLOOKUP($A216,Analysis!$A:$U,10,FALSE)</f>
        <v>#VALUE!</v>
      </c>
      <c r="K216" s="310" t="e">
        <f ca="1">IF(VLOOKUP($A216,Analysis!$A:$U,3,FALSE)=1,ROUND(VLOOKUP($A216,Analysis!$A:$U,17,FALSE),0),#N/A)</f>
        <v>#VALUE!</v>
      </c>
      <c r="L216" s="310" t="e">
        <f ca="1">IF(ISERROR($K216),ROUND(VLOOKUP($A216,Analysis!$A:$U,17,FALSE),0),#N/A)</f>
        <v>#VALUE!</v>
      </c>
      <c r="M216" s="264" t="e">
        <f t="shared" ca="1" si="29"/>
        <v>#VALUE!</v>
      </c>
      <c r="N216" s="264" t="e">
        <f t="shared" ca="1" si="30"/>
        <v>#VALUE!</v>
      </c>
      <c r="O216" s="264" t="e">
        <f t="shared" ca="1" si="31"/>
        <v>#VALUE!</v>
      </c>
    </row>
    <row r="217" spans="1:15" x14ac:dyDescent="0.25">
      <c r="A217" s="264" t="e">
        <f t="shared" ca="1" si="24"/>
        <v>#VALUE!</v>
      </c>
      <c r="B217" s="264" t="e">
        <f t="shared" ca="1" si="25"/>
        <v>#VALUE!</v>
      </c>
      <c r="C217" s="309" t="e">
        <f ca="1">VLOOKUP($A217,Analysis!$A:$U,11,FALSE)</f>
        <v>#VALUE!</v>
      </c>
      <c r="D217" s="264" t="e">
        <f ca="1">IF(VLOOKUP($A217,Analysis!$A:$U,3,FALSE)=1,VLOOKUP($A217,Analysis!$A:$U,18,FALSE),#N/A)</f>
        <v>#VALUE!</v>
      </c>
      <c r="E217" s="264" t="e">
        <f ca="1">IF(ISERROR($D217),VLOOKUP($A217,Analysis!$A:$U,18,FALSE),#N/A)</f>
        <v>#VALUE!</v>
      </c>
      <c r="F217" s="264" t="e">
        <f t="shared" ca="1" si="26"/>
        <v>#VALUE!</v>
      </c>
      <c r="G217" s="264" t="e">
        <f t="shared" ca="1" si="27"/>
        <v>#VALUE!</v>
      </c>
      <c r="H217" s="264" t="e">
        <f t="shared" ca="1" si="28"/>
        <v>#VALUE!</v>
      </c>
      <c r="J217" s="309" t="e">
        <f ca="1">VLOOKUP($A217,Analysis!$A:$U,10,FALSE)</f>
        <v>#VALUE!</v>
      </c>
      <c r="K217" s="310" t="e">
        <f ca="1">IF(VLOOKUP($A217,Analysis!$A:$U,3,FALSE)=1,ROUND(VLOOKUP($A217,Analysis!$A:$U,17,FALSE),0),#N/A)</f>
        <v>#VALUE!</v>
      </c>
      <c r="L217" s="310" t="e">
        <f ca="1">IF(ISERROR($K217),ROUND(VLOOKUP($A217,Analysis!$A:$U,17,FALSE),0),#N/A)</f>
        <v>#VALUE!</v>
      </c>
      <c r="M217" s="264" t="e">
        <f t="shared" ca="1" si="29"/>
        <v>#VALUE!</v>
      </c>
      <c r="N217" s="264" t="e">
        <f t="shared" ca="1" si="30"/>
        <v>#VALUE!</v>
      </c>
      <c r="O217" s="264" t="e">
        <f t="shared" ca="1" si="31"/>
        <v>#VALUE!</v>
      </c>
    </row>
    <row r="218" spans="1:15" x14ac:dyDescent="0.25">
      <c r="A218" s="264" t="e">
        <f t="shared" ca="1" si="24"/>
        <v>#VALUE!</v>
      </c>
      <c r="B218" s="264" t="e">
        <f t="shared" ca="1" si="25"/>
        <v>#VALUE!</v>
      </c>
      <c r="C218" s="309" t="e">
        <f ca="1">VLOOKUP($A218,Analysis!$A:$U,11,FALSE)</f>
        <v>#VALUE!</v>
      </c>
      <c r="D218" s="264" t="e">
        <f ca="1">IF(VLOOKUP($A218,Analysis!$A:$U,3,FALSE)=1,VLOOKUP($A218,Analysis!$A:$U,18,FALSE),#N/A)</f>
        <v>#VALUE!</v>
      </c>
      <c r="E218" s="264" t="e">
        <f ca="1">IF(ISERROR($D218),VLOOKUP($A218,Analysis!$A:$U,18,FALSE),#N/A)</f>
        <v>#VALUE!</v>
      </c>
      <c r="F218" s="264" t="e">
        <f t="shared" ca="1" si="26"/>
        <v>#VALUE!</v>
      </c>
      <c r="G218" s="264" t="e">
        <f t="shared" ca="1" si="27"/>
        <v>#VALUE!</v>
      </c>
      <c r="H218" s="264" t="e">
        <f t="shared" ca="1" si="28"/>
        <v>#VALUE!</v>
      </c>
      <c r="J218" s="309" t="e">
        <f ca="1">VLOOKUP($A218,Analysis!$A:$U,10,FALSE)</f>
        <v>#VALUE!</v>
      </c>
      <c r="K218" s="310" t="e">
        <f ca="1">IF(VLOOKUP($A218,Analysis!$A:$U,3,FALSE)=1,ROUND(VLOOKUP($A218,Analysis!$A:$U,17,FALSE),0),#N/A)</f>
        <v>#VALUE!</v>
      </c>
      <c r="L218" s="310" t="e">
        <f ca="1">IF(ISERROR($K218),ROUND(VLOOKUP($A218,Analysis!$A:$U,17,FALSE),0),#N/A)</f>
        <v>#VALUE!</v>
      </c>
      <c r="M218" s="264" t="e">
        <f t="shared" ca="1" si="29"/>
        <v>#VALUE!</v>
      </c>
      <c r="N218" s="264" t="e">
        <f t="shared" ca="1" si="30"/>
        <v>#VALUE!</v>
      </c>
      <c r="O218" s="264" t="e">
        <f t="shared" ca="1" si="31"/>
        <v>#VALUE!</v>
      </c>
    </row>
    <row r="219" spans="1:15" x14ac:dyDescent="0.25">
      <c r="A219" s="264" t="e">
        <f t="shared" ca="1" si="24"/>
        <v>#VALUE!</v>
      </c>
      <c r="B219" s="264" t="e">
        <f t="shared" ca="1" si="25"/>
        <v>#VALUE!</v>
      </c>
      <c r="C219" s="309" t="e">
        <f ca="1">VLOOKUP($A219,Analysis!$A:$U,11,FALSE)</f>
        <v>#VALUE!</v>
      </c>
      <c r="D219" s="264" t="e">
        <f ca="1">IF(VLOOKUP($A219,Analysis!$A:$U,3,FALSE)=1,VLOOKUP($A219,Analysis!$A:$U,18,FALSE),#N/A)</f>
        <v>#VALUE!</v>
      </c>
      <c r="E219" s="264" t="e">
        <f ca="1">IF(ISERROR($D219),VLOOKUP($A219,Analysis!$A:$U,18,FALSE),#N/A)</f>
        <v>#VALUE!</v>
      </c>
      <c r="F219" s="264" t="e">
        <f t="shared" ca="1" si="26"/>
        <v>#VALUE!</v>
      </c>
      <c r="G219" s="264" t="e">
        <f t="shared" ca="1" si="27"/>
        <v>#VALUE!</v>
      </c>
      <c r="H219" s="264" t="e">
        <f t="shared" ca="1" si="28"/>
        <v>#VALUE!</v>
      </c>
      <c r="J219" s="309" t="e">
        <f ca="1">VLOOKUP($A219,Analysis!$A:$U,10,FALSE)</f>
        <v>#VALUE!</v>
      </c>
      <c r="K219" s="310" t="e">
        <f ca="1">IF(VLOOKUP($A219,Analysis!$A:$U,3,FALSE)=1,ROUND(VLOOKUP($A219,Analysis!$A:$U,17,FALSE),0),#N/A)</f>
        <v>#VALUE!</v>
      </c>
      <c r="L219" s="310" t="e">
        <f ca="1">IF(ISERROR($K219),ROUND(VLOOKUP($A219,Analysis!$A:$U,17,FALSE),0),#N/A)</f>
        <v>#VALUE!</v>
      </c>
      <c r="M219" s="264" t="e">
        <f t="shared" ca="1" si="29"/>
        <v>#VALUE!</v>
      </c>
      <c r="N219" s="264" t="e">
        <f t="shared" ca="1" si="30"/>
        <v>#VALUE!</v>
      </c>
      <c r="O219" s="264" t="e">
        <f t="shared" ca="1" si="31"/>
        <v>#VALUE!</v>
      </c>
    </row>
    <row r="220" spans="1:15" x14ac:dyDescent="0.25">
      <c r="A220" s="264" t="e">
        <f t="shared" ca="1" si="24"/>
        <v>#VALUE!</v>
      </c>
      <c r="B220" s="264" t="e">
        <f t="shared" ca="1" si="25"/>
        <v>#VALUE!</v>
      </c>
      <c r="C220" s="309" t="e">
        <f ca="1">VLOOKUP($A220,Analysis!$A:$U,11,FALSE)</f>
        <v>#VALUE!</v>
      </c>
      <c r="D220" s="264" t="e">
        <f ca="1">IF(VLOOKUP($A220,Analysis!$A:$U,3,FALSE)=1,VLOOKUP($A220,Analysis!$A:$U,18,FALSE),#N/A)</f>
        <v>#VALUE!</v>
      </c>
      <c r="E220" s="264" t="e">
        <f ca="1">IF(ISERROR($D220),VLOOKUP($A220,Analysis!$A:$U,18,FALSE),#N/A)</f>
        <v>#VALUE!</v>
      </c>
      <c r="F220" s="264" t="e">
        <f t="shared" ca="1" si="26"/>
        <v>#VALUE!</v>
      </c>
      <c r="G220" s="264" t="e">
        <f t="shared" ca="1" si="27"/>
        <v>#VALUE!</v>
      </c>
      <c r="H220" s="264" t="e">
        <f t="shared" ca="1" si="28"/>
        <v>#VALUE!</v>
      </c>
      <c r="J220" s="309" t="e">
        <f ca="1">VLOOKUP($A220,Analysis!$A:$U,10,FALSE)</f>
        <v>#VALUE!</v>
      </c>
      <c r="K220" s="310" t="e">
        <f ca="1">IF(VLOOKUP($A220,Analysis!$A:$U,3,FALSE)=1,ROUND(VLOOKUP($A220,Analysis!$A:$U,17,FALSE),0),#N/A)</f>
        <v>#VALUE!</v>
      </c>
      <c r="L220" s="310" t="e">
        <f ca="1">IF(ISERROR($K220),ROUND(VLOOKUP($A220,Analysis!$A:$U,17,FALSE),0),#N/A)</f>
        <v>#VALUE!</v>
      </c>
      <c r="M220" s="264" t="e">
        <f t="shared" ca="1" si="29"/>
        <v>#VALUE!</v>
      </c>
      <c r="N220" s="264" t="e">
        <f t="shared" ca="1" si="30"/>
        <v>#VALUE!</v>
      </c>
      <c r="O220" s="264" t="e">
        <f t="shared" ca="1" si="31"/>
        <v>#VALUE!</v>
      </c>
    </row>
    <row r="221" spans="1:15" x14ac:dyDescent="0.25">
      <c r="A221" s="264" t="e">
        <f t="shared" ca="1" si="24"/>
        <v>#VALUE!</v>
      </c>
      <c r="B221" s="264" t="e">
        <f t="shared" ca="1" si="25"/>
        <v>#VALUE!</v>
      </c>
      <c r="C221" s="309" t="e">
        <f ca="1">VLOOKUP($A221,Analysis!$A:$U,11,FALSE)</f>
        <v>#VALUE!</v>
      </c>
      <c r="D221" s="264" t="e">
        <f ca="1">IF(VLOOKUP($A221,Analysis!$A:$U,3,FALSE)=1,VLOOKUP($A221,Analysis!$A:$U,18,FALSE),#N/A)</f>
        <v>#VALUE!</v>
      </c>
      <c r="E221" s="264" t="e">
        <f ca="1">IF(ISERROR($D221),VLOOKUP($A221,Analysis!$A:$U,18,FALSE),#N/A)</f>
        <v>#VALUE!</v>
      </c>
      <c r="F221" s="264" t="e">
        <f t="shared" ca="1" si="26"/>
        <v>#VALUE!</v>
      </c>
      <c r="G221" s="264" t="e">
        <f t="shared" ca="1" si="27"/>
        <v>#VALUE!</v>
      </c>
      <c r="H221" s="264" t="e">
        <f t="shared" ca="1" si="28"/>
        <v>#VALUE!</v>
      </c>
      <c r="J221" s="309" t="e">
        <f ca="1">VLOOKUP($A221,Analysis!$A:$U,10,FALSE)</f>
        <v>#VALUE!</v>
      </c>
      <c r="K221" s="310" t="e">
        <f ca="1">IF(VLOOKUP($A221,Analysis!$A:$U,3,FALSE)=1,ROUND(VLOOKUP($A221,Analysis!$A:$U,17,FALSE),0),#N/A)</f>
        <v>#VALUE!</v>
      </c>
      <c r="L221" s="310" t="e">
        <f ca="1">IF(ISERROR($K221),ROUND(VLOOKUP($A221,Analysis!$A:$U,17,FALSE),0),#N/A)</f>
        <v>#VALUE!</v>
      </c>
      <c r="M221" s="264" t="e">
        <f t="shared" ca="1" si="29"/>
        <v>#VALUE!</v>
      </c>
      <c r="N221" s="264" t="e">
        <f t="shared" ca="1" si="30"/>
        <v>#VALUE!</v>
      </c>
      <c r="O221" s="264" t="e">
        <f t="shared" ca="1" si="31"/>
        <v>#VALUE!</v>
      </c>
    </row>
    <row r="222" spans="1:15" x14ac:dyDescent="0.25">
      <c r="A222" s="264" t="e">
        <f t="shared" ca="1" si="24"/>
        <v>#VALUE!</v>
      </c>
      <c r="B222" s="264" t="e">
        <f t="shared" ca="1" si="25"/>
        <v>#VALUE!</v>
      </c>
      <c r="C222" s="309" t="e">
        <f ca="1">VLOOKUP($A222,Analysis!$A:$U,11,FALSE)</f>
        <v>#VALUE!</v>
      </c>
      <c r="D222" s="264" t="e">
        <f ca="1">IF(VLOOKUP($A222,Analysis!$A:$U,3,FALSE)=1,VLOOKUP($A222,Analysis!$A:$U,18,FALSE),#N/A)</f>
        <v>#VALUE!</v>
      </c>
      <c r="E222" s="264" t="e">
        <f ca="1">IF(ISERROR($D222),VLOOKUP($A222,Analysis!$A:$U,18,FALSE),#N/A)</f>
        <v>#VALUE!</v>
      </c>
      <c r="F222" s="264" t="e">
        <f t="shared" ca="1" si="26"/>
        <v>#VALUE!</v>
      </c>
      <c r="G222" s="264" t="e">
        <f t="shared" ca="1" si="27"/>
        <v>#VALUE!</v>
      </c>
      <c r="H222" s="264" t="e">
        <f t="shared" ca="1" si="28"/>
        <v>#VALUE!</v>
      </c>
      <c r="J222" s="309" t="e">
        <f ca="1">VLOOKUP($A222,Analysis!$A:$U,10,FALSE)</f>
        <v>#VALUE!</v>
      </c>
      <c r="K222" s="310" t="e">
        <f ca="1">IF(VLOOKUP($A222,Analysis!$A:$U,3,FALSE)=1,ROUND(VLOOKUP($A222,Analysis!$A:$U,17,FALSE),0),#N/A)</f>
        <v>#VALUE!</v>
      </c>
      <c r="L222" s="310" t="e">
        <f ca="1">IF(ISERROR($K222),ROUND(VLOOKUP($A222,Analysis!$A:$U,17,FALSE),0),#N/A)</f>
        <v>#VALUE!</v>
      </c>
      <c r="M222" s="264" t="e">
        <f t="shared" ca="1" si="29"/>
        <v>#VALUE!</v>
      </c>
      <c r="N222" s="264" t="e">
        <f t="shared" ca="1" si="30"/>
        <v>#VALUE!</v>
      </c>
      <c r="O222" s="264" t="e">
        <f t="shared" ca="1" si="31"/>
        <v>#VALUE!</v>
      </c>
    </row>
    <row r="223" spans="1:15" x14ac:dyDescent="0.25">
      <c r="A223" s="264" t="e">
        <f t="shared" ca="1" si="24"/>
        <v>#VALUE!</v>
      </c>
      <c r="B223" s="264" t="e">
        <f t="shared" ca="1" si="25"/>
        <v>#VALUE!</v>
      </c>
      <c r="C223" s="309" t="e">
        <f ca="1">VLOOKUP($A223,Analysis!$A:$U,11,FALSE)</f>
        <v>#VALUE!</v>
      </c>
      <c r="D223" s="264" t="e">
        <f ca="1">IF(VLOOKUP($A223,Analysis!$A:$U,3,FALSE)=1,VLOOKUP($A223,Analysis!$A:$U,18,FALSE),#N/A)</f>
        <v>#VALUE!</v>
      </c>
      <c r="E223" s="264" t="e">
        <f ca="1">IF(ISERROR($D223),VLOOKUP($A223,Analysis!$A:$U,18,FALSE),#N/A)</f>
        <v>#VALUE!</v>
      </c>
      <c r="F223" s="264" t="e">
        <f t="shared" ca="1" si="26"/>
        <v>#VALUE!</v>
      </c>
      <c r="G223" s="264" t="e">
        <f t="shared" ca="1" si="27"/>
        <v>#VALUE!</v>
      </c>
      <c r="H223" s="264" t="e">
        <f t="shared" ca="1" si="28"/>
        <v>#VALUE!</v>
      </c>
      <c r="J223" s="309" t="e">
        <f ca="1">VLOOKUP($A223,Analysis!$A:$U,10,FALSE)</f>
        <v>#VALUE!</v>
      </c>
      <c r="K223" s="310" t="e">
        <f ca="1">IF(VLOOKUP($A223,Analysis!$A:$U,3,FALSE)=1,ROUND(VLOOKUP($A223,Analysis!$A:$U,17,FALSE),0),#N/A)</f>
        <v>#VALUE!</v>
      </c>
      <c r="L223" s="310" t="e">
        <f ca="1">IF(ISERROR($K223),ROUND(VLOOKUP($A223,Analysis!$A:$U,17,FALSE),0),#N/A)</f>
        <v>#VALUE!</v>
      </c>
      <c r="M223" s="264" t="e">
        <f t="shared" ca="1" si="29"/>
        <v>#VALUE!</v>
      </c>
      <c r="N223" s="264" t="e">
        <f t="shared" ca="1" si="30"/>
        <v>#VALUE!</v>
      </c>
      <c r="O223" s="264" t="e">
        <f t="shared" ca="1" si="31"/>
        <v>#VALUE!</v>
      </c>
    </row>
    <row r="224" spans="1:15" x14ac:dyDescent="0.25">
      <c r="A224" s="264" t="e">
        <f t="shared" ca="1" si="24"/>
        <v>#VALUE!</v>
      </c>
      <c r="B224" s="264" t="e">
        <f t="shared" ca="1" si="25"/>
        <v>#VALUE!</v>
      </c>
      <c r="C224" s="309" t="e">
        <f ca="1">VLOOKUP($A224,Analysis!$A:$U,11,FALSE)</f>
        <v>#VALUE!</v>
      </c>
      <c r="D224" s="264" t="e">
        <f ca="1">IF(VLOOKUP($A224,Analysis!$A:$U,3,FALSE)=1,VLOOKUP($A224,Analysis!$A:$U,18,FALSE),#N/A)</f>
        <v>#VALUE!</v>
      </c>
      <c r="E224" s="264" t="e">
        <f ca="1">IF(ISERROR($D224),VLOOKUP($A224,Analysis!$A:$U,18,FALSE),#N/A)</f>
        <v>#VALUE!</v>
      </c>
      <c r="F224" s="264" t="e">
        <f t="shared" ca="1" si="26"/>
        <v>#VALUE!</v>
      </c>
      <c r="G224" s="264" t="e">
        <f t="shared" ca="1" si="27"/>
        <v>#VALUE!</v>
      </c>
      <c r="H224" s="264" t="e">
        <f t="shared" ca="1" si="28"/>
        <v>#VALUE!</v>
      </c>
      <c r="J224" s="309" t="e">
        <f ca="1">VLOOKUP($A224,Analysis!$A:$U,10,FALSE)</f>
        <v>#VALUE!</v>
      </c>
      <c r="K224" s="310" t="e">
        <f ca="1">IF(VLOOKUP($A224,Analysis!$A:$U,3,FALSE)=1,ROUND(VLOOKUP($A224,Analysis!$A:$U,17,FALSE),0),#N/A)</f>
        <v>#VALUE!</v>
      </c>
      <c r="L224" s="310" t="e">
        <f ca="1">IF(ISERROR($K224),ROUND(VLOOKUP($A224,Analysis!$A:$U,17,FALSE),0),#N/A)</f>
        <v>#VALUE!</v>
      </c>
      <c r="M224" s="264" t="e">
        <f t="shared" ca="1" si="29"/>
        <v>#VALUE!</v>
      </c>
      <c r="N224" s="264" t="e">
        <f t="shared" ca="1" si="30"/>
        <v>#VALUE!</v>
      </c>
      <c r="O224" s="264" t="e">
        <f t="shared" ca="1" si="31"/>
        <v>#VALUE!</v>
      </c>
    </row>
    <row r="225" spans="1:15" x14ac:dyDescent="0.25">
      <c r="A225" s="264" t="e">
        <f t="shared" ca="1" si="24"/>
        <v>#VALUE!</v>
      </c>
      <c r="B225" s="264" t="e">
        <f t="shared" ca="1" si="25"/>
        <v>#VALUE!</v>
      </c>
      <c r="C225" s="309" t="e">
        <f ca="1">VLOOKUP($A225,Analysis!$A:$U,11,FALSE)</f>
        <v>#VALUE!</v>
      </c>
      <c r="D225" s="264" t="e">
        <f ca="1">IF(VLOOKUP($A225,Analysis!$A:$U,3,FALSE)=1,VLOOKUP($A225,Analysis!$A:$U,18,FALSE),#N/A)</f>
        <v>#VALUE!</v>
      </c>
      <c r="E225" s="264" t="e">
        <f ca="1">IF(ISERROR($D225),VLOOKUP($A225,Analysis!$A:$U,18,FALSE),#N/A)</f>
        <v>#VALUE!</v>
      </c>
      <c r="F225" s="264" t="e">
        <f t="shared" ca="1" si="26"/>
        <v>#VALUE!</v>
      </c>
      <c r="G225" s="264" t="e">
        <f t="shared" ca="1" si="27"/>
        <v>#VALUE!</v>
      </c>
      <c r="H225" s="264" t="e">
        <f t="shared" ca="1" si="28"/>
        <v>#VALUE!</v>
      </c>
      <c r="J225" s="309" t="e">
        <f ca="1">VLOOKUP($A225,Analysis!$A:$U,10,FALSE)</f>
        <v>#VALUE!</v>
      </c>
      <c r="K225" s="310" t="e">
        <f ca="1">IF(VLOOKUP($A225,Analysis!$A:$U,3,FALSE)=1,ROUND(VLOOKUP($A225,Analysis!$A:$U,17,FALSE),0),#N/A)</f>
        <v>#VALUE!</v>
      </c>
      <c r="L225" s="310" t="e">
        <f ca="1">IF(ISERROR($K225),ROUND(VLOOKUP($A225,Analysis!$A:$U,17,FALSE),0),#N/A)</f>
        <v>#VALUE!</v>
      </c>
      <c r="M225" s="264" t="e">
        <f t="shared" ca="1" si="29"/>
        <v>#VALUE!</v>
      </c>
      <c r="N225" s="264" t="e">
        <f t="shared" ca="1" si="30"/>
        <v>#VALUE!</v>
      </c>
      <c r="O225" s="264" t="e">
        <f t="shared" ca="1" si="31"/>
        <v>#VALUE!</v>
      </c>
    </row>
    <row r="226" spans="1:15" x14ac:dyDescent="0.25">
      <c r="A226" s="264" t="e">
        <f t="shared" ca="1" si="24"/>
        <v>#VALUE!</v>
      </c>
      <c r="B226" s="264" t="e">
        <f t="shared" ca="1" si="25"/>
        <v>#VALUE!</v>
      </c>
      <c r="C226" s="309" t="e">
        <f ca="1">VLOOKUP($A226,Analysis!$A:$U,11,FALSE)</f>
        <v>#VALUE!</v>
      </c>
      <c r="D226" s="264" t="e">
        <f ca="1">IF(VLOOKUP($A226,Analysis!$A:$U,3,FALSE)=1,VLOOKUP($A226,Analysis!$A:$U,18,FALSE),#N/A)</f>
        <v>#VALUE!</v>
      </c>
      <c r="E226" s="264" t="e">
        <f ca="1">IF(ISERROR($D226),VLOOKUP($A226,Analysis!$A:$U,18,FALSE),#N/A)</f>
        <v>#VALUE!</v>
      </c>
      <c r="F226" s="264" t="e">
        <f t="shared" ca="1" si="26"/>
        <v>#VALUE!</v>
      </c>
      <c r="G226" s="264" t="e">
        <f t="shared" ca="1" si="27"/>
        <v>#VALUE!</v>
      </c>
      <c r="H226" s="264" t="e">
        <f t="shared" ca="1" si="28"/>
        <v>#VALUE!</v>
      </c>
      <c r="J226" s="309" t="e">
        <f ca="1">VLOOKUP($A226,Analysis!$A:$U,10,FALSE)</f>
        <v>#VALUE!</v>
      </c>
      <c r="K226" s="310" t="e">
        <f ca="1">IF(VLOOKUP($A226,Analysis!$A:$U,3,FALSE)=1,ROUND(VLOOKUP($A226,Analysis!$A:$U,17,FALSE),0),#N/A)</f>
        <v>#VALUE!</v>
      </c>
      <c r="L226" s="310" t="e">
        <f ca="1">IF(ISERROR($K226),ROUND(VLOOKUP($A226,Analysis!$A:$U,17,FALSE),0),#N/A)</f>
        <v>#VALUE!</v>
      </c>
      <c r="M226" s="264" t="e">
        <f t="shared" ca="1" si="29"/>
        <v>#VALUE!</v>
      </c>
      <c r="N226" s="264" t="e">
        <f t="shared" ca="1" si="30"/>
        <v>#VALUE!</v>
      </c>
      <c r="O226" s="264" t="e">
        <f t="shared" ca="1" si="31"/>
        <v>#VALUE!</v>
      </c>
    </row>
    <row r="227" spans="1:15" x14ac:dyDescent="0.25">
      <c r="A227" s="264" t="e">
        <f t="shared" ca="1" si="24"/>
        <v>#VALUE!</v>
      </c>
      <c r="B227" s="264" t="e">
        <f t="shared" ca="1" si="25"/>
        <v>#VALUE!</v>
      </c>
      <c r="C227" s="309" t="e">
        <f ca="1">VLOOKUP($A227,Analysis!$A:$U,11,FALSE)</f>
        <v>#VALUE!</v>
      </c>
      <c r="D227" s="264" t="e">
        <f ca="1">IF(VLOOKUP($A227,Analysis!$A:$U,3,FALSE)=1,VLOOKUP($A227,Analysis!$A:$U,18,FALSE),#N/A)</f>
        <v>#VALUE!</v>
      </c>
      <c r="E227" s="264" t="e">
        <f ca="1">IF(ISERROR($D227),VLOOKUP($A227,Analysis!$A:$U,18,FALSE),#N/A)</f>
        <v>#VALUE!</v>
      </c>
      <c r="F227" s="264" t="e">
        <f t="shared" ca="1" si="26"/>
        <v>#VALUE!</v>
      </c>
      <c r="G227" s="264" t="e">
        <f t="shared" ca="1" si="27"/>
        <v>#VALUE!</v>
      </c>
      <c r="H227" s="264" t="e">
        <f t="shared" ca="1" si="28"/>
        <v>#VALUE!</v>
      </c>
      <c r="J227" s="309" t="e">
        <f ca="1">VLOOKUP($A227,Analysis!$A:$U,10,FALSE)</f>
        <v>#VALUE!</v>
      </c>
      <c r="K227" s="310" t="e">
        <f ca="1">IF(VLOOKUP($A227,Analysis!$A:$U,3,FALSE)=1,ROUND(VLOOKUP($A227,Analysis!$A:$U,17,FALSE),0),#N/A)</f>
        <v>#VALUE!</v>
      </c>
      <c r="L227" s="310" t="e">
        <f ca="1">IF(ISERROR($K227),ROUND(VLOOKUP($A227,Analysis!$A:$U,17,FALSE),0),#N/A)</f>
        <v>#VALUE!</v>
      </c>
      <c r="M227" s="264" t="e">
        <f t="shared" ca="1" si="29"/>
        <v>#VALUE!</v>
      </c>
      <c r="N227" s="264" t="e">
        <f t="shared" ca="1" si="30"/>
        <v>#VALUE!</v>
      </c>
      <c r="O227" s="264" t="e">
        <f t="shared" ca="1" si="31"/>
        <v>#VALUE!</v>
      </c>
    </row>
    <row r="228" spans="1:15" x14ac:dyDescent="0.25">
      <c r="A228" s="264" t="e">
        <f t="shared" ca="1" si="24"/>
        <v>#VALUE!</v>
      </c>
      <c r="B228" s="264" t="e">
        <f t="shared" ca="1" si="25"/>
        <v>#VALUE!</v>
      </c>
      <c r="C228" s="309" t="e">
        <f ca="1">VLOOKUP($A228,Analysis!$A:$U,11,FALSE)</f>
        <v>#VALUE!</v>
      </c>
      <c r="D228" s="264" t="e">
        <f ca="1">IF(VLOOKUP($A228,Analysis!$A:$U,3,FALSE)=1,VLOOKUP($A228,Analysis!$A:$U,18,FALSE),#N/A)</f>
        <v>#VALUE!</v>
      </c>
      <c r="E228" s="264" t="e">
        <f ca="1">IF(ISERROR($D228),VLOOKUP($A228,Analysis!$A:$U,18,FALSE),#N/A)</f>
        <v>#VALUE!</v>
      </c>
      <c r="F228" s="264" t="e">
        <f t="shared" ca="1" si="26"/>
        <v>#VALUE!</v>
      </c>
      <c r="G228" s="264" t="e">
        <f t="shared" ca="1" si="27"/>
        <v>#VALUE!</v>
      </c>
      <c r="H228" s="264" t="e">
        <f t="shared" ca="1" si="28"/>
        <v>#VALUE!</v>
      </c>
      <c r="J228" s="309" t="e">
        <f ca="1">VLOOKUP($A228,Analysis!$A:$U,10,FALSE)</f>
        <v>#VALUE!</v>
      </c>
      <c r="K228" s="310" t="e">
        <f ca="1">IF(VLOOKUP($A228,Analysis!$A:$U,3,FALSE)=1,ROUND(VLOOKUP($A228,Analysis!$A:$U,17,FALSE),0),#N/A)</f>
        <v>#VALUE!</v>
      </c>
      <c r="L228" s="310" t="e">
        <f ca="1">IF(ISERROR($K228),ROUND(VLOOKUP($A228,Analysis!$A:$U,17,FALSE),0),#N/A)</f>
        <v>#VALUE!</v>
      </c>
      <c r="M228" s="264" t="e">
        <f t="shared" ca="1" si="29"/>
        <v>#VALUE!</v>
      </c>
      <c r="N228" s="264" t="e">
        <f t="shared" ca="1" si="30"/>
        <v>#VALUE!</v>
      </c>
      <c r="O228" s="264" t="e">
        <f t="shared" ca="1" si="31"/>
        <v>#VALUE!</v>
      </c>
    </row>
    <row r="229" spans="1:15" x14ac:dyDescent="0.25">
      <c r="A229" s="264" t="e">
        <f t="shared" ca="1" si="24"/>
        <v>#VALUE!</v>
      </c>
      <c r="B229" s="264" t="e">
        <f t="shared" ca="1" si="25"/>
        <v>#VALUE!</v>
      </c>
      <c r="C229" s="309" t="e">
        <f ca="1">VLOOKUP($A229,Analysis!$A:$U,11,FALSE)</f>
        <v>#VALUE!</v>
      </c>
      <c r="D229" s="264" t="e">
        <f ca="1">IF(VLOOKUP($A229,Analysis!$A:$U,3,FALSE)=1,VLOOKUP($A229,Analysis!$A:$U,18,FALSE),#N/A)</f>
        <v>#VALUE!</v>
      </c>
      <c r="E229" s="264" t="e">
        <f ca="1">IF(ISERROR($D229),VLOOKUP($A229,Analysis!$A:$U,18,FALSE),#N/A)</f>
        <v>#VALUE!</v>
      </c>
      <c r="F229" s="264" t="e">
        <f t="shared" ca="1" si="26"/>
        <v>#VALUE!</v>
      </c>
      <c r="G229" s="264" t="e">
        <f t="shared" ca="1" si="27"/>
        <v>#VALUE!</v>
      </c>
      <c r="H229" s="264" t="e">
        <f t="shared" ca="1" si="28"/>
        <v>#VALUE!</v>
      </c>
      <c r="J229" s="309" t="e">
        <f ca="1">VLOOKUP($A229,Analysis!$A:$U,10,FALSE)</f>
        <v>#VALUE!</v>
      </c>
      <c r="K229" s="310" t="e">
        <f ca="1">IF(VLOOKUP($A229,Analysis!$A:$U,3,FALSE)=1,ROUND(VLOOKUP($A229,Analysis!$A:$U,17,FALSE),0),#N/A)</f>
        <v>#VALUE!</v>
      </c>
      <c r="L229" s="310" t="e">
        <f ca="1">IF(ISERROR($K229),ROUND(VLOOKUP($A229,Analysis!$A:$U,17,FALSE),0),#N/A)</f>
        <v>#VALUE!</v>
      </c>
      <c r="M229" s="264" t="e">
        <f t="shared" ca="1" si="29"/>
        <v>#VALUE!</v>
      </c>
      <c r="N229" s="264" t="e">
        <f t="shared" ca="1" si="30"/>
        <v>#VALUE!</v>
      </c>
      <c r="O229" s="264" t="e">
        <f t="shared" ca="1" si="31"/>
        <v>#VALUE!</v>
      </c>
    </row>
    <row r="230" spans="1:15" x14ac:dyDescent="0.25">
      <c r="A230" s="264" t="e">
        <f t="shared" ca="1" si="24"/>
        <v>#VALUE!</v>
      </c>
      <c r="B230" s="264" t="e">
        <f t="shared" ca="1" si="25"/>
        <v>#VALUE!</v>
      </c>
      <c r="C230" s="309" t="e">
        <f ca="1">VLOOKUP($A230,Analysis!$A:$U,11,FALSE)</f>
        <v>#VALUE!</v>
      </c>
      <c r="D230" s="264" t="e">
        <f ca="1">IF(VLOOKUP($A230,Analysis!$A:$U,3,FALSE)=1,VLOOKUP($A230,Analysis!$A:$U,18,FALSE),#N/A)</f>
        <v>#VALUE!</v>
      </c>
      <c r="E230" s="264" t="e">
        <f ca="1">IF(ISERROR($D230),VLOOKUP($A230,Analysis!$A:$U,18,FALSE),#N/A)</f>
        <v>#VALUE!</v>
      </c>
      <c r="F230" s="264" t="e">
        <f t="shared" ca="1" si="26"/>
        <v>#VALUE!</v>
      </c>
      <c r="G230" s="264" t="e">
        <f t="shared" ca="1" si="27"/>
        <v>#VALUE!</v>
      </c>
      <c r="H230" s="264" t="e">
        <f t="shared" ca="1" si="28"/>
        <v>#VALUE!</v>
      </c>
      <c r="J230" s="309" t="e">
        <f ca="1">VLOOKUP($A230,Analysis!$A:$U,10,FALSE)</f>
        <v>#VALUE!</v>
      </c>
      <c r="K230" s="310" t="e">
        <f ca="1">IF(VLOOKUP($A230,Analysis!$A:$U,3,FALSE)=1,ROUND(VLOOKUP($A230,Analysis!$A:$U,17,FALSE),0),#N/A)</f>
        <v>#VALUE!</v>
      </c>
      <c r="L230" s="310" t="e">
        <f ca="1">IF(ISERROR($K230),ROUND(VLOOKUP($A230,Analysis!$A:$U,17,FALSE),0),#N/A)</f>
        <v>#VALUE!</v>
      </c>
      <c r="M230" s="264" t="e">
        <f t="shared" ca="1" si="29"/>
        <v>#VALUE!</v>
      </c>
      <c r="N230" s="264" t="e">
        <f t="shared" ca="1" si="30"/>
        <v>#VALUE!</v>
      </c>
      <c r="O230" s="264" t="e">
        <f t="shared" ca="1" si="31"/>
        <v>#VALUE!</v>
      </c>
    </row>
    <row r="231" spans="1:15" x14ac:dyDescent="0.25">
      <c r="A231" s="264" t="e">
        <f t="shared" ca="1" si="24"/>
        <v>#VALUE!</v>
      </c>
      <c r="B231" s="264" t="e">
        <f t="shared" ca="1" si="25"/>
        <v>#VALUE!</v>
      </c>
      <c r="C231" s="309" t="e">
        <f ca="1">VLOOKUP($A231,Analysis!$A:$U,11,FALSE)</f>
        <v>#VALUE!</v>
      </c>
      <c r="D231" s="264" t="e">
        <f ca="1">IF(VLOOKUP($A231,Analysis!$A:$U,3,FALSE)=1,VLOOKUP($A231,Analysis!$A:$U,18,FALSE),#N/A)</f>
        <v>#VALUE!</v>
      </c>
      <c r="E231" s="264" t="e">
        <f ca="1">IF(ISERROR($D231),VLOOKUP($A231,Analysis!$A:$U,18,FALSE),#N/A)</f>
        <v>#VALUE!</v>
      </c>
      <c r="F231" s="264" t="e">
        <f t="shared" ca="1" si="26"/>
        <v>#VALUE!</v>
      </c>
      <c r="G231" s="264" t="e">
        <f t="shared" ca="1" si="27"/>
        <v>#VALUE!</v>
      </c>
      <c r="H231" s="264" t="e">
        <f t="shared" ca="1" si="28"/>
        <v>#VALUE!</v>
      </c>
      <c r="J231" s="309" t="e">
        <f ca="1">VLOOKUP($A231,Analysis!$A:$U,10,FALSE)</f>
        <v>#VALUE!</v>
      </c>
      <c r="K231" s="310" t="e">
        <f ca="1">IF(VLOOKUP($A231,Analysis!$A:$U,3,FALSE)=1,ROUND(VLOOKUP($A231,Analysis!$A:$U,17,FALSE),0),#N/A)</f>
        <v>#VALUE!</v>
      </c>
      <c r="L231" s="310" t="e">
        <f ca="1">IF(ISERROR($K231),ROUND(VLOOKUP($A231,Analysis!$A:$U,17,FALSE),0),#N/A)</f>
        <v>#VALUE!</v>
      </c>
      <c r="M231" s="264" t="e">
        <f t="shared" ca="1" si="29"/>
        <v>#VALUE!</v>
      </c>
      <c r="N231" s="264" t="e">
        <f t="shared" ca="1" si="30"/>
        <v>#VALUE!</v>
      </c>
      <c r="O231" s="264" t="e">
        <f t="shared" ca="1" si="31"/>
        <v>#VALUE!</v>
      </c>
    </row>
    <row r="232" spans="1:15" x14ac:dyDescent="0.25">
      <c r="A232" s="264" t="e">
        <f t="shared" ca="1" si="24"/>
        <v>#VALUE!</v>
      </c>
      <c r="B232" s="264" t="e">
        <f t="shared" ca="1" si="25"/>
        <v>#VALUE!</v>
      </c>
      <c r="C232" s="309" t="e">
        <f ca="1">VLOOKUP($A232,Analysis!$A:$U,11,FALSE)</f>
        <v>#VALUE!</v>
      </c>
      <c r="D232" s="264" t="e">
        <f ca="1">IF(VLOOKUP($A232,Analysis!$A:$U,3,FALSE)=1,VLOOKUP($A232,Analysis!$A:$U,18,FALSE),#N/A)</f>
        <v>#VALUE!</v>
      </c>
      <c r="E232" s="264" t="e">
        <f ca="1">IF(ISERROR($D232),VLOOKUP($A232,Analysis!$A:$U,18,FALSE),#N/A)</f>
        <v>#VALUE!</v>
      </c>
      <c r="F232" s="264" t="e">
        <f t="shared" ca="1" si="26"/>
        <v>#VALUE!</v>
      </c>
      <c r="G232" s="264" t="e">
        <f t="shared" ca="1" si="27"/>
        <v>#VALUE!</v>
      </c>
      <c r="H232" s="264" t="e">
        <f t="shared" ca="1" si="28"/>
        <v>#VALUE!</v>
      </c>
      <c r="J232" s="309" t="e">
        <f ca="1">VLOOKUP($A232,Analysis!$A:$U,10,FALSE)</f>
        <v>#VALUE!</v>
      </c>
      <c r="K232" s="310" t="e">
        <f ca="1">IF(VLOOKUP($A232,Analysis!$A:$U,3,FALSE)=1,ROUND(VLOOKUP($A232,Analysis!$A:$U,17,FALSE),0),#N/A)</f>
        <v>#VALUE!</v>
      </c>
      <c r="L232" s="310" t="e">
        <f ca="1">IF(ISERROR($K232),ROUND(VLOOKUP($A232,Analysis!$A:$U,17,FALSE),0),#N/A)</f>
        <v>#VALUE!</v>
      </c>
      <c r="M232" s="264" t="e">
        <f t="shared" ca="1" si="29"/>
        <v>#VALUE!</v>
      </c>
      <c r="N232" s="264" t="e">
        <f t="shared" ca="1" si="30"/>
        <v>#VALUE!</v>
      </c>
      <c r="O232" s="264" t="e">
        <f t="shared" ca="1" si="31"/>
        <v>#VALUE!</v>
      </c>
    </row>
    <row r="233" spans="1:15" x14ac:dyDescent="0.25">
      <c r="A233" s="264" t="e">
        <f t="shared" ca="1" si="24"/>
        <v>#VALUE!</v>
      </c>
      <c r="B233" s="264" t="e">
        <f t="shared" ca="1" si="25"/>
        <v>#VALUE!</v>
      </c>
      <c r="C233" s="309" t="e">
        <f ca="1">VLOOKUP($A233,Analysis!$A:$U,11,FALSE)</f>
        <v>#VALUE!</v>
      </c>
      <c r="D233" s="264" t="e">
        <f ca="1">IF(VLOOKUP($A233,Analysis!$A:$U,3,FALSE)=1,VLOOKUP($A233,Analysis!$A:$U,18,FALSE),#N/A)</f>
        <v>#VALUE!</v>
      </c>
      <c r="E233" s="264" t="e">
        <f ca="1">IF(ISERROR($D233),VLOOKUP($A233,Analysis!$A:$U,18,FALSE),#N/A)</f>
        <v>#VALUE!</v>
      </c>
      <c r="F233" s="264" t="e">
        <f t="shared" ca="1" si="26"/>
        <v>#VALUE!</v>
      </c>
      <c r="G233" s="264" t="e">
        <f t="shared" ca="1" si="27"/>
        <v>#VALUE!</v>
      </c>
      <c r="H233" s="264" t="e">
        <f t="shared" ca="1" si="28"/>
        <v>#VALUE!</v>
      </c>
      <c r="J233" s="309" t="e">
        <f ca="1">VLOOKUP($A233,Analysis!$A:$U,10,FALSE)</f>
        <v>#VALUE!</v>
      </c>
      <c r="K233" s="310" t="e">
        <f ca="1">IF(VLOOKUP($A233,Analysis!$A:$U,3,FALSE)=1,ROUND(VLOOKUP($A233,Analysis!$A:$U,17,FALSE),0),#N/A)</f>
        <v>#VALUE!</v>
      </c>
      <c r="L233" s="310" t="e">
        <f ca="1">IF(ISERROR($K233),ROUND(VLOOKUP($A233,Analysis!$A:$U,17,FALSE),0),#N/A)</f>
        <v>#VALUE!</v>
      </c>
      <c r="M233" s="264" t="e">
        <f t="shared" ca="1" si="29"/>
        <v>#VALUE!</v>
      </c>
      <c r="N233" s="264" t="e">
        <f t="shared" ca="1" si="30"/>
        <v>#VALUE!</v>
      </c>
      <c r="O233" s="264" t="e">
        <f t="shared" ca="1" si="31"/>
        <v>#VALUE!</v>
      </c>
    </row>
    <row r="234" spans="1:15" x14ac:dyDescent="0.25">
      <c r="A234" s="264" t="e">
        <f t="shared" ca="1" si="24"/>
        <v>#VALUE!</v>
      </c>
      <c r="B234" s="264" t="e">
        <f t="shared" ca="1" si="25"/>
        <v>#VALUE!</v>
      </c>
      <c r="C234" s="309" t="e">
        <f ca="1">VLOOKUP($A234,Analysis!$A:$U,11,FALSE)</f>
        <v>#VALUE!</v>
      </c>
      <c r="D234" s="264" t="e">
        <f ca="1">IF(VLOOKUP($A234,Analysis!$A:$U,3,FALSE)=1,VLOOKUP($A234,Analysis!$A:$U,18,FALSE),#N/A)</f>
        <v>#VALUE!</v>
      </c>
      <c r="E234" s="264" t="e">
        <f ca="1">IF(ISERROR($D234),VLOOKUP($A234,Analysis!$A:$U,18,FALSE),#N/A)</f>
        <v>#VALUE!</v>
      </c>
      <c r="F234" s="264" t="e">
        <f t="shared" ca="1" si="26"/>
        <v>#VALUE!</v>
      </c>
      <c r="G234" s="264" t="e">
        <f t="shared" ca="1" si="27"/>
        <v>#VALUE!</v>
      </c>
      <c r="H234" s="264" t="e">
        <f t="shared" ca="1" si="28"/>
        <v>#VALUE!</v>
      </c>
      <c r="J234" s="309" t="e">
        <f ca="1">VLOOKUP($A234,Analysis!$A:$U,10,FALSE)</f>
        <v>#VALUE!</v>
      </c>
      <c r="K234" s="310" t="e">
        <f ca="1">IF(VLOOKUP($A234,Analysis!$A:$U,3,FALSE)=1,ROUND(VLOOKUP($A234,Analysis!$A:$U,17,FALSE),0),#N/A)</f>
        <v>#VALUE!</v>
      </c>
      <c r="L234" s="310" t="e">
        <f ca="1">IF(ISERROR($K234),ROUND(VLOOKUP($A234,Analysis!$A:$U,17,FALSE),0),#N/A)</f>
        <v>#VALUE!</v>
      </c>
      <c r="M234" s="264" t="e">
        <f t="shared" ca="1" si="29"/>
        <v>#VALUE!</v>
      </c>
      <c r="N234" s="264" t="e">
        <f t="shared" ca="1" si="30"/>
        <v>#VALUE!</v>
      </c>
      <c r="O234" s="264" t="e">
        <f t="shared" ca="1" si="31"/>
        <v>#VALUE!</v>
      </c>
    </row>
    <row r="235" spans="1:15" x14ac:dyDescent="0.25">
      <c r="A235" s="264" t="e">
        <f t="shared" ca="1" si="24"/>
        <v>#VALUE!</v>
      </c>
      <c r="B235" s="264" t="e">
        <f t="shared" ca="1" si="25"/>
        <v>#VALUE!</v>
      </c>
      <c r="C235" s="309" t="e">
        <f ca="1">VLOOKUP($A235,Analysis!$A:$U,11,FALSE)</f>
        <v>#VALUE!</v>
      </c>
      <c r="D235" s="264" t="e">
        <f ca="1">IF(VLOOKUP($A235,Analysis!$A:$U,3,FALSE)=1,VLOOKUP($A235,Analysis!$A:$U,18,FALSE),#N/A)</f>
        <v>#VALUE!</v>
      </c>
      <c r="E235" s="264" t="e">
        <f ca="1">IF(ISERROR($D235),VLOOKUP($A235,Analysis!$A:$U,18,FALSE),#N/A)</f>
        <v>#VALUE!</v>
      </c>
      <c r="F235" s="264" t="e">
        <f t="shared" ca="1" si="26"/>
        <v>#VALUE!</v>
      </c>
      <c r="G235" s="264" t="e">
        <f t="shared" ca="1" si="27"/>
        <v>#VALUE!</v>
      </c>
      <c r="H235" s="264" t="e">
        <f t="shared" ca="1" si="28"/>
        <v>#VALUE!</v>
      </c>
      <c r="J235" s="309" t="e">
        <f ca="1">VLOOKUP($A235,Analysis!$A:$U,10,FALSE)</f>
        <v>#VALUE!</v>
      </c>
      <c r="K235" s="310" t="e">
        <f ca="1">IF(VLOOKUP($A235,Analysis!$A:$U,3,FALSE)=1,ROUND(VLOOKUP($A235,Analysis!$A:$U,17,FALSE),0),#N/A)</f>
        <v>#VALUE!</v>
      </c>
      <c r="L235" s="310" t="e">
        <f ca="1">IF(ISERROR($K235),ROUND(VLOOKUP($A235,Analysis!$A:$U,17,FALSE),0),#N/A)</f>
        <v>#VALUE!</v>
      </c>
      <c r="M235" s="264" t="e">
        <f t="shared" ca="1" si="29"/>
        <v>#VALUE!</v>
      </c>
      <c r="N235" s="264" t="e">
        <f t="shared" ca="1" si="30"/>
        <v>#VALUE!</v>
      </c>
      <c r="O235" s="264" t="e">
        <f t="shared" ca="1" si="31"/>
        <v>#VALUE!</v>
      </c>
    </row>
    <row r="236" spans="1:15" x14ac:dyDescent="0.25">
      <c r="A236" s="264" t="e">
        <f t="shared" ca="1" si="24"/>
        <v>#VALUE!</v>
      </c>
      <c r="B236" s="264" t="e">
        <f t="shared" ca="1" si="25"/>
        <v>#VALUE!</v>
      </c>
      <c r="C236" s="309" t="e">
        <f ca="1">VLOOKUP($A236,Analysis!$A:$U,11,FALSE)</f>
        <v>#VALUE!</v>
      </c>
      <c r="D236" s="264" t="e">
        <f ca="1">IF(VLOOKUP($A236,Analysis!$A:$U,3,FALSE)=1,VLOOKUP($A236,Analysis!$A:$U,18,FALSE),#N/A)</f>
        <v>#VALUE!</v>
      </c>
      <c r="E236" s="264" t="e">
        <f ca="1">IF(ISERROR($D236),VLOOKUP($A236,Analysis!$A:$U,18,FALSE),#N/A)</f>
        <v>#VALUE!</v>
      </c>
      <c r="F236" s="264" t="e">
        <f t="shared" ca="1" si="26"/>
        <v>#VALUE!</v>
      </c>
      <c r="G236" s="264" t="e">
        <f t="shared" ca="1" si="27"/>
        <v>#VALUE!</v>
      </c>
      <c r="H236" s="264" t="e">
        <f t="shared" ca="1" si="28"/>
        <v>#VALUE!</v>
      </c>
      <c r="J236" s="309" t="e">
        <f ca="1">VLOOKUP($A236,Analysis!$A:$U,10,FALSE)</f>
        <v>#VALUE!</v>
      </c>
      <c r="K236" s="310" t="e">
        <f ca="1">IF(VLOOKUP($A236,Analysis!$A:$U,3,FALSE)=1,ROUND(VLOOKUP($A236,Analysis!$A:$U,17,FALSE),0),#N/A)</f>
        <v>#VALUE!</v>
      </c>
      <c r="L236" s="310" t="e">
        <f ca="1">IF(ISERROR($K236),ROUND(VLOOKUP($A236,Analysis!$A:$U,17,FALSE),0),#N/A)</f>
        <v>#VALUE!</v>
      </c>
      <c r="M236" s="264" t="e">
        <f t="shared" ca="1" si="29"/>
        <v>#VALUE!</v>
      </c>
      <c r="N236" s="264" t="e">
        <f t="shared" ca="1" si="30"/>
        <v>#VALUE!</v>
      </c>
      <c r="O236" s="264" t="e">
        <f t="shared" ca="1" si="31"/>
        <v>#VALUE!</v>
      </c>
    </row>
    <row r="237" spans="1:15" x14ac:dyDescent="0.25">
      <c r="A237" s="264" t="e">
        <f t="shared" ca="1" si="24"/>
        <v>#VALUE!</v>
      </c>
      <c r="B237" s="264" t="e">
        <f t="shared" ca="1" si="25"/>
        <v>#VALUE!</v>
      </c>
      <c r="C237" s="309" t="e">
        <f ca="1">VLOOKUP($A237,Analysis!$A:$U,11,FALSE)</f>
        <v>#VALUE!</v>
      </c>
      <c r="D237" s="264" t="e">
        <f ca="1">IF(VLOOKUP($A237,Analysis!$A:$U,3,FALSE)=1,VLOOKUP($A237,Analysis!$A:$U,18,FALSE),#N/A)</f>
        <v>#VALUE!</v>
      </c>
      <c r="E237" s="264" t="e">
        <f ca="1">IF(ISERROR($D237),VLOOKUP($A237,Analysis!$A:$U,18,FALSE),#N/A)</f>
        <v>#VALUE!</v>
      </c>
      <c r="F237" s="264" t="e">
        <f t="shared" ca="1" si="26"/>
        <v>#VALUE!</v>
      </c>
      <c r="G237" s="264" t="e">
        <f t="shared" ca="1" si="27"/>
        <v>#VALUE!</v>
      </c>
      <c r="H237" s="264" t="e">
        <f t="shared" ca="1" si="28"/>
        <v>#VALUE!</v>
      </c>
      <c r="J237" s="309" t="e">
        <f ca="1">VLOOKUP($A237,Analysis!$A:$U,10,FALSE)</f>
        <v>#VALUE!</v>
      </c>
      <c r="K237" s="310" t="e">
        <f ca="1">IF(VLOOKUP($A237,Analysis!$A:$U,3,FALSE)=1,ROUND(VLOOKUP($A237,Analysis!$A:$U,17,FALSE),0),#N/A)</f>
        <v>#VALUE!</v>
      </c>
      <c r="L237" s="310" t="e">
        <f ca="1">IF(ISERROR($K237),ROUND(VLOOKUP($A237,Analysis!$A:$U,17,FALSE),0),#N/A)</f>
        <v>#VALUE!</v>
      </c>
      <c r="M237" s="264" t="e">
        <f t="shared" ca="1" si="29"/>
        <v>#VALUE!</v>
      </c>
      <c r="N237" s="264" t="e">
        <f t="shared" ca="1" si="30"/>
        <v>#VALUE!</v>
      </c>
      <c r="O237" s="264" t="e">
        <f t="shared" ca="1" si="31"/>
        <v>#VALUE!</v>
      </c>
    </row>
    <row r="238" spans="1:15" x14ac:dyDescent="0.25">
      <c r="A238" s="264" t="e">
        <f t="shared" ca="1" si="24"/>
        <v>#VALUE!</v>
      </c>
      <c r="B238" s="264" t="e">
        <f t="shared" ca="1" si="25"/>
        <v>#VALUE!</v>
      </c>
      <c r="C238" s="309" t="e">
        <f ca="1">VLOOKUP($A238,Analysis!$A:$U,11,FALSE)</f>
        <v>#VALUE!</v>
      </c>
      <c r="D238" s="264" t="e">
        <f ca="1">IF(VLOOKUP($A238,Analysis!$A:$U,3,FALSE)=1,VLOOKUP($A238,Analysis!$A:$U,18,FALSE),#N/A)</f>
        <v>#VALUE!</v>
      </c>
      <c r="E238" s="264" t="e">
        <f ca="1">IF(ISERROR($D238),VLOOKUP($A238,Analysis!$A:$U,18,FALSE),#N/A)</f>
        <v>#VALUE!</v>
      </c>
      <c r="F238" s="264" t="e">
        <f t="shared" ca="1" si="26"/>
        <v>#VALUE!</v>
      </c>
      <c r="G238" s="264" t="e">
        <f t="shared" ca="1" si="27"/>
        <v>#VALUE!</v>
      </c>
      <c r="H238" s="264" t="e">
        <f t="shared" ca="1" si="28"/>
        <v>#VALUE!</v>
      </c>
      <c r="J238" s="309" t="e">
        <f ca="1">VLOOKUP($A238,Analysis!$A:$U,10,FALSE)</f>
        <v>#VALUE!</v>
      </c>
      <c r="K238" s="310" t="e">
        <f ca="1">IF(VLOOKUP($A238,Analysis!$A:$U,3,FALSE)=1,ROUND(VLOOKUP($A238,Analysis!$A:$U,17,FALSE),0),#N/A)</f>
        <v>#VALUE!</v>
      </c>
      <c r="L238" s="310" t="e">
        <f ca="1">IF(ISERROR($K238),ROUND(VLOOKUP($A238,Analysis!$A:$U,17,FALSE),0),#N/A)</f>
        <v>#VALUE!</v>
      </c>
      <c r="M238" s="264" t="e">
        <f t="shared" ca="1" si="29"/>
        <v>#VALUE!</v>
      </c>
      <c r="N238" s="264" t="e">
        <f t="shared" ca="1" si="30"/>
        <v>#VALUE!</v>
      </c>
      <c r="O238" s="264" t="e">
        <f t="shared" ca="1" si="31"/>
        <v>#VALUE!</v>
      </c>
    </row>
    <row r="239" spans="1:15" x14ac:dyDescent="0.25">
      <c r="A239" s="264" t="e">
        <f t="shared" ca="1" si="24"/>
        <v>#VALUE!</v>
      </c>
      <c r="B239" s="264" t="e">
        <f t="shared" ca="1" si="25"/>
        <v>#VALUE!</v>
      </c>
      <c r="C239" s="309" t="e">
        <f ca="1">VLOOKUP($A239,Analysis!$A:$U,11,FALSE)</f>
        <v>#VALUE!</v>
      </c>
      <c r="D239" s="264" t="e">
        <f ca="1">IF(VLOOKUP($A239,Analysis!$A:$U,3,FALSE)=1,VLOOKUP($A239,Analysis!$A:$U,18,FALSE),#N/A)</f>
        <v>#VALUE!</v>
      </c>
      <c r="E239" s="264" t="e">
        <f ca="1">IF(ISERROR($D239),VLOOKUP($A239,Analysis!$A:$U,18,FALSE),#N/A)</f>
        <v>#VALUE!</v>
      </c>
      <c r="F239" s="264" t="e">
        <f t="shared" ca="1" si="26"/>
        <v>#VALUE!</v>
      </c>
      <c r="G239" s="264" t="e">
        <f t="shared" ca="1" si="27"/>
        <v>#VALUE!</v>
      </c>
      <c r="H239" s="264" t="e">
        <f t="shared" ca="1" si="28"/>
        <v>#VALUE!</v>
      </c>
      <c r="J239" s="309" t="e">
        <f ca="1">VLOOKUP($A239,Analysis!$A:$U,10,FALSE)</f>
        <v>#VALUE!</v>
      </c>
      <c r="K239" s="310" t="e">
        <f ca="1">IF(VLOOKUP($A239,Analysis!$A:$U,3,FALSE)=1,ROUND(VLOOKUP($A239,Analysis!$A:$U,17,FALSE),0),#N/A)</f>
        <v>#VALUE!</v>
      </c>
      <c r="L239" s="310" t="e">
        <f ca="1">IF(ISERROR($K239),ROUND(VLOOKUP($A239,Analysis!$A:$U,17,FALSE),0),#N/A)</f>
        <v>#VALUE!</v>
      </c>
      <c r="M239" s="264" t="e">
        <f t="shared" ca="1" si="29"/>
        <v>#VALUE!</v>
      </c>
      <c r="N239" s="264" t="e">
        <f t="shared" ca="1" si="30"/>
        <v>#VALUE!</v>
      </c>
      <c r="O239" s="264" t="e">
        <f t="shared" ca="1" si="31"/>
        <v>#VALUE!</v>
      </c>
    </row>
    <row r="240" spans="1:15" x14ac:dyDescent="0.25">
      <c r="A240" s="264" t="e">
        <f t="shared" ca="1" si="24"/>
        <v>#VALUE!</v>
      </c>
      <c r="B240" s="264" t="e">
        <f t="shared" ca="1" si="25"/>
        <v>#VALUE!</v>
      </c>
      <c r="C240" s="309" t="e">
        <f ca="1">VLOOKUP($A240,Analysis!$A:$U,11,FALSE)</f>
        <v>#VALUE!</v>
      </c>
      <c r="D240" s="264" t="e">
        <f ca="1">IF(VLOOKUP($A240,Analysis!$A:$U,3,FALSE)=1,VLOOKUP($A240,Analysis!$A:$U,18,FALSE),#N/A)</f>
        <v>#VALUE!</v>
      </c>
      <c r="E240" s="264" t="e">
        <f ca="1">IF(ISERROR($D240),VLOOKUP($A240,Analysis!$A:$U,18,FALSE),#N/A)</f>
        <v>#VALUE!</v>
      </c>
      <c r="F240" s="264" t="e">
        <f t="shared" ca="1" si="26"/>
        <v>#VALUE!</v>
      </c>
      <c r="G240" s="264" t="e">
        <f t="shared" ca="1" si="27"/>
        <v>#VALUE!</v>
      </c>
      <c r="H240" s="264" t="e">
        <f t="shared" ca="1" si="28"/>
        <v>#VALUE!</v>
      </c>
      <c r="J240" s="309" t="e">
        <f ca="1">VLOOKUP($A240,Analysis!$A:$U,10,FALSE)</f>
        <v>#VALUE!</v>
      </c>
      <c r="K240" s="310" t="e">
        <f ca="1">IF(VLOOKUP($A240,Analysis!$A:$U,3,FALSE)=1,ROUND(VLOOKUP($A240,Analysis!$A:$U,17,FALSE),0),#N/A)</f>
        <v>#VALUE!</v>
      </c>
      <c r="L240" s="310" t="e">
        <f ca="1">IF(ISERROR($K240),ROUND(VLOOKUP($A240,Analysis!$A:$U,17,FALSE),0),#N/A)</f>
        <v>#VALUE!</v>
      </c>
      <c r="M240" s="264" t="e">
        <f t="shared" ca="1" si="29"/>
        <v>#VALUE!</v>
      </c>
      <c r="N240" s="264" t="e">
        <f t="shared" ca="1" si="30"/>
        <v>#VALUE!</v>
      </c>
      <c r="O240" s="264" t="e">
        <f t="shared" ca="1" si="31"/>
        <v>#VALUE!</v>
      </c>
    </row>
    <row r="241" spans="1:15" x14ac:dyDescent="0.25">
      <c r="A241" s="264" t="e">
        <f t="shared" ca="1" si="24"/>
        <v>#VALUE!</v>
      </c>
      <c r="B241" s="264" t="e">
        <f t="shared" ca="1" si="25"/>
        <v>#VALUE!</v>
      </c>
      <c r="C241" s="309" t="e">
        <f ca="1">VLOOKUP($A241,Analysis!$A:$U,11,FALSE)</f>
        <v>#VALUE!</v>
      </c>
      <c r="D241" s="264" t="e">
        <f ca="1">IF(VLOOKUP($A241,Analysis!$A:$U,3,FALSE)=1,VLOOKUP($A241,Analysis!$A:$U,18,FALSE),#N/A)</f>
        <v>#VALUE!</v>
      </c>
      <c r="E241" s="264" t="e">
        <f ca="1">IF(ISERROR($D241),VLOOKUP($A241,Analysis!$A:$U,18,FALSE),#N/A)</f>
        <v>#VALUE!</v>
      </c>
      <c r="F241" s="264" t="e">
        <f t="shared" ca="1" si="26"/>
        <v>#VALUE!</v>
      </c>
      <c r="G241" s="264" t="e">
        <f t="shared" ca="1" si="27"/>
        <v>#VALUE!</v>
      </c>
      <c r="H241" s="264" t="e">
        <f t="shared" ca="1" si="28"/>
        <v>#VALUE!</v>
      </c>
      <c r="J241" s="309" t="e">
        <f ca="1">VLOOKUP($A241,Analysis!$A:$U,10,FALSE)</f>
        <v>#VALUE!</v>
      </c>
      <c r="K241" s="310" t="e">
        <f ca="1">IF(VLOOKUP($A241,Analysis!$A:$U,3,FALSE)=1,ROUND(VLOOKUP($A241,Analysis!$A:$U,17,FALSE),0),#N/A)</f>
        <v>#VALUE!</v>
      </c>
      <c r="L241" s="310" t="e">
        <f ca="1">IF(ISERROR($K241),ROUND(VLOOKUP($A241,Analysis!$A:$U,17,FALSE),0),#N/A)</f>
        <v>#VALUE!</v>
      </c>
      <c r="M241" s="264" t="e">
        <f t="shared" ca="1" si="29"/>
        <v>#VALUE!</v>
      </c>
      <c r="N241" s="264" t="e">
        <f t="shared" ca="1" si="30"/>
        <v>#VALUE!</v>
      </c>
      <c r="O241" s="264" t="e">
        <f t="shared" ca="1" si="31"/>
        <v>#VALUE!</v>
      </c>
    </row>
    <row r="242" spans="1:15" x14ac:dyDescent="0.25">
      <c r="A242" s="264" t="e">
        <f t="shared" ca="1" si="24"/>
        <v>#VALUE!</v>
      </c>
      <c r="B242" s="264" t="e">
        <f t="shared" ca="1" si="25"/>
        <v>#VALUE!</v>
      </c>
      <c r="C242" s="309" t="e">
        <f ca="1">VLOOKUP($A242,Analysis!$A:$U,11,FALSE)</f>
        <v>#VALUE!</v>
      </c>
      <c r="D242" s="264" t="e">
        <f ca="1">IF(VLOOKUP($A242,Analysis!$A:$U,3,FALSE)=1,VLOOKUP($A242,Analysis!$A:$U,18,FALSE),#N/A)</f>
        <v>#VALUE!</v>
      </c>
      <c r="E242" s="264" t="e">
        <f ca="1">IF(ISERROR($D242),VLOOKUP($A242,Analysis!$A:$U,18,FALSE),#N/A)</f>
        <v>#VALUE!</v>
      </c>
      <c r="F242" s="264" t="e">
        <f t="shared" ca="1" si="26"/>
        <v>#VALUE!</v>
      </c>
      <c r="G242" s="264" t="e">
        <f t="shared" ca="1" si="27"/>
        <v>#VALUE!</v>
      </c>
      <c r="H242" s="264" t="e">
        <f t="shared" ca="1" si="28"/>
        <v>#VALUE!</v>
      </c>
      <c r="J242" s="309" t="e">
        <f ca="1">VLOOKUP($A242,Analysis!$A:$U,10,FALSE)</f>
        <v>#VALUE!</v>
      </c>
      <c r="K242" s="310" t="e">
        <f ca="1">IF(VLOOKUP($A242,Analysis!$A:$U,3,FALSE)=1,ROUND(VLOOKUP($A242,Analysis!$A:$U,17,FALSE),0),#N/A)</f>
        <v>#VALUE!</v>
      </c>
      <c r="L242" s="310" t="e">
        <f ca="1">IF(ISERROR($K242),ROUND(VLOOKUP($A242,Analysis!$A:$U,17,FALSE),0),#N/A)</f>
        <v>#VALUE!</v>
      </c>
      <c r="M242" s="264" t="e">
        <f t="shared" ca="1" si="29"/>
        <v>#VALUE!</v>
      </c>
      <c r="N242" s="264" t="e">
        <f t="shared" ca="1" si="30"/>
        <v>#VALUE!</v>
      </c>
      <c r="O242" s="264" t="e">
        <f t="shared" ca="1" si="31"/>
        <v>#VALUE!</v>
      </c>
    </row>
    <row r="243" spans="1:15" x14ac:dyDescent="0.25">
      <c r="A243" s="264" t="e">
        <f t="shared" ca="1" si="24"/>
        <v>#VALUE!</v>
      </c>
      <c r="B243" s="264" t="e">
        <f t="shared" ca="1" si="25"/>
        <v>#VALUE!</v>
      </c>
      <c r="C243" s="309" t="e">
        <f ca="1">VLOOKUP($A243,Analysis!$A:$U,11,FALSE)</f>
        <v>#VALUE!</v>
      </c>
      <c r="D243" s="264" t="e">
        <f ca="1">IF(VLOOKUP($A243,Analysis!$A:$U,3,FALSE)=1,VLOOKUP($A243,Analysis!$A:$U,18,FALSE),#N/A)</f>
        <v>#VALUE!</v>
      </c>
      <c r="E243" s="264" t="e">
        <f ca="1">IF(ISERROR($D243),VLOOKUP($A243,Analysis!$A:$U,18,FALSE),#N/A)</f>
        <v>#VALUE!</v>
      </c>
      <c r="F243" s="264" t="e">
        <f t="shared" ca="1" si="26"/>
        <v>#VALUE!</v>
      </c>
      <c r="G243" s="264" t="e">
        <f t="shared" ca="1" si="27"/>
        <v>#VALUE!</v>
      </c>
      <c r="H243" s="264" t="e">
        <f t="shared" ca="1" si="28"/>
        <v>#VALUE!</v>
      </c>
      <c r="J243" s="309" t="e">
        <f ca="1">VLOOKUP($A243,Analysis!$A:$U,10,FALSE)</f>
        <v>#VALUE!</v>
      </c>
      <c r="K243" s="310" t="e">
        <f ca="1">IF(VLOOKUP($A243,Analysis!$A:$U,3,FALSE)=1,ROUND(VLOOKUP($A243,Analysis!$A:$U,17,FALSE),0),#N/A)</f>
        <v>#VALUE!</v>
      </c>
      <c r="L243" s="310" t="e">
        <f ca="1">IF(ISERROR($K243),ROUND(VLOOKUP($A243,Analysis!$A:$U,17,FALSE),0),#N/A)</f>
        <v>#VALUE!</v>
      </c>
      <c r="M243" s="264" t="e">
        <f t="shared" ca="1" si="29"/>
        <v>#VALUE!</v>
      </c>
      <c r="N243" s="264" t="e">
        <f t="shared" ca="1" si="30"/>
        <v>#VALUE!</v>
      </c>
      <c r="O243" s="264" t="e">
        <f t="shared" ca="1" si="31"/>
        <v>#VALUE!</v>
      </c>
    </row>
    <row r="244" spans="1:15" x14ac:dyDescent="0.25">
      <c r="A244" s="264" t="e">
        <f t="shared" ca="1" si="24"/>
        <v>#VALUE!</v>
      </c>
      <c r="B244" s="264" t="e">
        <f t="shared" ca="1" si="25"/>
        <v>#VALUE!</v>
      </c>
      <c r="C244" s="309" t="e">
        <f ca="1">VLOOKUP($A244,Analysis!$A:$U,11,FALSE)</f>
        <v>#VALUE!</v>
      </c>
      <c r="D244" s="264" t="e">
        <f ca="1">IF(VLOOKUP($A244,Analysis!$A:$U,3,FALSE)=1,VLOOKUP($A244,Analysis!$A:$U,18,FALSE),#N/A)</f>
        <v>#VALUE!</v>
      </c>
      <c r="E244" s="264" t="e">
        <f ca="1">IF(ISERROR($D244),VLOOKUP($A244,Analysis!$A:$U,18,FALSE),#N/A)</f>
        <v>#VALUE!</v>
      </c>
      <c r="F244" s="264" t="e">
        <f t="shared" ca="1" si="26"/>
        <v>#VALUE!</v>
      </c>
      <c r="G244" s="264" t="e">
        <f t="shared" ca="1" si="27"/>
        <v>#VALUE!</v>
      </c>
      <c r="H244" s="264" t="e">
        <f t="shared" ca="1" si="28"/>
        <v>#VALUE!</v>
      </c>
      <c r="J244" s="309" t="e">
        <f ca="1">VLOOKUP($A244,Analysis!$A:$U,10,FALSE)</f>
        <v>#VALUE!</v>
      </c>
      <c r="K244" s="310" t="e">
        <f ca="1">IF(VLOOKUP($A244,Analysis!$A:$U,3,FALSE)=1,ROUND(VLOOKUP($A244,Analysis!$A:$U,17,FALSE),0),#N/A)</f>
        <v>#VALUE!</v>
      </c>
      <c r="L244" s="310" t="e">
        <f ca="1">IF(ISERROR($K244),ROUND(VLOOKUP($A244,Analysis!$A:$U,17,FALSE),0),#N/A)</f>
        <v>#VALUE!</v>
      </c>
      <c r="M244" s="264" t="e">
        <f t="shared" ca="1" si="29"/>
        <v>#VALUE!</v>
      </c>
      <c r="N244" s="264" t="e">
        <f t="shared" ca="1" si="30"/>
        <v>#VALUE!</v>
      </c>
      <c r="O244" s="264" t="e">
        <f t="shared" ca="1" si="31"/>
        <v>#VALUE!</v>
      </c>
    </row>
    <row r="245" spans="1:15" x14ac:dyDescent="0.25">
      <c r="A245" s="264" t="e">
        <f t="shared" ca="1" si="24"/>
        <v>#VALUE!</v>
      </c>
      <c r="B245" s="264" t="e">
        <f t="shared" ca="1" si="25"/>
        <v>#VALUE!</v>
      </c>
      <c r="C245" s="309" t="e">
        <f ca="1">VLOOKUP($A245,Analysis!$A:$U,11,FALSE)</f>
        <v>#VALUE!</v>
      </c>
      <c r="D245" s="264" t="e">
        <f ca="1">IF(VLOOKUP($A245,Analysis!$A:$U,3,FALSE)=1,VLOOKUP($A245,Analysis!$A:$U,18,FALSE),#N/A)</f>
        <v>#VALUE!</v>
      </c>
      <c r="E245" s="264" t="e">
        <f ca="1">IF(ISERROR($D245),VLOOKUP($A245,Analysis!$A:$U,18,FALSE),#N/A)</f>
        <v>#VALUE!</v>
      </c>
      <c r="F245" s="264" t="e">
        <f t="shared" ca="1" si="26"/>
        <v>#VALUE!</v>
      </c>
      <c r="G245" s="264" t="e">
        <f t="shared" ca="1" si="27"/>
        <v>#VALUE!</v>
      </c>
      <c r="H245" s="264" t="e">
        <f t="shared" ca="1" si="28"/>
        <v>#VALUE!</v>
      </c>
      <c r="J245" s="309" t="e">
        <f ca="1">VLOOKUP($A245,Analysis!$A:$U,10,FALSE)</f>
        <v>#VALUE!</v>
      </c>
      <c r="K245" s="310" t="e">
        <f ca="1">IF(VLOOKUP($A245,Analysis!$A:$U,3,FALSE)=1,ROUND(VLOOKUP($A245,Analysis!$A:$U,17,FALSE),0),#N/A)</f>
        <v>#VALUE!</v>
      </c>
      <c r="L245" s="310" t="e">
        <f ca="1">IF(ISERROR($K245),ROUND(VLOOKUP($A245,Analysis!$A:$U,17,FALSE),0),#N/A)</f>
        <v>#VALUE!</v>
      </c>
      <c r="M245" s="264" t="e">
        <f t="shared" ca="1" si="29"/>
        <v>#VALUE!</v>
      </c>
      <c r="N245" s="264" t="e">
        <f t="shared" ca="1" si="30"/>
        <v>#VALUE!</v>
      </c>
      <c r="O245" s="264" t="e">
        <f t="shared" ca="1" si="31"/>
        <v>#VALUE!</v>
      </c>
    </row>
    <row r="246" spans="1:15" x14ac:dyDescent="0.25">
      <c r="A246" s="264" t="e">
        <f t="shared" ca="1" si="24"/>
        <v>#VALUE!</v>
      </c>
      <c r="B246" s="264" t="e">
        <f t="shared" ca="1" si="25"/>
        <v>#VALUE!</v>
      </c>
      <c r="C246" s="309" t="e">
        <f ca="1">VLOOKUP($A246,Analysis!$A:$U,11,FALSE)</f>
        <v>#VALUE!</v>
      </c>
      <c r="D246" s="264" t="e">
        <f ca="1">IF(VLOOKUP($A246,Analysis!$A:$U,3,FALSE)=1,VLOOKUP($A246,Analysis!$A:$U,18,FALSE),#N/A)</f>
        <v>#VALUE!</v>
      </c>
      <c r="E246" s="264" t="e">
        <f ca="1">IF(ISERROR($D246),VLOOKUP($A246,Analysis!$A:$U,18,FALSE),#N/A)</f>
        <v>#VALUE!</v>
      </c>
      <c r="F246" s="264" t="e">
        <f t="shared" ca="1" si="26"/>
        <v>#VALUE!</v>
      </c>
      <c r="G246" s="264" t="e">
        <f t="shared" ca="1" si="27"/>
        <v>#VALUE!</v>
      </c>
      <c r="H246" s="264" t="e">
        <f t="shared" ca="1" si="28"/>
        <v>#VALUE!</v>
      </c>
      <c r="J246" s="309" t="e">
        <f ca="1">VLOOKUP($A246,Analysis!$A:$U,10,FALSE)</f>
        <v>#VALUE!</v>
      </c>
      <c r="K246" s="310" t="e">
        <f ca="1">IF(VLOOKUP($A246,Analysis!$A:$U,3,FALSE)=1,ROUND(VLOOKUP($A246,Analysis!$A:$U,17,FALSE),0),#N/A)</f>
        <v>#VALUE!</v>
      </c>
      <c r="L246" s="310" t="e">
        <f ca="1">IF(ISERROR($K246),ROUND(VLOOKUP($A246,Analysis!$A:$U,17,FALSE),0),#N/A)</f>
        <v>#VALUE!</v>
      </c>
      <c r="M246" s="264" t="e">
        <f t="shared" ca="1" si="29"/>
        <v>#VALUE!</v>
      </c>
      <c r="N246" s="264" t="e">
        <f t="shared" ca="1" si="30"/>
        <v>#VALUE!</v>
      </c>
      <c r="O246" s="264" t="e">
        <f t="shared" ca="1" si="31"/>
        <v>#VALUE!</v>
      </c>
    </row>
    <row r="247" spans="1:15" x14ac:dyDescent="0.25">
      <c r="A247" s="264" t="e">
        <f t="shared" ca="1" si="24"/>
        <v>#VALUE!</v>
      </c>
      <c r="B247" s="264" t="e">
        <f t="shared" ca="1" si="25"/>
        <v>#VALUE!</v>
      </c>
      <c r="C247" s="309" t="e">
        <f ca="1">VLOOKUP($A247,Analysis!$A:$U,11,FALSE)</f>
        <v>#VALUE!</v>
      </c>
      <c r="D247" s="264" t="e">
        <f ca="1">IF(VLOOKUP($A247,Analysis!$A:$U,3,FALSE)=1,VLOOKUP($A247,Analysis!$A:$U,18,FALSE),#N/A)</f>
        <v>#VALUE!</v>
      </c>
      <c r="E247" s="264" t="e">
        <f ca="1">IF(ISERROR($D247),VLOOKUP($A247,Analysis!$A:$U,18,FALSE),#N/A)</f>
        <v>#VALUE!</v>
      </c>
      <c r="F247" s="264" t="e">
        <f t="shared" ca="1" si="26"/>
        <v>#VALUE!</v>
      </c>
      <c r="G247" s="264" t="e">
        <f t="shared" ca="1" si="27"/>
        <v>#VALUE!</v>
      </c>
      <c r="H247" s="264" t="e">
        <f t="shared" ca="1" si="28"/>
        <v>#VALUE!</v>
      </c>
      <c r="J247" s="309" t="e">
        <f ca="1">VLOOKUP($A247,Analysis!$A:$U,10,FALSE)</f>
        <v>#VALUE!</v>
      </c>
      <c r="K247" s="310" t="e">
        <f ca="1">IF(VLOOKUP($A247,Analysis!$A:$U,3,FALSE)=1,ROUND(VLOOKUP($A247,Analysis!$A:$U,17,FALSE),0),#N/A)</f>
        <v>#VALUE!</v>
      </c>
      <c r="L247" s="310" t="e">
        <f ca="1">IF(ISERROR($K247),ROUND(VLOOKUP($A247,Analysis!$A:$U,17,FALSE),0),#N/A)</f>
        <v>#VALUE!</v>
      </c>
      <c r="M247" s="264" t="e">
        <f t="shared" ca="1" si="29"/>
        <v>#VALUE!</v>
      </c>
      <c r="N247" s="264" t="e">
        <f t="shared" ca="1" si="30"/>
        <v>#VALUE!</v>
      </c>
      <c r="O247" s="264" t="e">
        <f t="shared" ca="1" si="31"/>
        <v>#VALUE!</v>
      </c>
    </row>
    <row r="248" spans="1:15" x14ac:dyDescent="0.25">
      <c r="A248" s="264" t="e">
        <f t="shared" ca="1" si="24"/>
        <v>#VALUE!</v>
      </c>
      <c r="B248" s="264" t="e">
        <f t="shared" ca="1" si="25"/>
        <v>#VALUE!</v>
      </c>
      <c r="C248" s="309" t="e">
        <f ca="1">VLOOKUP($A248,Analysis!$A:$U,11,FALSE)</f>
        <v>#VALUE!</v>
      </c>
      <c r="D248" s="264" t="e">
        <f ca="1">IF(VLOOKUP($A248,Analysis!$A:$U,3,FALSE)=1,VLOOKUP($A248,Analysis!$A:$U,18,FALSE),#N/A)</f>
        <v>#VALUE!</v>
      </c>
      <c r="E248" s="264" t="e">
        <f ca="1">IF(ISERROR($D248),VLOOKUP($A248,Analysis!$A:$U,18,FALSE),#N/A)</f>
        <v>#VALUE!</v>
      </c>
      <c r="F248" s="264" t="e">
        <f t="shared" ca="1" si="26"/>
        <v>#VALUE!</v>
      </c>
      <c r="G248" s="264" t="e">
        <f t="shared" ca="1" si="27"/>
        <v>#VALUE!</v>
      </c>
      <c r="H248" s="264" t="e">
        <f t="shared" ca="1" si="28"/>
        <v>#VALUE!</v>
      </c>
      <c r="J248" s="309" t="e">
        <f ca="1">VLOOKUP($A248,Analysis!$A:$U,10,FALSE)</f>
        <v>#VALUE!</v>
      </c>
      <c r="K248" s="310" t="e">
        <f ca="1">IF(VLOOKUP($A248,Analysis!$A:$U,3,FALSE)=1,ROUND(VLOOKUP($A248,Analysis!$A:$U,17,FALSE),0),#N/A)</f>
        <v>#VALUE!</v>
      </c>
      <c r="L248" s="310" t="e">
        <f ca="1">IF(ISERROR($K248),ROUND(VLOOKUP($A248,Analysis!$A:$U,17,FALSE),0),#N/A)</f>
        <v>#VALUE!</v>
      </c>
      <c r="M248" s="264" t="e">
        <f t="shared" ca="1" si="29"/>
        <v>#VALUE!</v>
      </c>
      <c r="N248" s="264" t="e">
        <f t="shared" ca="1" si="30"/>
        <v>#VALUE!</v>
      </c>
      <c r="O248" s="264" t="e">
        <f t="shared" ca="1" si="31"/>
        <v>#VALUE!</v>
      </c>
    </row>
    <row r="249" spans="1:15" x14ac:dyDescent="0.25">
      <c r="A249" s="264" t="e">
        <f t="shared" ca="1" si="24"/>
        <v>#VALUE!</v>
      </c>
      <c r="B249" s="264" t="e">
        <f t="shared" ca="1" si="25"/>
        <v>#VALUE!</v>
      </c>
      <c r="C249" s="309" t="e">
        <f ca="1">VLOOKUP($A249,Analysis!$A:$U,11,FALSE)</f>
        <v>#VALUE!</v>
      </c>
      <c r="D249" s="264" t="e">
        <f ca="1">IF(VLOOKUP($A249,Analysis!$A:$U,3,FALSE)=1,VLOOKUP($A249,Analysis!$A:$U,18,FALSE),#N/A)</f>
        <v>#VALUE!</v>
      </c>
      <c r="E249" s="264" t="e">
        <f ca="1">IF(ISERROR($D249),VLOOKUP($A249,Analysis!$A:$U,18,FALSE),#N/A)</f>
        <v>#VALUE!</v>
      </c>
      <c r="F249" s="264" t="e">
        <f t="shared" ca="1" si="26"/>
        <v>#VALUE!</v>
      </c>
      <c r="G249" s="264" t="e">
        <f t="shared" ca="1" si="27"/>
        <v>#VALUE!</v>
      </c>
      <c r="H249" s="264" t="e">
        <f t="shared" ca="1" si="28"/>
        <v>#VALUE!</v>
      </c>
      <c r="J249" s="309" t="e">
        <f ca="1">VLOOKUP($A249,Analysis!$A:$U,10,FALSE)</f>
        <v>#VALUE!</v>
      </c>
      <c r="K249" s="310" t="e">
        <f ca="1">IF(VLOOKUP($A249,Analysis!$A:$U,3,FALSE)=1,ROUND(VLOOKUP($A249,Analysis!$A:$U,17,FALSE),0),#N/A)</f>
        <v>#VALUE!</v>
      </c>
      <c r="L249" s="310" t="e">
        <f ca="1">IF(ISERROR($K249),ROUND(VLOOKUP($A249,Analysis!$A:$U,17,FALSE),0),#N/A)</f>
        <v>#VALUE!</v>
      </c>
      <c r="M249" s="264" t="e">
        <f t="shared" ca="1" si="29"/>
        <v>#VALUE!</v>
      </c>
      <c r="N249" s="264" t="e">
        <f t="shared" ca="1" si="30"/>
        <v>#VALUE!</v>
      </c>
      <c r="O249" s="264" t="e">
        <f t="shared" ca="1" si="31"/>
        <v>#VALUE!</v>
      </c>
    </row>
    <row r="250" spans="1:15" x14ac:dyDescent="0.25">
      <c r="A250" s="264" t="e">
        <f t="shared" ca="1" si="24"/>
        <v>#VALUE!</v>
      </c>
      <c r="B250" s="264" t="e">
        <f t="shared" ca="1" si="25"/>
        <v>#VALUE!</v>
      </c>
      <c r="C250" s="309" t="e">
        <f ca="1">VLOOKUP($A250,Analysis!$A:$U,11,FALSE)</f>
        <v>#VALUE!</v>
      </c>
      <c r="D250" s="264" t="e">
        <f ca="1">IF(VLOOKUP($A250,Analysis!$A:$U,3,FALSE)=1,VLOOKUP($A250,Analysis!$A:$U,18,FALSE),#N/A)</f>
        <v>#VALUE!</v>
      </c>
      <c r="E250" s="264" t="e">
        <f ca="1">IF(ISERROR($D250),VLOOKUP($A250,Analysis!$A:$U,18,FALSE),#N/A)</f>
        <v>#VALUE!</v>
      </c>
      <c r="F250" s="264" t="e">
        <f t="shared" ca="1" si="26"/>
        <v>#VALUE!</v>
      </c>
      <c r="G250" s="264" t="e">
        <f t="shared" ca="1" si="27"/>
        <v>#VALUE!</v>
      </c>
      <c r="H250" s="264" t="e">
        <f t="shared" ca="1" si="28"/>
        <v>#VALUE!</v>
      </c>
      <c r="J250" s="309" t="e">
        <f ca="1">VLOOKUP($A250,Analysis!$A:$U,10,FALSE)</f>
        <v>#VALUE!</v>
      </c>
      <c r="K250" s="310" t="e">
        <f ca="1">IF(VLOOKUP($A250,Analysis!$A:$U,3,FALSE)=1,ROUND(VLOOKUP($A250,Analysis!$A:$U,17,FALSE),0),#N/A)</f>
        <v>#VALUE!</v>
      </c>
      <c r="L250" s="310" t="e">
        <f ca="1">IF(ISERROR($K250),ROUND(VLOOKUP($A250,Analysis!$A:$U,17,FALSE),0),#N/A)</f>
        <v>#VALUE!</v>
      </c>
      <c r="M250" s="264" t="e">
        <f t="shared" ca="1" si="29"/>
        <v>#VALUE!</v>
      </c>
      <c r="N250" s="264" t="e">
        <f t="shared" ca="1" si="30"/>
        <v>#VALUE!</v>
      </c>
      <c r="O250" s="264" t="e">
        <f t="shared" ca="1" si="31"/>
        <v>#VALUE!</v>
      </c>
    </row>
    <row r="251" spans="1:15" x14ac:dyDescent="0.25">
      <c r="A251" s="264" t="e">
        <f t="shared" ca="1" si="24"/>
        <v>#VALUE!</v>
      </c>
      <c r="B251" s="264" t="e">
        <f t="shared" ca="1" si="25"/>
        <v>#VALUE!</v>
      </c>
      <c r="C251" s="309" t="e">
        <f ca="1">VLOOKUP($A251,Analysis!$A:$U,11,FALSE)</f>
        <v>#VALUE!</v>
      </c>
      <c r="D251" s="264" t="e">
        <f ca="1">IF(VLOOKUP($A251,Analysis!$A:$U,3,FALSE)=1,VLOOKUP($A251,Analysis!$A:$U,18,FALSE),#N/A)</f>
        <v>#VALUE!</v>
      </c>
      <c r="E251" s="264" t="e">
        <f ca="1">IF(ISERROR($D251),VLOOKUP($A251,Analysis!$A:$U,18,FALSE),#N/A)</f>
        <v>#VALUE!</v>
      </c>
      <c r="F251" s="264" t="e">
        <f t="shared" ca="1" si="26"/>
        <v>#VALUE!</v>
      </c>
      <c r="G251" s="264" t="e">
        <f t="shared" ca="1" si="27"/>
        <v>#VALUE!</v>
      </c>
      <c r="H251" s="264" t="e">
        <f t="shared" ca="1" si="28"/>
        <v>#VALUE!</v>
      </c>
      <c r="J251" s="309" t="e">
        <f ca="1">VLOOKUP($A251,Analysis!$A:$U,10,FALSE)</f>
        <v>#VALUE!</v>
      </c>
      <c r="K251" s="310" t="e">
        <f ca="1">IF(VLOOKUP($A251,Analysis!$A:$U,3,FALSE)=1,ROUND(VLOOKUP($A251,Analysis!$A:$U,17,FALSE),0),#N/A)</f>
        <v>#VALUE!</v>
      </c>
      <c r="L251" s="310" t="e">
        <f ca="1">IF(ISERROR($K251),ROUND(VLOOKUP($A251,Analysis!$A:$U,17,FALSE),0),#N/A)</f>
        <v>#VALUE!</v>
      </c>
      <c r="M251" s="264" t="e">
        <f t="shared" ca="1" si="29"/>
        <v>#VALUE!</v>
      </c>
      <c r="N251" s="264" t="e">
        <f t="shared" ca="1" si="30"/>
        <v>#VALUE!</v>
      </c>
      <c r="O251" s="264" t="e">
        <f t="shared" ca="1" si="31"/>
        <v>#VALUE!</v>
      </c>
    </row>
    <row r="252" spans="1:15" x14ac:dyDescent="0.25">
      <c r="A252" s="264" t="e">
        <f t="shared" ca="1" si="24"/>
        <v>#VALUE!</v>
      </c>
      <c r="B252" s="264" t="e">
        <f t="shared" ca="1" si="25"/>
        <v>#VALUE!</v>
      </c>
      <c r="C252" s="309" t="e">
        <f ca="1">VLOOKUP($A252,Analysis!$A:$U,11,FALSE)</f>
        <v>#VALUE!</v>
      </c>
      <c r="D252" s="264" t="e">
        <f ca="1">IF(VLOOKUP($A252,Analysis!$A:$U,3,FALSE)=1,VLOOKUP($A252,Analysis!$A:$U,18,FALSE),#N/A)</f>
        <v>#VALUE!</v>
      </c>
      <c r="E252" s="264" t="e">
        <f ca="1">IF(ISERROR($D252),VLOOKUP($A252,Analysis!$A:$U,18,FALSE),#N/A)</f>
        <v>#VALUE!</v>
      </c>
      <c r="F252" s="264" t="e">
        <f t="shared" ca="1" si="26"/>
        <v>#VALUE!</v>
      </c>
      <c r="G252" s="264" t="e">
        <f t="shared" ca="1" si="27"/>
        <v>#VALUE!</v>
      </c>
      <c r="H252" s="264" t="e">
        <f t="shared" ca="1" si="28"/>
        <v>#VALUE!</v>
      </c>
      <c r="J252" s="309" t="e">
        <f ca="1">VLOOKUP($A252,Analysis!$A:$U,10,FALSE)</f>
        <v>#VALUE!</v>
      </c>
      <c r="K252" s="310" t="e">
        <f ca="1">IF(VLOOKUP($A252,Analysis!$A:$U,3,FALSE)=1,ROUND(VLOOKUP($A252,Analysis!$A:$U,17,FALSE),0),#N/A)</f>
        <v>#VALUE!</v>
      </c>
      <c r="L252" s="310" t="e">
        <f ca="1">IF(ISERROR($K252),ROUND(VLOOKUP($A252,Analysis!$A:$U,17,FALSE),0),#N/A)</f>
        <v>#VALUE!</v>
      </c>
      <c r="M252" s="264" t="e">
        <f t="shared" ca="1" si="29"/>
        <v>#VALUE!</v>
      </c>
      <c r="N252" s="264" t="e">
        <f t="shared" ca="1" si="30"/>
        <v>#VALUE!</v>
      </c>
      <c r="O252" s="264" t="e">
        <f t="shared" ca="1" si="31"/>
        <v>#VALUE!</v>
      </c>
    </row>
    <row r="253" spans="1:15" x14ac:dyDescent="0.25">
      <c r="A253" s="264" t="e">
        <f t="shared" ca="1" si="24"/>
        <v>#VALUE!</v>
      </c>
      <c r="B253" s="264" t="e">
        <f t="shared" ca="1" si="25"/>
        <v>#VALUE!</v>
      </c>
      <c r="C253" s="309" t="e">
        <f ca="1">VLOOKUP($A253,Analysis!$A:$U,11,FALSE)</f>
        <v>#VALUE!</v>
      </c>
      <c r="D253" s="264" t="e">
        <f ca="1">IF(VLOOKUP($A253,Analysis!$A:$U,3,FALSE)=1,VLOOKUP($A253,Analysis!$A:$U,18,FALSE),#N/A)</f>
        <v>#VALUE!</v>
      </c>
      <c r="E253" s="264" t="e">
        <f ca="1">IF(ISERROR($D253),VLOOKUP($A253,Analysis!$A:$U,18,FALSE),#N/A)</f>
        <v>#VALUE!</v>
      </c>
      <c r="F253" s="264" t="e">
        <f t="shared" ca="1" si="26"/>
        <v>#VALUE!</v>
      </c>
      <c r="G253" s="264" t="e">
        <f t="shared" ca="1" si="27"/>
        <v>#VALUE!</v>
      </c>
      <c r="H253" s="264" t="e">
        <f t="shared" ca="1" si="28"/>
        <v>#VALUE!</v>
      </c>
      <c r="J253" s="309" t="e">
        <f ca="1">VLOOKUP($A253,Analysis!$A:$U,10,FALSE)</f>
        <v>#VALUE!</v>
      </c>
      <c r="K253" s="310" t="e">
        <f ca="1">IF(VLOOKUP($A253,Analysis!$A:$U,3,FALSE)=1,ROUND(VLOOKUP($A253,Analysis!$A:$U,17,FALSE),0),#N/A)</f>
        <v>#VALUE!</v>
      </c>
      <c r="L253" s="310" t="e">
        <f ca="1">IF(ISERROR($K253),ROUND(VLOOKUP($A253,Analysis!$A:$U,17,FALSE),0),#N/A)</f>
        <v>#VALUE!</v>
      </c>
      <c r="M253" s="264" t="e">
        <f t="shared" ca="1" si="29"/>
        <v>#VALUE!</v>
      </c>
      <c r="N253" s="264" t="e">
        <f t="shared" ca="1" si="30"/>
        <v>#VALUE!</v>
      </c>
      <c r="O253" s="264" t="e">
        <f t="shared" ca="1" si="31"/>
        <v>#VALUE!</v>
      </c>
    </row>
    <row r="254" spans="1:15" x14ac:dyDescent="0.25">
      <c r="A254" s="264" t="e">
        <f t="shared" ca="1" si="24"/>
        <v>#VALUE!</v>
      </c>
      <c r="B254" s="264" t="e">
        <f t="shared" ca="1" si="25"/>
        <v>#VALUE!</v>
      </c>
      <c r="C254" s="309" t="e">
        <f ca="1">VLOOKUP($A254,Analysis!$A:$U,11,FALSE)</f>
        <v>#VALUE!</v>
      </c>
      <c r="D254" s="264" t="e">
        <f ca="1">IF(VLOOKUP($A254,Analysis!$A:$U,3,FALSE)=1,VLOOKUP($A254,Analysis!$A:$U,18,FALSE),#N/A)</f>
        <v>#VALUE!</v>
      </c>
      <c r="E254" s="264" t="e">
        <f ca="1">IF(ISERROR($D254),VLOOKUP($A254,Analysis!$A:$U,18,FALSE),#N/A)</f>
        <v>#VALUE!</v>
      </c>
      <c r="F254" s="264" t="e">
        <f t="shared" ca="1" si="26"/>
        <v>#VALUE!</v>
      </c>
      <c r="G254" s="264" t="e">
        <f t="shared" ca="1" si="27"/>
        <v>#VALUE!</v>
      </c>
      <c r="H254" s="264" t="e">
        <f t="shared" ca="1" si="28"/>
        <v>#VALUE!</v>
      </c>
      <c r="J254" s="309" t="e">
        <f ca="1">VLOOKUP($A254,Analysis!$A:$U,10,FALSE)</f>
        <v>#VALUE!</v>
      </c>
      <c r="K254" s="310" t="e">
        <f ca="1">IF(VLOOKUP($A254,Analysis!$A:$U,3,FALSE)=1,ROUND(VLOOKUP($A254,Analysis!$A:$U,17,FALSE),0),#N/A)</f>
        <v>#VALUE!</v>
      </c>
      <c r="L254" s="310" t="e">
        <f ca="1">IF(ISERROR($K254),ROUND(VLOOKUP($A254,Analysis!$A:$U,17,FALSE),0),#N/A)</f>
        <v>#VALUE!</v>
      </c>
      <c r="M254" s="264" t="e">
        <f t="shared" ca="1" si="29"/>
        <v>#VALUE!</v>
      </c>
      <c r="N254" s="264" t="e">
        <f t="shared" ca="1" si="30"/>
        <v>#VALUE!</v>
      </c>
      <c r="O254" s="264" t="e">
        <f t="shared" ca="1" si="31"/>
        <v>#VALUE!</v>
      </c>
    </row>
    <row r="255" spans="1:15" x14ac:dyDescent="0.25">
      <c r="A255" s="264" t="e">
        <f t="shared" ca="1" si="24"/>
        <v>#VALUE!</v>
      </c>
      <c r="B255" s="264" t="e">
        <f t="shared" ca="1" si="25"/>
        <v>#VALUE!</v>
      </c>
      <c r="C255" s="309" t="e">
        <f ca="1">VLOOKUP($A255,Analysis!$A:$U,11,FALSE)</f>
        <v>#VALUE!</v>
      </c>
      <c r="D255" s="264" t="e">
        <f ca="1">IF(VLOOKUP($A255,Analysis!$A:$U,3,FALSE)=1,VLOOKUP($A255,Analysis!$A:$U,18,FALSE),#N/A)</f>
        <v>#VALUE!</v>
      </c>
      <c r="E255" s="264" t="e">
        <f ca="1">IF(ISERROR($D255),VLOOKUP($A255,Analysis!$A:$U,18,FALSE),#N/A)</f>
        <v>#VALUE!</v>
      </c>
      <c r="F255" s="264" t="e">
        <f t="shared" ca="1" si="26"/>
        <v>#VALUE!</v>
      </c>
      <c r="G255" s="264" t="e">
        <f t="shared" ca="1" si="27"/>
        <v>#VALUE!</v>
      </c>
      <c r="H255" s="264" t="e">
        <f t="shared" ca="1" si="28"/>
        <v>#VALUE!</v>
      </c>
      <c r="J255" s="309" t="e">
        <f ca="1">VLOOKUP($A255,Analysis!$A:$U,10,FALSE)</f>
        <v>#VALUE!</v>
      </c>
      <c r="K255" s="310" t="e">
        <f ca="1">IF(VLOOKUP($A255,Analysis!$A:$U,3,FALSE)=1,ROUND(VLOOKUP($A255,Analysis!$A:$U,17,FALSE),0),#N/A)</f>
        <v>#VALUE!</v>
      </c>
      <c r="L255" s="310" t="e">
        <f ca="1">IF(ISERROR($K255),ROUND(VLOOKUP($A255,Analysis!$A:$U,17,FALSE),0),#N/A)</f>
        <v>#VALUE!</v>
      </c>
      <c r="M255" s="264" t="e">
        <f t="shared" ca="1" si="29"/>
        <v>#VALUE!</v>
      </c>
      <c r="N255" s="264" t="e">
        <f t="shared" ca="1" si="30"/>
        <v>#VALUE!</v>
      </c>
      <c r="O255" s="264" t="e">
        <f t="shared" ca="1" si="31"/>
        <v>#VALUE!</v>
      </c>
    </row>
    <row r="256" spans="1:15" x14ac:dyDescent="0.25">
      <c r="A256" s="264" t="e">
        <f t="shared" ca="1" si="24"/>
        <v>#VALUE!</v>
      </c>
      <c r="B256" s="264" t="e">
        <f t="shared" ca="1" si="25"/>
        <v>#VALUE!</v>
      </c>
      <c r="C256" s="309" t="e">
        <f ca="1">VLOOKUP($A256,Analysis!$A:$U,11,FALSE)</f>
        <v>#VALUE!</v>
      </c>
      <c r="D256" s="264" t="e">
        <f ca="1">IF(VLOOKUP($A256,Analysis!$A:$U,3,FALSE)=1,VLOOKUP($A256,Analysis!$A:$U,18,FALSE),#N/A)</f>
        <v>#VALUE!</v>
      </c>
      <c r="E256" s="264" t="e">
        <f ca="1">IF(ISERROR($D256),VLOOKUP($A256,Analysis!$A:$U,18,FALSE),#N/A)</f>
        <v>#VALUE!</v>
      </c>
      <c r="F256" s="264" t="e">
        <f t="shared" ca="1" si="26"/>
        <v>#VALUE!</v>
      </c>
      <c r="G256" s="264" t="e">
        <f t="shared" ca="1" si="27"/>
        <v>#VALUE!</v>
      </c>
      <c r="H256" s="264" t="e">
        <f t="shared" ca="1" si="28"/>
        <v>#VALUE!</v>
      </c>
      <c r="J256" s="309" t="e">
        <f ca="1">VLOOKUP($A256,Analysis!$A:$U,10,FALSE)</f>
        <v>#VALUE!</v>
      </c>
      <c r="K256" s="310" t="e">
        <f ca="1">IF(VLOOKUP($A256,Analysis!$A:$U,3,FALSE)=1,ROUND(VLOOKUP($A256,Analysis!$A:$U,17,FALSE),0),#N/A)</f>
        <v>#VALUE!</v>
      </c>
      <c r="L256" s="310" t="e">
        <f ca="1">IF(ISERROR($K256),ROUND(VLOOKUP($A256,Analysis!$A:$U,17,FALSE),0),#N/A)</f>
        <v>#VALUE!</v>
      </c>
      <c r="M256" s="264" t="e">
        <f t="shared" ca="1" si="29"/>
        <v>#VALUE!</v>
      </c>
      <c r="N256" s="264" t="e">
        <f t="shared" ca="1" si="30"/>
        <v>#VALUE!</v>
      </c>
      <c r="O256" s="264" t="e">
        <f t="shared" ca="1" si="31"/>
        <v>#VALUE!</v>
      </c>
    </row>
    <row r="257" spans="1:15" x14ac:dyDescent="0.25">
      <c r="A257" s="264" t="e">
        <f t="shared" ca="1" si="24"/>
        <v>#VALUE!</v>
      </c>
      <c r="B257" s="264" t="e">
        <f t="shared" ca="1" si="25"/>
        <v>#VALUE!</v>
      </c>
      <c r="C257" s="309" t="e">
        <f ca="1">VLOOKUP($A257,Analysis!$A:$U,11,FALSE)</f>
        <v>#VALUE!</v>
      </c>
      <c r="D257" s="264" t="e">
        <f ca="1">IF(VLOOKUP($A257,Analysis!$A:$U,3,FALSE)=1,VLOOKUP($A257,Analysis!$A:$U,18,FALSE),#N/A)</f>
        <v>#VALUE!</v>
      </c>
      <c r="E257" s="264" t="e">
        <f ca="1">IF(ISERROR($D257),VLOOKUP($A257,Analysis!$A:$U,18,FALSE),#N/A)</f>
        <v>#VALUE!</v>
      </c>
      <c r="F257" s="264" t="e">
        <f t="shared" ca="1" si="26"/>
        <v>#VALUE!</v>
      </c>
      <c r="G257" s="264" t="e">
        <f t="shared" ca="1" si="27"/>
        <v>#VALUE!</v>
      </c>
      <c r="H257" s="264" t="e">
        <f t="shared" ca="1" si="28"/>
        <v>#VALUE!</v>
      </c>
      <c r="J257" s="309" t="e">
        <f ca="1">VLOOKUP($A257,Analysis!$A:$U,10,FALSE)</f>
        <v>#VALUE!</v>
      </c>
      <c r="K257" s="310" t="e">
        <f ca="1">IF(VLOOKUP($A257,Analysis!$A:$U,3,FALSE)=1,ROUND(VLOOKUP($A257,Analysis!$A:$U,17,FALSE),0),#N/A)</f>
        <v>#VALUE!</v>
      </c>
      <c r="L257" s="310" t="e">
        <f ca="1">IF(ISERROR($K257),ROUND(VLOOKUP($A257,Analysis!$A:$U,17,FALSE),0),#N/A)</f>
        <v>#VALUE!</v>
      </c>
      <c r="M257" s="264" t="e">
        <f t="shared" ca="1" si="29"/>
        <v>#VALUE!</v>
      </c>
      <c r="N257" s="264" t="e">
        <f t="shared" ca="1" si="30"/>
        <v>#VALUE!</v>
      </c>
      <c r="O257" s="264" t="e">
        <f t="shared" ca="1" si="31"/>
        <v>#VALUE!</v>
      </c>
    </row>
    <row r="258" spans="1:15" x14ac:dyDescent="0.25">
      <c r="A258" s="264" t="e">
        <f t="shared" ref="A258:A321" ca="1" si="32">Item_ID</f>
        <v>#VALUE!</v>
      </c>
      <c r="B258" s="264" t="e">
        <f t="shared" ref="B258:B321" ca="1" si="33">Valuation_Method</f>
        <v>#VALUE!</v>
      </c>
      <c r="C258" s="309" t="e">
        <f ca="1">VLOOKUP($A258,Analysis!$A:$U,11,FALSE)</f>
        <v>#VALUE!</v>
      </c>
      <c r="D258" s="264" t="e">
        <f ca="1">IF(VLOOKUP($A258,Analysis!$A:$U,3,FALSE)=1,VLOOKUP($A258,Analysis!$A:$U,18,FALSE),#N/A)</f>
        <v>#VALUE!</v>
      </c>
      <c r="E258" s="264" t="e">
        <f ca="1">IF(ISERROR($D258),VLOOKUP($A258,Analysis!$A:$U,18,FALSE),#N/A)</f>
        <v>#VALUE!</v>
      </c>
      <c r="F258" s="264" t="e">
        <f t="shared" ca="1" si="26"/>
        <v>#VALUE!</v>
      </c>
      <c r="G258" s="264" t="e">
        <f t="shared" ca="1" si="27"/>
        <v>#VALUE!</v>
      </c>
      <c r="H258" s="264" t="e">
        <f t="shared" ca="1" si="28"/>
        <v>#VALUE!</v>
      </c>
      <c r="J258" s="309" t="e">
        <f ca="1">VLOOKUP($A258,Analysis!$A:$U,10,FALSE)</f>
        <v>#VALUE!</v>
      </c>
      <c r="K258" s="310" t="e">
        <f ca="1">IF(VLOOKUP($A258,Analysis!$A:$U,3,FALSE)=1,ROUND(VLOOKUP($A258,Analysis!$A:$U,17,FALSE),0),#N/A)</f>
        <v>#VALUE!</v>
      </c>
      <c r="L258" s="310" t="e">
        <f ca="1">IF(ISERROR($K258),ROUND(VLOOKUP($A258,Analysis!$A:$U,17,FALSE),0),#N/A)</f>
        <v>#VALUE!</v>
      </c>
      <c r="M258" s="264" t="e">
        <f t="shared" ca="1" si="29"/>
        <v>#VALUE!</v>
      </c>
      <c r="N258" s="264" t="e">
        <f t="shared" ca="1" si="30"/>
        <v>#VALUE!</v>
      </c>
      <c r="O258" s="264" t="e">
        <f t="shared" ca="1" si="31"/>
        <v>#VALUE!</v>
      </c>
    </row>
    <row r="259" spans="1:15" x14ac:dyDescent="0.25">
      <c r="A259" s="264" t="e">
        <f t="shared" ca="1" si="32"/>
        <v>#VALUE!</v>
      </c>
      <c r="B259" s="264" t="e">
        <f t="shared" ca="1" si="33"/>
        <v>#VALUE!</v>
      </c>
      <c r="C259" s="309" t="e">
        <f ca="1">VLOOKUP($A259,Analysis!$A:$U,11,FALSE)</f>
        <v>#VALUE!</v>
      </c>
      <c r="D259" s="264" t="e">
        <f ca="1">IF(VLOOKUP($A259,Analysis!$A:$U,3,FALSE)=1,VLOOKUP($A259,Analysis!$A:$U,18,FALSE),#N/A)</f>
        <v>#VALUE!</v>
      </c>
      <c r="E259" s="264" t="e">
        <f ca="1">IF(ISERROR($D259),VLOOKUP($A259,Analysis!$A:$U,18,FALSE),#N/A)</f>
        <v>#VALUE!</v>
      </c>
      <c r="F259" s="264" t="e">
        <f t="shared" ref="F259:F322" ca="1" si="34">IF($B259="Vacant",$D259,#N/A)</f>
        <v>#VALUE!</v>
      </c>
      <c r="G259" s="264" t="e">
        <f t="shared" ref="G259:G322" ca="1" si="35">IF($B259="Abstraction",$D259,#N/A)</f>
        <v>#VALUE!</v>
      </c>
      <c r="H259" s="264" t="e">
        <f t="shared" ref="H259:H322" ca="1" si="36">IF($B259="Allocation",$D259,#N/A)</f>
        <v>#VALUE!</v>
      </c>
      <c r="J259" s="309" t="e">
        <f ca="1">VLOOKUP($A259,Analysis!$A:$U,10,FALSE)</f>
        <v>#VALUE!</v>
      </c>
      <c r="K259" s="310" t="e">
        <f ca="1">IF(VLOOKUP($A259,Analysis!$A:$U,3,FALSE)=1,ROUND(VLOOKUP($A259,Analysis!$A:$U,17,FALSE),0),#N/A)</f>
        <v>#VALUE!</v>
      </c>
      <c r="L259" s="310" t="e">
        <f ca="1">IF(ISERROR($K259),ROUND(VLOOKUP($A259,Analysis!$A:$U,17,FALSE),0),#N/A)</f>
        <v>#VALUE!</v>
      </c>
      <c r="M259" s="264" t="e">
        <f t="shared" ref="M259:M322" ca="1" si="37">IF($B259="Vacant",$K259,#N/A)</f>
        <v>#VALUE!</v>
      </c>
      <c r="N259" s="264" t="e">
        <f t="shared" ref="N259:N322" ca="1" si="38">IF($B259="Abstraction",$K259,#N/A)</f>
        <v>#VALUE!</v>
      </c>
      <c r="O259" s="264" t="e">
        <f t="shared" ref="O259:O322" ca="1" si="39">IF($B259="Allocation",$K259,#N/A)</f>
        <v>#VALUE!</v>
      </c>
    </row>
    <row r="260" spans="1:15" x14ac:dyDescent="0.25">
      <c r="A260" s="264" t="e">
        <f t="shared" ca="1" si="32"/>
        <v>#VALUE!</v>
      </c>
      <c r="B260" s="264" t="e">
        <f t="shared" ca="1" si="33"/>
        <v>#VALUE!</v>
      </c>
      <c r="C260" s="309" t="e">
        <f ca="1">VLOOKUP($A260,Analysis!$A:$U,11,FALSE)</f>
        <v>#VALUE!</v>
      </c>
      <c r="D260" s="264" t="e">
        <f ca="1">IF(VLOOKUP($A260,Analysis!$A:$U,3,FALSE)=1,VLOOKUP($A260,Analysis!$A:$U,18,FALSE),#N/A)</f>
        <v>#VALUE!</v>
      </c>
      <c r="E260" s="264" t="e">
        <f ca="1">IF(ISERROR($D260),VLOOKUP($A260,Analysis!$A:$U,18,FALSE),#N/A)</f>
        <v>#VALUE!</v>
      </c>
      <c r="F260" s="264" t="e">
        <f t="shared" ca="1" si="34"/>
        <v>#VALUE!</v>
      </c>
      <c r="G260" s="264" t="e">
        <f t="shared" ca="1" si="35"/>
        <v>#VALUE!</v>
      </c>
      <c r="H260" s="264" t="e">
        <f t="shared" ca="1" si="36"/>
        <v>#VALUE!</v>
      </c>
      <c r="J260" s="309" t="e">
        <f ca="1">VLOOKUP($A260,Analysis!$A:$U,10,FALSE)</f>
        <v>#VALUE!</v>
      </c>
      <c r="K260" s="310" t="e">
        <f ca="1">IF(VLOOKUP($A260,Analysis!$A:$U,3,FALSE)=1,ROUND(VLOOKUP($A260,Analysis!$A:$U,17,FALSE),0),#N/A)</f>
        <v>#VALUE!</v>
      </c>
      <c r="L260" s="310" t="e">
        <f ca="1">IF(ISERROR($K260),ROUND(VLOOKUP($A260,Analysis!$A:$U,17,FALSE),0),#N/A)</f>
        <v>#VALUE!</v>
      </c>
      <c r="M260" s="264" t="e">
        <f t="shared" ca="1" si="37"/>
        <v>#VALUE!</v>
      </c>
      <c r="N260" s="264" t="e">
        <f t="shared" ca="1" si="38"/>
        <v>#VALUE!</v>
      </c>
      <c r="O260" s="264" t="e">
        <f t="shared" ca="1" si="39"/>
        <v>#VALUE!</v>
      </c>
    </row>
    <row r="261" spans="1:15" x14ac:dyDescent="0.25">
      <c r="A261" s="264" t="e">
        <f t="shared" ca="1" si="32"/>
        <v>#VALUE!</v>
      </c>
      <c r="B261" s="264" t="e">
        <f t="shared" ca="1" si="33"/>
        <v>#VALUE!</v>
      </c>
      <c r="C261" s="309" t="e">
        <f ca="1">VLOOKUP($A261,Analysis!$A:$U,11,FALSE)</f>
        <v>#VALUE!</v>
      </c>
      <c r="D261" s="264" t="e">
        <f ca="1">IF(VLOOKUP($A261,Analysis!$A:$U,3,FALSE)=1,VLOOKUP($A261,Analysis!$A:$U,18,FALSE),#N/A)</f>
        <v>#VALUE!</v>
      </c>
      <c r="E261" s="264" t="e">
        <f ca="1">IF(ISERROR($D261),VLOOKUP($A261,Analysis!$A:$U,18,FALSE),#N/A)</f>
        <v>#VALUE!</v>
      </c>
      <c r="F261" s="264" t="e">
        <f t="shared" ca="1" si="34"/>
        <v>#VALUE!</v>
      </c>
      <c r="G261" s="264" t="e">
        <f t="shared" ca="1" si="35"/>
        <v>#VALUE!</v>
      </c>
      <c r="H261" s="264" t="e">
        <f t="shared" ca="1" si="36"/>
        <v>#VALUE!</v>
      </c>
      <c r="J261" s="309" t="e">
        <f ca="1">VLOOKUP($A261,Analysis!$A:$U,10,FALSE)</f>
        <v>#VALUE!</v>
      </c>
      <c r="K261" s="310" t="e">
        <f ca="1">IF(VLOOKUP($A261,Analysis!$A:$U,3,FALSE)=1,ROUND(VLOOKUP($A261,Analysis!$A:$U,17,FALSE),0),#N/A)</f>
        <v>#VALUE!</v>
      </c>
      <c r="L261" s="310" t="e">
        <f ca="1">IF(ISERROR($K261),ROUND(VLOOKUP($A261,Analysis!$A:$U,17,FALSE),0),#N/A)</f>
        <v>#VALUE!</v>
      </c>
      <c r="M261" s="264" t="e">
        <f t="shared" ca="1" si="37"/>
        <v>#VALUE!</v>
      </c>
      <c r="N261" s="264" t="e">
        <f t="shared" ca="1" si="38"/>
        <v>#VALUE!</v>
      </c>
      <c r="O261" s="264" t="e">
        <f t="shared" ca="1" si="39"/>
        <v>#VALUE!</v>
      </c>
    </row>
    <row r="262" spans="1:15" x14ac:dyDescent="0.25">
      <c r="A262" s="264" t="e">
        <f t="shared" ca="1" si="32"/>
        <v>#VALUE!</v>
      </c>
      <c r="B262" s="264" t="e">
        <f t="shared" ca="1" si="33"/>
        <v>#VALUE!</v>
      </c>
      <c r="C262" s="309" t="e">
        <f ca="1">VLOOKUP($A262,Analysis!$A:$U,11,FALSE)</f>
        <v>#VALUE!</v>
      </c>
      <c r="D262" s="264" t="e">
        <f ca="1">IF(VLOOKUP($A262,Analysis!$A:$U,3,FALSE)=1,VLOOKUP($A262,Analysis!$A:$U,18,FALSE),#N/A)</f>
        <v>#VALUE!</v>
      </c>
      <c r="E262" s="264" t="e">
        <f ca="1">IF(ISERROR($D262),VLOOKUP($A262,Analysis!$A:$U,18,FALSE),#N/A)</f>
        <v>#VALUE!</v>
      </c>
      <c r="F262" s="264" t="e">
        <f t="shared" ca="1" si="34"/>
        <v>#VALUE!</v>
      </c>
      <c r="G262" s="264" t="e">
        <f t="shared" ca="1" si="35"/>
        <v>#VALUE!</v>
      </c>
      <c r="H262" s="264" t="e">
        <f t="shared" ca="1" si="36"/>
        <v>#VALUE!</v>
      </c>
      <c r="J262" s="309" t="e">
        <f ca="1">VLOOKUP($A262,Analysis!$A:$U,10,FALSE)</f>
        <v>#VALUE!</v>
      </c>
      <c r="K262" s="310" t="e">
        <f ca="1">IF(VLOOKUP($A262,Analysis!$A:$U,3,FALSE)=1,ROUND(VLOOKUP($A262,Analysis!$A:$U,17,FALSE),0),#N/A)</f>
        <v>#VALUE!</v>
      </c>
      <c r="L262" s="310" t="e">
        <f ca="1">IF(ISERROR($K262),ROUND(VLOOKUP($A262,Analysis!$A:$U,17,FALSE),0),#N/A)</f>
        <v>#VALUE!</v>
      </c>
      <c r="M262" s="264" t="e">
        <f t="shared" ca="1" si="37"/>
        <v>#VALUE!</v>
      </c>
      <c r="N262" s="264" t="e">
        <f t="shared" ca="1" si="38"/>
        <v>#VALUE!</v>
      </c>
      <c r="O262" s="264" t="e">
        <f t="shared" ca="1" si="39"/>
        <v>#VALUE!</v>
      </c>
    </row>
    <row r="263" spans="1:15" x14ac:dyDescent="0.25">
      <c r="A263" s="264" t="e">
        <f t="shared" ca="1" si="32"/>
        <v>#VALUE!</v>
      </c>
      <c r="B263" s="264" t="e">
        <f t="shared" ca="1" si="33"/>
        <v>#VALUE!</v>
      </c>
      <c r="C263" s="309" t="e">
        <f ca="1">VLOOKUP($A263,Analysis!$A:$U,11,FALSE)</f>
        <v>#VALUE!</v>
      </c>
      <c r="D263" s="264" t="e">
        <f ca="1">IF(VLOOKUP($A263,Analysis!$A:$U,3,FALSE)=1,VLOOKUP($A263,Analysis!$A:$U,18,FALSE),#N/A)</f>
        <v>#VALUE!</v>
      </c>
      <c r="E263" s="264" t="e">
        <f ca="1">IF(ISERROR($D263),VLOOKUP($A263,Analysis!$A:$U,18,FALSE),#N/A)</f>
        <v>#VALUE!</v>
      </c>
      <c r="F263" s="264" t="e">
        <f t="shared" ca="1" si="34"/>
        <v>#VALUE!</v>
      </c>
      <c r="G263" s="264" t="e">
        <f t="shared" ca="1" si="35"/>
        <v>#VALUE!</v>
      </c>
      <c r="H263" s="264" t="e">
        <f t="shared" ca="1" si="36"/>
        <v>#VALUE!</v>
      </c>
      <c r="J263" s="309" t="e">
        <f ca="1">VLOOKUP($A263,Analysis!$A:$U,10,FALSE)</f>
        <v>#VALUE!</v>
      </c>
      <c r="K263" s="310" t="e">
        <f ca="1">IF(VLOOKUP($A263,Analysis!$A:$U,3,FALSE)=1,ROUND(VLOOKUP($A263,Analysis!$A:$U,17,FALSE),0),#N/A)</f>
        <v>#VALUE!</v>
      </c>
      <c r="L263" s="310" t="e">
        <f ca="1">IF(ISERROR($K263),ROUND(VLOOKUP($A263,Analysis!$A:$U,17,FALSE),0),#N/A)</f>
        <v>#VALUE!</v>
      </c>
      <c r="M263" s="264" t="e">
        <f t="shared" ca="1" si="37"/>
        <v>#VALUE!</v>
      </c>
      <c r="N263" s="264" t="e">
        <f t="shared" ca="1" si="38"/>
        <v>#VALUE!</v>
      </c>
      <c r="O263" s="264" t="e">
        <f t="shared" ca="1" si="39"/>
        <v>#VALUE!</v>
      </c>
    </row>
    <row r="264" spans="1:15" x14ac:dyDescent="0.25">
      <c r="A264" s="264" t="e">
        <f t="shared" ca="1" si="32"/>
        <v>#VALUE!</v>
      </c>
      <c r="B264" s="264" t="e">
        <f t="shared" ca="1" si="33"/>
        <v>#VALUE!</v>
      </c>
      <c r="C264" s="309" t="e">
        <f ca="1">VLOOKUP($A264,Analysis!$A:$U,11,FALSE)</f>
        <v>#VALUE!</v>
      </c>
      <c r="D264" s="264" t="e">
        <f ca="1">IF(VLOOKUP($A264,Analysis!$A:$U,3,FALSE)=1,VLOOKUP($A264,Analysis!$A:$U,18,FALSE),#N/A)</f>
        <v>#VALUE!</v>
      </c>
      <c r="E264" s="264" t="e">
        <f ca="1">IF(ISERROR($D264),VLOOKUP($A264,Analysis!$A:$U,18,FALSE),#N/A)</f>
        <v>#VALUE!</v>
      </c>
      <c r="F264" s="264" t="e">
        <f t="shared" ca="1" si="34"/>
        <v>#VALUE!</v>
      </c>
      <c r="G264" s="264" t="e">
        <f t="shared" ca="1" si="35"/>
        <v>#VALUE!</v>
      </c>
      <c r="H264" s="264" t="e">
        <f t="shared" ca="1" si="36"/>
        <v>#VALUE!</v>
      </c>
      <c r="J264" s="309" t="e">
        <f ca="1">VLOOKUP($A264,Analysis!$A:$U,10,FALSE)</f>
        <v>#VALUE!</v>
      </c>
      <c r="K264" s="310" t="e">
        <f ca="1">IF(VLOOKUP($A264,Analysis!$A:$U,3,FALSE)=1,ROUND(VLOOKUP($A264,Analysis!$A:$U,17,FALSE),0),#N/A)</f>
        <v>#VALUE!</v>
      </c>
      <c r="L264" s="310" t="e">
        <f ca="1">IF(ISERROR($K264),ROUND(VLOOKUP($A264,Analysis!$A:$U,17,FALSE),0),#N/A)</f>
        <v>#VALUE!</v>
      </c>
      <c r="M264" s="264" t="e">
        <f t="shared" ca="1" si="37"/>
        <v>#VALUE!</v>
      </c>
      <c r="N264" s="264" t="e">
        <f t="shared" ca="1" si="38"/>
        <v>#VALUE!</v>
      </c>
      <c r="O264" s="264" t="e">
        <f t="shared" ca="1" si="39"/>
        <v>#VALUE!</v>
      </c>
    </row>
    <row r="265" spans="1:15" x14ac:dyDescent="0.25">
      <c r="A265" s="264" t="e">
        <f t="shared" ca="1" si="32"/>
        <v>#VALUE!</v>
      </c>
      <c r="B265" s="264" t="e">
        <f t="shared" ca="1" si="33"/>
        <v>#VALUE!</v>
      </c>
      <c r="C265" s="309" t="e">
        <f ca="1">VLOOKUP($A265,Analysis!$A:$U,11,FALSE)</f>
        <v>#VALUE!</v>
      </c>
      <c r="D265" s="264" t="e">
        <f ca="1">IF(VLOOKUP($A265,Analysis!$A:$U,3,FALSE)=1,VLOOKUP($A265,Analysis!$A:$U,18,FALSE),#N/A)</f>
        <v>#VALUE!</v>
      </c>
      <c r="E265" s="264" t="e">
        <f ca="1">IF(ISERROR($D265),VLOOKUP($A265,Analysis!$A:$U,18,FALSE),#N/A)</f>
        <v>#VALUE!</v>
      </c>
      <c r="F265" s="264" t="e">
        <f t="shared" ca="1" si="34"/>
        <v>#VALUE!</v>
      </c>
      <c r="G265" s="264" t="e">
        <f t="shared" ca="1" si="35"/>
        <v>#VALUE!</v>
      </c>
      <c r="H265" s="264" t="e">
        <f t="shared" ca="1" si="36"/>
        <v>#VALUE!</v>
      </c>
      <c r="J265" s="309" t="e">
        <f ca="1">VLOOKUP($A265,Analysis!$A:$U,10,FALSE)</f>
        <v>#VALUE!</v>
      </c>
      <c r="K265" s="310" t="e">
        <f ca="1">IF(VLOOKUP($A265,Analysis!$A:$U,3,FALSE)=1,ROUND(VLOOKUP($A265,Analysis!$A:$U,17,FALSE),0),#N/A)</f>
        <v>#VALUE!</v>
      </c>
      <c r="L265" s="310" t="e">
        <f ca="1">IF(ISERROR($K265),ROUND(VLOOKUP($A265,Analysis!$A:$U,17,FALSE),0),#N/A)</f>
        <v>#VALUE!</v>
      </c>
      <c r="M265" s="264" t="e">
        <f t="shared" ca="1" si="37"/>
        <v>#VALUE!</v>
      </c>
      <c r="N265" s="264" t="e">
        <f t="shared" ca="1" si="38"/>
        <v>#VALUE!</v>
      </c>
      <c r="O265" s="264" t="e">
        <f t="shared" ca="1" si="39"/>
        <v>#VALUE!</v>
      </c>
    </row>
    <row r="266" spans="1:15" x14ac:dyDescent="0.25">
      <c r="A266" s="264" t="e">
        <f t="shared" ca="1" si="32"/>
        <v>#VALUE!</v>
      </c>
      <c r="B266" s="264" t="e">
        <f t="shared" ca="1" si="33"/>
        <v>#VALUE!</v>
      </c>
      <c r="C266" s="309" t="e">
        <f ca="1">VLOOKUP($A266,Analysis!$A:$U,11,FALSE)</f>
        <v>#VALUE!</v>
      </c>
      <c r="D266" s="264" t="e">
        <f ca="1">IF(VLOOKUP($A266,Analysis!$A:$U,3,FALSE)=1,VLOOKUP($A266,Analysis!$A:$U,18,FALSE),#N/A)</f>
        <v>#VALUE!</v>
      </c>
      <c r="E266" s="264" t="e">
        <f ca="1">IF(ISERROR($D266),VLOOKUP($A266,Analysis!$A:$U,18,FALSE),#N/A)</f>
        <v>#VALUE!</v>
      </c>
      <c r="F266" s="264" t="e">
        <f t="shared" ca="1" si="34"/>
        <v>#VALUE!</v>
      </c>
      <c r="G266" s="264" t="e">
        <f t="shared" ca="1" si="35"/>
        <v>#VALUE!</v>
      </c>
      <c r="H266" s="264" t="e">
        <f t="shared" ca="1" si="36"/>
        <v>#VALUE!</v>
      </c>
      <c r="J266" s="309" t="e">
        <f ca="1">VLOOKUP($A266,Analysis!$A:$U,10,FALSE)</f>
        <v>#VALUE!</v>
      </c>
      <c r="K266" s="310" t="e">
        <f ca="1">IF(VLOOKUP($A266,Analysis!$A:$U,3,FALSE)=1,ROUND(VLOOKUP($A266,Analysis!$A:$U,17,FALSE),0),#N/A)</f>
        <v>#VALUE!</v>
      </c>
      <c r="L266" s="310" t="e">
        <f ca="1">IF(ISERROR($K266),ROUND(VLOOKUP($A266,Analysis!$A:$U,17,FALSE),0),#N/A)</f>
        <v>#VALUE!</v>
      </c>
      <c r="M266" s="264" t="e">
        <f t="shared" ca="1" si="37"/>
        <v>#VALUE!</v>
      </c>
      <c r="N266" s="264" t="e">
        <f t="shared" ca="1" si="38"/>
        <v>#VALUE!</v>
      </c>
      <c r="O266" s="264" t="e">
        <f t="shared" ca="1" si="39"/>
        <v>#VALUE!</v>
      </c>
    </row>
    <row r="267" spans="1:15" x14ac:dyDescent="0.25">
      <c r="A267" s="264" t="e">
        <f t="shared" ca="1" si="32"/>
        <v>#VALUE!</v>
      </c>
      <c r="B267" s="264" t="e">
        <f t="shared" ca="1" si="33"/>
        <v>#VALUE!</v>
      </c>
      <c r="C267" s="309" t="e">
        <f ca="1">VLOOKUP($A267,Analysis!$A:$U,11,FALSE)</f>
        <v>#VALUE!</v>
      </c>
      <c r="D267" s="264" t="e">
        <f ca="1">IF(VLOOKUP($A267,Analysis!$A:$U,3,FALSE)=1,VLOOKUP($A267,Analysis!$A:$U,18,FALSE),#N/A)</f>
        <v>#VALUE!</v>
      </c>
      <c r="E267" s="264" t="e">
        <f ca="1">IF(ISERROR($D267),VLOOKUP($A267,Analysis!$A:$U,18,FALSE),#N/A)</f>
        <v>#VALUE!</v>
      </c>
      <c r="F267" s="264" t="e">
        <f t="shared" ca="1" si="34"/>
        <v>#VALUE!</v>
      </c>
      <c r="G267" s="264" t="e">
        <f t="shared" ca="1" si="35"/>
        <v>#VALUE!</v>
      </c>
      <c r="H267" s="264" t="e">
        <f t="shared" ca="1" si="36"/>
        <v>#VALUE!</v>
      </c>
      <c r="J267" s="309" t="e">
        <f ca="1">VLOOKUP($A267,Analysis!$A:$U,10,FALSE)</f>
        <v>#VALUE!</v>
      </c>
      <c r="K267" s="310" t="e">
        <f ca="1">IF(VLOOKUP($A267,Analysis!$A:$U,3,FALSE)=1,ROUND(VLOOKUP($A267,Analysis!$A:$U,17,FALSE),0),#N/A)</f>
        <v>#VALUE!</v>
      </c>
      <c r="L267" s="310" t="e">
        <f ca="1">IF(ISERROR($K267),ROUND(VLOOKUP($A267,Analysis!$A:$U,17,FALSE),0),#N/A)</f>
        <v>#VALUE!</v>
      </c>
      <c r="M267" s="264" t="e">
        <f t="shared" ca="1" si="37"/>
        <v>#VALUE!</v>
      </c>
      <c r="N267" s="264" t="e">
        <f t="shared" ca="1" si="38"/>
        <v>#VALUE!</v>
      </c>
      <c r="O267" s="264" t="e">
        <f t="shared" ca="1" si="39"/>
        <v>#VALUE!</v>
      </c>
    </row>
    <row r="268" spans="1:15" x14ac:dyDescent="0.25">
      <c r="A268" s="264" t="e">
        <f t="shared" ca="1" si="32"/>
        <v>#VALUE!</v>
      </c>
      <c r="B268" s="264" t="e">
        <f t="shared" ca="1" si="33"/>
        <v>#VALUE!</v>
      </c>
      <c r="C268" s="309" t="e">
        <f ca="1">VLOOKUP($A268,Analysis!$A:$U,11,FALSE)</f>
        <v>#VALUE!</v>
      </c>
      <c r="D268" s="264" t="e">
        <f ca="1">IF(VLOOKUP($A268,Analysis!$A:$U,3,FALSE)=1,VLOOKUP($A268,Analysis!$A:$U,18,FALSE),#N/A)</f>
        <v>#VALUE!</v>
      </c>
      <c r="E268" s="264" t="e">
        <f ca="1">IF(ISERROR($D268),VLOOKUP($A268,Analysis!$A:$U,18,FALSE),#N/A)</f>
        <v>#VALUE!</v>
      </c>
      <c r="F268" s="264" t="e">
        <f t="shared" ca="1" si="34"/>
        <v>#VALUE!</v>
      </c>
      <c r="G268" s="264" t="e">
        <f t="shared" ca="1" si="35"/>
        <v>#VALUE!</v>
      </c>
      <c r="H268" s="264" t="e">
        <f t="shared" ca="1" si="36"/>
        <v>#VALUE!</v>
      </c>
      <c r="J268" s="309" t="e">
        <f ca="1">VLOOKUP($A268,Analysis!$A:$U,10,FALSE)</f>
        <v>#VALUE!</v>
      </c>
      <c r="K268" s="310" t="e">
        <f ca="1">IF(VLOOKUP($A268,Analysis!$A:$U,3,FALSE)=1,ROUND(VLOOKUP($A268,Analysis!$A:$U,17,FALSE),0),#N/A)</f>
        <v>#VALUE!</v>
      </c>
      <c r="L268" s="310" t="e">
        <f ca="1">IF(ISERROR($K268),ROUND(VLOOKUP($A268,Analysis!$A:$U,17,FALSE),0),#N/A)</f>
        <v>#VALUE!</v>
      </c>
      <c r="M268" s="264" t="e">
        <f t="shared" ca="1" si="37"/>
        <v>#VALUE!</v>
      </c>
      <c r="N268" s="264" t="e">
        <f t="shared" ca="1" si="38"/>
        <v>#VALUE!</v>
      </c>
      <c r="O268" s="264" t="e">
        <f t="shared" ca="1" si="39"/>
        <v>#VALUE!</v>
      </c>
    </row>
    <row r="269" spans="1:15" x14ac:dyDescent="0.25">
      <c r="A269" s="264" t="e">
        <f t="shared" ca="1" si="32"/>
        <v>#VALUE!</v>
      </c>
      <c r="B269" s="264" t="e">
        <f t="shared" ca="1" si="33"/>
        <v>#VALUE!</v>
      </c>
      <c r="C269" s="309" t="e">
        <f ca="1">VLOOKUP($A269,Analysis!$A:$U,11,FALSE)</f>
        <v>#VALUE!</v>
      </c>
      <c r="D269" s="264" t="e">
        <f ca="1">IF(VLOOKUP($A269,Analysis!$A:$U,3,FALSE)=1,VLOOKUP($A269,Analysis!$A:$U,18,FALSE),#N/A)</f>
        <v>#VALUE!</v>
      </c>
      <c r="E269" s="264" t="e">
        <f ca="1">IF(ISERROR($D269),VLOOKUP($A269,Analysis!$A:$U,18,FALSE),#N/A)</f>
        <v>#VALUE!</v>
      </c>
      <c r="F269" s="264" t="e">
        <f t="shared" ca="1" si="34"/>
        <v>#VALUE!</v>
      </c>
      <c r="G269" s="264" t="e">
        <f t="shared" ca="1" si="35"/>
        <v>#VALUE!</v>
      </c>
      <c r="H269" s="264" t="e">
        <f t="shared" ca="1" si="36"/>
        <v>#VALUE!</v>
      </c>
      <c r="J269" s="309" t="e">
        <f ca="1">VLOOKUP($A269,Analysis!$A:$U,10,FALSE)</f>
        <v>#VALUE!</v>
      </c>
      <c r="K269" s="310" t="e">
        <f ca="1">IF(VLOOKUP($A269,Analysis!$A:$U,3,FALSE)=1,ROUND(VLOOKUP($A269,Analysis!$A:$U,17,FALSE),0),#N/A)</f>
        <v>#VALUE!</v>
      </c>
      <c r="L269" s="310" t="e">
        <f ca="1">IF(ISERROR($K269),ROUND(VLOOKUP($A269,Analysis!$A:$U,17,FALSE),0),#N/A)</f>
        <v>#VALUE!</v>
      </c>
      <c r="M269" s="264" t="e">
        <f t="shared" ca="1" si="37"/>
        <v>#VALUE!</v>
      </c>
      <c r="N269" s="264" t="e">
        <f t="shared" ca="1" si="38"/>
        <v>#VALUE!</v>
      </c>
      <c r="O269" s="264" t="e">
        <f t="shared" ca="1" si="39"/>
        <v>#VALUE!</v>
      </c>
    </row>
    <row r="270" spans="1:15" x14ac:dyDescent="0.25">
      <c r="A270" s="264" t="e">
        <f t="shared" ca="1" si="32"/>
        <v>#VALUE!</v>
      </c>
      <c r="B270" s="264" t="e">
        <f t="shared" ca="1" si="33"/>
        <v>#VALUE!</v>
      </c>
      <c r="C270" s="309" t="e">
        <f ca="1">VLOOKUP($A270,Analysis!$A:$U,11,FALSE)</f>
        <v>#VALUE!</v>
      </c>
      <c r="D270" s="264" t="e">
        <f ca="1">IF(VLOOKUP($A270,Analysis!$A:$U,3,FALSE)=1,VLOOKUP($A270,Analysis!$A:$U,18,FALSE),#N/A)</f>
        <v>#VALUE!</v>
      </c>
      <c r="E270" s="264" t="e">
        <f ca="1">IF(ISERROR($D270),VLOOKUP($A270,Analysis!$A:$U,18,FALSE),#N/A)</f>
        <v>#VALUE!</v>
      </c>
      <c r="F270" s="264" t="e">
        <f t="shared" ca="1" si="34"/>
        <v>#VALUE!</v>
      </c>
      <c r="G270" s="264" t="e">
        <f t="shared" ca="1" si="35"/>
        <v>#VALUE!</v>
      </c>
      <c r="H270" s="264" t="e">
        <f t="shared" ca="1" si="36"/>
        <v>#VALUE!</v>
      </c>
      <c r="J270" s="309" t="e">
        <f ca="1">VLOOKUP($A270,Analysis!$A:$U,10,FALSE)</f>
        <v>#VALUE!</v>
      </c>
      <c r="K270" s="310" t="e">
        <f ca="1">IF(VLOOKUP($A270,Analysis!$A:$U,3,FALSE)=1,ROUND(VLOOKUP($A270,Analysis!$A:$U,17,FALSE),0),#N/A)</f>
        <v>#VALUE!</v>
      </c>
      <c r="L270" s="310" t="e">
        <f ca="1">IF(ISERROR($K270),ROUND(VLOOKUP($A270,Analysis!$A:$U,17,FALSE),0),#N/A)</f>
        <v>#VALUE!</v>
      </c>
      <c r="M270" s="264" t="e">
        <f t="shared" ca="1" si="37"/>
        <v>#VALUE!</v>
      </c>
      <c r="N270" s="264" t="e">
        <f t="shared" ca="1" si="38"/>
        <v>#VALUE!</v>
      </c>
      <c r="O270" s="264" t="e">
        <f t="shared" ca="1" si="39"/>
        <v>#VALUE!</v>
      </c>
    </row>
    <row r="271" spans="1:15" x14ac:dyDescent="0.25">
      <c r="A271" s="264" t="e">
        <f t="shared" ca="1" si="32"/>
        <v>#VALUE!</v>
      </c>
      <c r="B271" s="264" t="e">
        <f t="shared" ca="1" si="33"/>
        <v>#VALUE!</v>
      </c>
      <c r="C271" s="309" t="e">
        <f ca="1">VLOOKUP($A271,Analysis!$A:$U,11,FALSE)</f>
        <v>#VALUE!</v>
      </c>
      <c r="D271" s="264" t="e">
        <f ca="1">IF(VLOOKUP($A271,Analysis!$A:$U,3,FALSE)=1,VLOOKUP($A271,Analysis!$A:$U,18,FALSE),#N/A)</f>
        <v>#VALUE!</v>
      </c>
      <c r="E271" s="264" t="e">
        <f ca="1">IF(ISERROR($D271),VLOOKUP($A271,Analysis!$A:$U,18,FALSE),#N/A)</f>
        <v>#VALUE!</v>
      </c>
      <c r="F271" s="264" t="e">
        <f t="shared" ca="1" si="34"/>
        <v>#VALUE!</v>
      </c>
      <c r="G271" s="264" t="e">
        <f t="shared" ca="1" si="35"/>
        <v>#VALUE!</v>
      </c>
      <c r="H271" s="264" t="e">
        <f t="shared" ca="1" si="36"/>
        <v>#VALUE!</v>
      </c>
      <c r="J271" s="309" t="e">
        <f ca="1">VLOOKUP($A271,Analysis!$A:$U,10,FALSE)</f>
        <v>#VALUE!</v>
      </c>
      <c r="K271" s="310" t="e">
        <f ca="1">IF(VLOOKUP($A271,Analysis!$A:$U,3,FALSE)=1,ROUND(VLOOKUP($A271,Analysis!$A:$U,17,FALSE),0),#N/A)</f>
        <v>#VALUE!</v>
      </c>
      <c r="L271" s="310" t="e">
        <f ca="1">IF(ISERROR($K271),ROUND(VLOOKUP($A271,Analysis!$A:$U,17,FALSE),0),#N/A)</f>
        <v>#VALUE!</v>
      </c>
      <c r="M271" s="264" t="e">
        <f t="shared" ca="1" si="37"/>
        <v>#VALUE!</v>
      </c>
      <c r="N271" s="264" t="e">
        <f t="shared" ca="1" si="38"/>
        <v>#VALUE!</v>
      </c>
      <c r="O271" s="264" t="e">
        <f t="shared" ca="1" si="39"/>
        <v>#VALUE!</v>
      </c>
    </row>
    <row r="272" spans="1:15" x14ac:dyDescent="0.25">
      <c r="A272" s="264" t="e">
        <f t="shared" ca="1" si="32"/>
        <v>#VALUE!</v>
      </c>
      <c r="B272" s="264" t="e">
        <f t="shared" ca="1" si="33"/>
        <v>#VALUE!</v>
      </c>
      <c r="C272" s="309" t="e">
        <f ca="1">VLOOKUP($A272,Analysis!$A:$U,11,FALSE)</f>
        <v>#VALUE!</v>
      </c>
      <c r="D272" s="264" t="e">
        <f ca="1">IF(VLOOKUP($A272,Analysis!$A:$U,3,FALSE)=1,VLOOKUP($A272,Analysis!$A:$U,18,FALSE),#N/A)</f>
        <v>#VALUE!</v>
      </c>
      <c r="E272" s="264" t="e">
        <f ca="1">IF(ISERROR($D272),VLOOKUP($A272,Analysis!$A:$U,18,FALSE),#N/A)</f>
        <v>#VALUE!</v>
      </c>
      <c r="F272" s="264" t="e">
        <f t="shared" ca="1" si="34"/>
        <v>#VALUE!</v>
      </c>
      <c r="G272" s="264" t="e">
        <f t="shared" ca="1" si="35"/>
        <v>#VALUE!</v>
      </c>
      <c r="H272" s="264" t="e">
        <f t="shared" ca="1" si="36"/>
        <v>#VALUE!</v>
      </c>
      <c r="J272" s="309" t="e">
        <f ca="1">VLOOKUP($A272,Analysis!$A:$U,10,FALSE)</f>
        <v>#VALUE!</v>
      </c>
      <c r="K272" s="310" t="e">
        <f ca="1">IF(VLOOKUP($A272,Analysis!$A:$U,3,FALSE)=1,ROUND(VLOOKUP($A272,Analysis!$A:$U,17,FALSE),0),#N/A)</f>
        <v>#VALUE!</v>
      </c>
      <c r="L272" s="310" t="e">
        <f ca="1">IF(ISERROR($K272),ROUND(VLOOKUP($A272,Analysis!$A:$U,17,FALSE),0),#N/A)</f>
        <v>#VALUE!</v>
      </c>
      <c r="M272" s="264" t="e">
        <f t="shared" ca="1" si="37"/>
        <v>#VALUE!</v>
      </c>
      <c r="N272" s="264" t="e">
        <f t="shared" ca="1" si="38"/>
        <v>#VALUE!</v>
      </c>
      <c r="O272" s="264" t="e">
        <f t="shared" ca="1" si="39"/>
        <v>#VALUE!</v>
      </c>
    </row>
    <row r="273" spans="1:15" x14ac:dyDescent="0.25">
      <c r="A273" s="264" t="e">
        <f t="shared" ca="1" si="32"/>
        <v>#VALUE!</v>
      </c>
      <c r="B273" s="264" t="e">
        <f t="shared" ca="1" si="33"/>
        <v>#VALUE!</v>
      </c>
      <c r="C273" s="309" t="e">
        <f ca="1">VLOOKUP($A273,Analysis!$A:$U,11,FALSE)</f>
        <v>#VALUE!</v>
      </c>
      <c r="D273" s="264" t="e">
        <f ca="1">IF(VLOOKUP($A273,Analysis!$A:$U,3,FALSE)=1,VLOOKUP($A273,Analysis!$A:$U,18,FALSE),#N/A)</f>
        <v>#VALUE!</v>
      </c>
      <c r="E273" s="264" t="e">
        <f ca="1">IF(ISERROR($D273),VLOOKUP($A273,Analysis!$A:$U,18,FALSE),#N/A)</f>
        <v>#VALUE!</v>
      </c>
      <c r="F273" s="264" t="e">
        <f t="shared" ca="1" si="34"/>
        <v>#VALUE!</v>
      </c>
      <c r="G273" s="264" t="e">
        <f t="shared" ca="1" si="35"/>
        <v>#VALUE!</v>
      </c>
      <c r="H273" s="264" t="e">
        <f t="shared" ca="1" si="36"/>
        <v>#VALUE!</v>
      </c>
      <c r="J273" s="309" t="e">
        <f ca="1">VLOOKUP($A273,Analysis!$A:$U,10,FALSE)</f>
        <v>#VALUE!</v>
      </c>
      <c r="K273" s="310" t="e">
        <f ca="1">IF(VLOOKUP($A273,Analysis!$A:$U,3,FALSE)=1,ROUND(VLOOKUP($A273,Analysis!$A:$U,17,FALSE),0),#N/A)</f>
        <v>#VALUE!</v>
      </c>
      <c r="L273" s="310" t="e">
        <f ca="1">IF(ISERROR($K273),ROUND(VLOOKUP($A273,Analysis!$A:$U,17,FALSE),0),#N/A)</f>
        <v>#VALUE!</v>
      </c>
      <c r="M273" s="264" t="e">
        <f t="shared" ca="1" si="37"/>
        <v>#VALUE!</v>
      </c>
      <c r="N273" s="264" t="e">
        <f t="shared" ca="1" si="38"/>
        <v>#VALUE!</v>
      </c>
      <c r="O273" s="264" t="e">
        <f t="shared" ca="1" si="39"/>
        <v>#VALUE!</v>
      </c>
    </row>
    <row r="274" spans="1:15" x14ac:dyDescent="0.25">
      <c r="A274" s="264" t="e">
        <f t="shared" ca="1" si="32"/>
        <v>#VALUE!</v>
      </c>
      <c r="B274" s="264" t="e">
        <f t="shared" ca="1" si="33"/>
        <v>#VALUE!</v>
      </c>
      <c r="C274" s="309" t="e">
        <f ca="1">VLOOKUP($A274,Analysis!$A:$U,11,FALSE)</f>
        <v>#VALUE!</v>
      </c>
      <c r="D274" s="264" t="e">
        <f ca="1">IF(VLOOKUP($A274,Analysis!$A:$U,3,FALSE)=1,VLOOKUP($A274,Analysis!$A:$U,18,FALSE),#N/A)</f>
        <v>#VALUE!</v>
      </c>
      <c r="E274" s="264" t="e">
        <f ca="1">IF(ISERROR($D274),VLOOKUP($A274,Analysis!$A:$U,18,FALSE),#N/A)</f>
        <v>#VALUE!</v>
      </c>
      <c r="F274" s="264" t="e">
        <f t="shared" ca="1" si="34"/>
        <v>#VALUE!</v>
      </c>
      <c r="G274" s="264" t="e">
        <f t="shared" ca="1" si="35"/>
        <v>#VALUE!</v>
      </c>
      <c r="H274" s="264" t="e">
        <f t="shared" ca="1" si="36"/>
        <v>#VALUE!</v>
      </c>
      <c r="J274" s="309" t="e">
        <f ca="1">VLOOKUP($A274,Analysis!$A:$U,10,FALSE)</f>
        <v>#VALUE!</v>
      </c>
      <c r="K274" s="310" t="e">
        <f ca="1">IF(VLOOKUP($A274,Analysis!$A:$U,3,FALSE)=1,ROUND(VLOOKUP($A274,Analysis!$A:$U,17,FALSE),0),#N/A)</f>
        <v>#VALUE!</v>
      </c>
      <c r="L274" s="310" t="e">
        <f ca="1">IF(ISERROR($K274),ROUND(VLOOKUP($A274,Analysis!$A:$U,17,FALSE),0),#N/A)</f>
        <v>#VALUE!</v>
      </c>
      <c r="M274" s="264" t="e">
        <f t="shared" ca="1" si="37"/>
        <v>#VALUE!</v>
      </c>
      <c r="N274" s="264" t="e">
        <f t="shared" ca="1" si="38"/>
        <v>#VALUE!</v>
      </c>
      <c r="O274" s="264" t="e">
        <f t="shared" ca="1" si="39"/>
        <v>#VALUE!</v>
      </c>
    </row>
    <row r="275" spans="1:15" x14ac:dyDescent="0.25">
      <c r="A275" s="264" t="e">
        <f t="shared" ca="1" si="32"/>
        <v>#VALUE!</v>
      </c>
      <c r="B275" s="264" t="e">
        <f t="shared" ca="1" si="33"/>
        <v>#VALUE!</v>
      </c>
      <c r="C275" s="309" t="e">
        <f ca="1">VLOOKUP($A275,Analysis!$A:$U,11,FALSE)</f>
        <v>#VALUE!</v>
      </c>
      <c r="D275" s="264" t="e">
        <f ca="1">IF(VLOOKUP($A275,Analysis!$A:$U,3,FALSE)=1,VLOOKUP($A275,Analysis!$A:$U,18,FALSE),#N/A)</f>
        <v>#VALUE!</v>
      </c>
      <c r="E275" s="264" t="e">
        <f ca="1">IF(ISERROR($D275),VLOOKUP($A275,Analysis!$A:$U,18,FALSE),#N/A)</f>
        <v>#VALUE!</v>
      </c>
      <c r="F275" s="264" t="e">
        <f t="shared" ca="1" si="34"/>
        <v>#VALUE!</v>
      </c>
      <c r="G275" s="264" t="e">
        <f t="shared" ca="1" si="35"/>
        <v>#VALUE!</v>
      </c>
      <c r="H275" s="264" t="e">
        <f t="shared" ca="1" si="36"/>
        <v>#VALUE!</v>
      </c>
      <c r="J275" s="309" t="e">
        <f ca="1">VLOOKUP($A275,Analysis!$A:$U,10,FALSE)</f>
        <v>#VALUE!</v>
      </c>
      <c r="K275" s="310" t="e">
        <f ca="1">IF(VLOOKUP($A275,Analysis!$A:$U,3,FALSE)=1,ROUND(VLOOKUP($A275,Analysis!$A:$U,17,FALSE),0),#N/A)</f>
        <v>#VALUE!</v>
      </c>
      <c r="L275" s="310" t="e">
        <f ca="1">IF(ISERROR($K275),ROUND(VLOOKUP($A275,Analysis!$A:$U,17,FALSE),0),#N/A)</f>
        <v>#VALUE!</v>
      </c>
      <c r="M275" s="264" t="e">
        <f t="shared" ca="1" si="37"/>
        <v>#VALUE!</v>
      </c>
      <c r="N275" s="264" t="e">
        <f t="shared" ca="1" si="38"/>
        <v>#VALUE!</v>
      </c>
      <c r="O275" s="264" t="e">
        <f t="shared" ca="1" si="39"/>
        <v>#VALUE!</v>
      </c>
    </row>
    <row r="276" spans="1:15" x14ac:dyDescent="0.25">
      <c r="A276" s="264" t="e">
        <f t="shared" ca="1" si="32"/>
        <v>#VALUE!</v>
      </c>
      <c r="B276" s="264" t="e">
        <f t="shared" ca="1" si="33"/>
        <v>#VALUE!</v>
      </c>
      <c r="C276" s="309" t="e">
        <f ca="1">VLOOKUP($A276,Analysis!$A:$U,11,FALSE)</f>
        <v>#VALUE!</v>
      </c>
      <c r="D276" s="264" t="e">
        <f ca="1">IF(VLOOKUP($A276,Analysis!$A:$U,3,FALSE)=1,VLOOKUP($A276,Analysis!$A:$U,18,FALSE),#N/A)</f>
        <v>#VALUE!</v>
      </c>
      <c r="E276" s="264" t="e">
        <f ca="1">IF(ISERROR($D276),VLOOKUP($A276,Analysis!$A:$U,18,FALSE),#N/A)</f>
        <v>#VALUE!</v>
      </c>
      <c r="F276" s="264" t="e">
        <f t="shared" ca="1" si="34"/>
        <v>#VALUE!</v>
      </c>
      <c r="G276" s="264" t="e">
        <f t="shared" ca="1" si="35"/>
        <v>#VALUE!</v>
      </c>
      <c r="H276" s="264" t="e">
        <f t="shared" ca="1" si="36"/>
        <v>#VALUE!</v>
      </c>
      <c r="J276" s="309" t="e">
        <f ca="1">VLOOKUP($A276,Analysis!$A:$U,10,FALSE)</f>
        <v>#VALUE!</v>
      </c>
      <c r="K276" s="310" t="e">
        <f ca="1">IF(VLOOKUP($A276,Analysis!$A:$U,3,FALSE)=1,ROUND(VLOOKUP($A276,Analysis!$A:$U,17,FALSE),0),#N/A)</f>
        <v>#VALUE!</v>
      </c>
      <c r="L276" s="310" t="e">
        <f ca="1">IF(ISERROR($K276),ROUND(VLOOKUP($A276,Analysis!$A:$U,17,FALSE),0),#N/A)</f>
        <v>#VALUE!</v>
      </c>
      <c r="M276" s="264" t="e">
        <f t="shared" ca="1" si="37"/>
        <v>#VALUE!</v>
      </c>
      <c r="N276" s="264" t="e">
        <f t="shared" ca="1" si="38"/>
        <v>#VALUE!</v>
      </c>
      <c r="O276" s="264" t="e">
        <f t="shared" ca="1" si="39"/>
        <v>#VALUE!</v>
      </c>
    </row>
    <row r="277" spans="1:15" x14ac:dyDescent="0.25">
      <c r="A277" s="264" t="e">
        <f t="shared" ca="1" si="32"/>
        <v>#VALUE!</v>
      </c>
      <c r="B277" s="264" t="e">
        <f t="shared" ca="1" si="33"/>
        <v>#VALUE!</v>
      </c>
      <c r="C277" s="309" t="e">
        <f ca="1">VLOOKUP($A277,Analysis!$A:$U,11,FALSE)</f>
        <v>#VALUE!</v>
      </c>
      <c r="D277" s="264" t="e">
        <f ca="1">IF(VLOOKUP($A277,Analysis!$A:$U,3,FALSE)=1,VLOOKUP($A277,Analysis!$A:$U,18,FALSE),#N/A)</f>
        <v>#VALUE!</v>
      </c>
      <c r="E277" s="264" t="e">
        <f ca="1">IF(ISERROR($D277),VLOOKUP($A277,Analysis!$A:$U,18,FALSE),#N/A)</f>
        <v>#VALUE!</v>
      </c>
      <c r="F277" s="264" t="e">
        <f t="shared" ca="1" si="34"/>
        <v>#VALUE!</v>
      </c>
      <c r="G277" s="264" t="e">
        <f t="shared" ca="1" si="35"/>
        <v>#VALUE!</v>
      </c>
      <c r="H277" s="264" t="e">
        <f t="shared" ca="1" si="36"/>
        <v>#VALUE!</v>
      </c>
      <c r="J277" s="309" t="e">
        <f ca="1">VLOOKUP($A277,Analysis!$A:$U,10,FALSE)</f>
        <v>#VALUE!</v>
      </c>
      <c r="K277" s="310" t="e">
        <f ca="1">IF(VLOOKUP($A277,Analysis!$A:$U,3,FALSE)=1,ROUND(VLOOKUP($A277,Analysis!$A:$U,17,FALSE),0),#N/A)</f>
        <v>#VALUE!</v>
      </c>
      <c r="L277" s="310" t="e">
        <f ca="1">IF(ISERROR($K277),ROUND(VLOOKUP($A277,Analysis!$A:$U,17,FALSE),0),#N/A)</f>
        <v>#VALUE!</v>
      </c>
      <c r="M277" s="264" t="e">
        <f t="shared" ca="1" si="37"/>
        <v>#VALUE!</v>
      </c>
      <c r="N277" s="264" t="e">
        <f t="shared" ca="1" si="38"/>
        <v>#VALUE!</v>
      </c>
      <c r="O277" s="264" t="e">
        <f t="shared" ca="1" si="39"/>
        <v>#VALUE!</v>
      </c>
    </row>
    <row r="278" spans="1:15" x14ac:dyDescent="0.25">
      <c r="A278" s="264" t="e">
        <f t="shared" ca="1" si="32"/>
        <v>#VALUE!</v>
      </c>
      <c r="B278" s="264" t="e">
        <f t="shared" ca="1" si="33"/>
        <v>#VALUE!</v>
      </c>
      <c r="C278" s="309" t="e">
        <f ca="1">VLOOKUP($A278,Analysis!$A:$U,11,FALSE)</f>
        <v>#VALUE!</v>
      </c>
      <c r="D278" s="264" t="e">
        <f ca="1">IF(VLOOKUP($A278,Analysis!$A:$U,3,FALSE)=1,VLOOKUP($A278,Analysis!$A:$U,18,FALSE),#N/A)</f>
        <v>#VALUE!</v>
      </c>
      <c r="E278" s="264" t="e">
        <f ca="1">IF(ISERROR($D278),VLOOKUP($A278,Analysis!$A:$U,18,FALSE),#N/A)</f>
        <v>#VALUE!</v>
      </c>
      <c r="F278" s="264" t="e">
        <f t="shared" ca="1" si="34"/>
        <v>#VALUE!</v>
      </c>
      <c r="G278" s="264" t="e">
        <f t="shared" ca="1" si="35"/>
        <v>#VALUE!</v>
      </c>
      <c r="H278" s="264" t="e">
        <f t="shared" ca="1" si="36"/>
        <v>#VALUE!</v>
      </c>
      <c r="J278" s="309" t="e">
        <f ca="1">VLOOKUP($A278,Analysis!$A:$U,10,FALSE)</f>
        <v>#VALUE!</v>
      </c>
      <c r="K278" s="310" t="e">
        <f ca="1">IF(VLOOKUP($A278,Analysis!$A:$U,3,FALSE)=1,ROUND(VLOOKUP($A278,Analysis!$A:$U,17,FALSE),0),#N/A)</f>
        <v>#VALUE!</v>
      </c>
      <c r="L278" s="310" t="e">
        <f ca="1">IF(ISERROR($K278),ROUND(VLOOKUP($A278,Analysis!$A:$U,17,FALSE),0),#N/A)</f>
        <v>#VALUE!</v>
      </c>
      <c r="M278" s="264" t="e">
        <f t="shared" ca="1" si="37"/>
        <v>#VALUE!</v>
      </c>
      <c r="N278" s="264" t="e">
        <f t="shared" ca="1" si="38"/>
        <v>#VALUE!</v>
      </c>
      <c r="O278" s="264" t="e">
        <f t="shared" ca="1" si="39"/>
        <v>#VALUE!</v>
      </c>
    </row>
    <row r="279" spans="1:15" x14ac:dyDescent="0.25">
      <c r="A279" s="264" t="e">
        <f t="shared" ca="1" si="32"/>
        <v>#VALUE!</v>
      </c>
      <c r="B279" s="264" t="e">
        <f t="shared" ca="1" si="33"/>
        <v>#VALUE!</v>
      </c>
      <c r="C279" s="309" t="e">
        <f ca="1">VLOOKUP($A279,Analysis!$A:$U,11,FALSE)</f>
        <v>#VALUE!</v>
      </c>
      <c r="D279" s="264" t="e">
        <f ca="1">IF(VLOOKUP($A279,Analysis!$A:$U,3,FALSE)=1,VLOOKUP($A279,Analysis!$A:$U,18,FALSE),#N/A)</f>
        <v>#VALUE!</v>
      </c>
      <c r="E279" s="264" t="e">
        <f ca="1">IF(ISERROR($D279),VLOOKUP($A279,Analysis!$A:$U,18,FALSE),#N/A)</f>
        <v>#VALUE!</v>
      </c>
      <c r="F279" s="264" t="e">
        <f t="shared" ca="1" si="34"/>
        <v>#VALUE!</v>
      </c>
      <c r="G279" s="264" t="e">
        <f t="shared" ca="1" si="35"/>
        <v>#VALUE!</v>
      </c>
      <c r="H279" s="264" t="e">
        <f t="shared" ca="1" si="36"/>
        <v>#VALUE!</v>
      </c>
      <c r="J279" s="309" t="e">
        <f ca="1">VLOOKUP($A279,Analysis!$A:$U,10,FALSE)</f>
        <v>#VALUE!</v>
      </c>
      <c r="K279" s="310" t="e">
        <f ca="1">IF(VLOOKUP($A279,Analysis!$A:$U,3,FALSE)=1,ROUND(VLOOKUP($A279,Analysis!$A:$U,17,FALSE),0),#N/A)</f>
        <v>#VALUE!</v>
      </c>
      <c r="L279" s="310" t="e">
        <f ca="1">IF(ISERROR($K279),ROUND(VLOOKUP($A279,Analysis!$A:$U,17,FALSE),0),#N/A)</f>
        <v>#VALUE!</v>
      </c>
      <c r="M279" s="264" t="e">
        <f t="shared" ca="1" si="37"/>
        <v>#VALUE!</v>
      </c>
      <c r="N279" s="264" t="e">
        <f t="shared" ca="1" si="38"/>
        <v>#VALUE!</v>
      </c>
      <c r="O279" s="264" t="e">
        <f t="shared" ca="1" si="39"/>
        <v>#VALUE!</v>
      </c>
    </row>
    <row r="280" spans="1:15" x14ac:dyDescent="0.25">
      <c r="A280" s="264" t="e">
        <f t="shared" ca="1" si="32"/>
        <v>#VALUE!</v>
      </c>
      <c r="B280" s="264" t="e">
        <f t="shared" ca="1" si="33"/>
        <v>#VALUE!</v>
      </c>
      <c r="C280" s="309" t="e">
        <f ca="1">VLOOKUP($A280,Analysis!$A:$U,11,FALSE)</f>
        <v>#VALUE!</v>
      </c>
      <c r="D280" s="264" t="e">
        <f ca="1">IF(VLOOKUP($A280,Analysis!$A:$U,3,FALSE)=1,VLOOKUP($A280,Analysis!$A:$U,18,FALSE),#N/A)</f>
        <v>#VALUE!</v>
      </c>
      <c r="E280" s="264" t="e">
        <f ca="1">IF(ISERROR($D280),VLOOKUP($A280,Analysis!$A:$U,18,FALSE),#N/A)</f>
        <v>#VALUE!</v>
      </c>
      <c r="F280" s="264" t="e">
        <f t="shared" ca="1" si="34"/>
        <v>#VALUE!</v>
      </c>
      <c r="G280" s="264" t="e">
        <f t="shared" ca="1" si="35"/>
        <v>#VALUE!</v>
      </c>
      <c r="H280" s="264" t="e">
        <f t="shared" ca="1" si="36"/>
        <v>#VALUE!</v>
      </c>
      <c r="J280" s="309" t="e">
        <f ca="1">VLOOKUP($A280,Analysis!$A:$U,10,FALSE)</f>
        <v>#VALUE!</v>
      </c>
      <c r="K280" s="310" t="e">
        <f ca="1">IF(VLOOKUP($A280,Analysis!$A:$U,3,FALSE)=1,ROUND(VLOOKUP($A280,Analysis!$A:$U,17,FALSE),0),#N/A)</f>
        <v>#VALUE!</v>
      </c>
      <c r="L280" s="310" t="e">
        <f ca="1">IF(ISERROR($K280),ROUND(VLOOKUP($A280,Analysis!$A:$U,17,FALSE),0),#N/A)</f>
        <v>#VALUE!</v>
      </c>
      <c r="M280" s="264" t="e">
        <f t="shared" ca="1" si="37"/>
        <v>#VALUE!</v>
      </c>
      <c r="N280" s="264" t="e">
        <f t="shared" ca="1" si="38"/>
        <v>#VALUE!</v>
      </c>
      <c r="O280" s="264" t="e">
        <f t="shared" ca="1" si="39"/>
        <v>#VALUE!</v>
      </c>
    </row>
    <row r="281" spans="1:15" x14ac:dyDescent="0.25">
      <c r="A281" s="264" t="e">
        <f t="shared" ca="1" si="32"/>
        <v>#VALUE!</v>
      </c>
      <c r="B281" s="264" t="e">
        <f t="shared" ca="1" si="33"/>
        <v>#VALUE!</v>
      </c>
      <c r="C281" s="309" t="e">
        <f ca="1">VLOOKUP($A281,Analysis!$A:$U,11,FALSE)</f>
        <v>#VALUE!</v>
      </c>
      <c r="D281" s="264" t="e">
        <f ca="1">IF(VLOOKUP($A281,Analysis!$A:$U,3,FALSE)=1,VLOOKUP($A281,Analysis!$A:$U,18,FALSE),#N/A)</f>
        <v>#VALUE!</v>
      </c>
      <c r="E281" s="264" t="e">
        <f ca="1">IF(ISERROR($D281),VLOOKUP($A281,Analysis!$A:$U,18,FALSE),#N/A)</f>
        <v>#VALUE!</v>
      </c>
      <c r="F281" s="264" t="e">
        <f t="shared" ca="1" si="34"/>
        <v>#VALUE!</v>
      </c>
      <c r="G281" s="264" t="e">
        <f t="shared" ca="1" si="35"/>
        <v>#VALUE!</v>
      </c>
      <c r="H281" s="264" t="e">
        <f t="shared" ca="1" si="36"/>
        <v>#VALUE!</v>
      </c>
      <c r="J281" s="309" t="e">
        <f ca="1">VLOOKUP($A281,Analysis!$A:$U,10,FALSE)</f>
        <v>#VALUE!</v>
      </c>
      <c r="K281" s="310" t="e">
        <f ca="1">IF(VLOOKUP($A281,Analysis!$A:$U,3,FALSE)=1,ROUND(VLOOKUP($A281,Analysis!$A:$U,17,FALSE),0),#N/A)</f>
        <v>#VALUE!</v>
      </c>
      <c r="L281" s="310" t="e">
        <f ca="1">IF(ISERROR($K281),ROUND(VLOOKUP($A281,Analysis!$A:$U,17,FALSE),0),#N/A)</f>
        <v>#VALUE!</v>
      </c>
      <c r="M281" s="264" t="e">
        <f t="shared" ca="1" si="37"/>
        <v>#VALUE!</v>
      </c>
      <c r="N281" s="264" t="e">
        <f t="shared" ca="1" si="38"/>
        <v>#VALUE!</v>
      </c>
      <c r="O281" s="264" t="e">
        <f t="shared" ca="1" si="39"/>
        <v>#VALUE!</v>
      </c>
    </row>
    <row r="282" spans="1:15" x14ac:dyDescent="0.25">
      <c r="A282" s="264" t="e">
        <f t="shared" ca="1" si="32"/>
        <v>#VALUE!</v>
      </c>
      <c r="B282" s="264" t="e">
        <f t="shared" ca="1" si="33"/>
        <v>#VALUE!</v>
      </c>
      <c r="C282" s="309" t="e">
        <f ca="1">VLOOKUP($A282,Analysis!$A:$U,11,FALSE)</f>
        <v>#VALUE!</v>
      </c>
      <c r="D282" s="264" t="e">
        <f ca="1">IF(VLOOKUP($A282,Analysis!$A:$U,3,FALSE)=1,VLOOKUP($A282,Analysis!$A:$U,18,FALSE),#N/A)</f>
        <v>#VALUE!</v>
      </c>
      <c r="E282" s="264" t="e">
        <f ca="1">IF(ISERROR($D282),VLOOKUP($A282,Analysis!$A:$U,18,FALSE),#N/A)</f>
        <v>#VALUE!</v>
      </c>
      <c r="F282" s="264" t="e">
        <f t="shared" ca="1" si="34"/>
        <v>#VALUE!</v>
      </c>
      <c r="G282" s="264" t="e">
        <f t="shared" ca="1" si="35"/>
        <v>#VALUE!</v>
      </c>
      <c r="H282" s="264" t="e">
        <f t="shared" ca="1" si="36"/>
        <v>#VALUE!</v>
      </c>
      <c r="J282" s="309" t="e">
        <f ca="1">VLOOKUP($A282,Analysis!$A:$U,10,FALSE)</f>
        <v>#VALUE!</v>
      </c>
      <c r="K282" s="310" t="e">
        <f ca="1">IF(VLOOKUP($A282,Analysis!$A:$U,3,FALSE)=1,ROUND(VLOOKUP($A282,Analysis!$A:$U,17,FALSE),0),#N/A)</f>
        <v>#VALUE!</v>
      </c>
      <c r="L282" s="310" t="e">
        <f ca="1">IF(ISERROR($K282),ROUND(VLOOKUP($A282,Analysis!$A:$U,17,FALSE),0),#N/A)</f>
        <v>#VALUE!</v>
      </c>
      <c r="M282" s="264" t="e">
        <f t="shared" ca="1" si="37"/>
        <v>#VALUE!</v>
      </c>
      <c r="N282" s="264" t="e">
        <f t="shared" ca="1" si="38"/>
        <v>#VALUE!</v>
      </c>
      <c r="O282" s="264" t="e">
        <f t="shared" ca="1" si="39"/>
        <v>#VALUE!</v>
      </c>
    </row>
    <row r="283" spans="1:15" x14ac:dyDescent="0.25">
      <c r="A283" s="264" t="e">
        <f t="shared" ca="1" si="32"/>
        <v>#VALUE!</v>
      </c>
      <c r="B283" s="264" t="e">
        <f t="shared" ca="1" si="33"/>
        <v>#VALUE!</v>
      </c>
      <c r="C283" s="309" t="e">
        <f ca="1">VLOOKUP($A283,Analysis!$A:$U,11,FALSE)</f>
        <v>#VALUE!</v>
      </c>
      <c r="D283" s="264" t="e">
        <f ca="1">IF(VLOOKUP($A283,Analysis!$A:$U,3,FALSE)=1,VLOOKUP($A283,Analysis!$A:$U,18,FALSE),#N/A)</f>
        <v>#VALUE!</v>
      </c>
      <c r="E283" s="264" t="e">
        <f ca="1">IF(ISERROR($D283),VLOOKUP($A283,Analysis!$A:$U,18,FALSE),#N/A)</f>
        <v>#VALUE!</v>
      </c>
      <c r="F283" s="264" t="e">
        <f t="shared" ca="1" si="34"/>
        <v>#VALUE!</v>
      </c>
      <c r="G283" s="264" t="e">
        <f t="shared" ca="1" si="35"/>
        <v>#VALUE!</v>
      </c>
      <c r="H283" s="264" t="e">
        <f t="shared" ca="1" si="36"/>
        <v>#VALUE!</v>
      </c>
      <c r="J283" s="309" t="e">
        <f ca="1">VLOOKUP($A283,Analysis!$A:$U,10,FALSE)</f>
        <v>#VALUE!</v>
      </c>
      <c r="K283" s="310" t="e">
        <f ca="1">IF(VLOOKUP($A283,Analysis!$A:$U,3,FALSE)=1,ROUND(VLOOKUP($A283,Analysis!$A:$U,17,FALSE),0),#N/A)</f>
        <v>#VALUE!</v>
      </c>
      <c r="L283" s="310" t="e">
        <f ca="1">IF(ISERROR($K283),ROUND(VLOOKUP($A283,Analysis!$A:$U,17,FALSE),0),#N/A)</f>
        <v>#VALUE!</v>
      </c>
      <c r="M283" s="264" t="e">
        <f t="shared" ca="1" si="37"/>
        <v>#VALUE!</v>
      </c>
      <c r="N283" s="264" t="e">
        <f t="shared" ca="1" si="38"/>
        <v>#VALUE!</v>
      </c>
      <c r="O283" s="264" t="e">
        <f t="shared" ca="1" si="39"/>
        <v>#VALUE!</v>
      </c>
    </row>
    <row r="284" spans="1:15" x14ac:dyDescent="0.25">
      <c r="A284" s="264" t="e">
        <f t="shared" ca="1" si="32"/>
        <v>#VALUE!</v>
      </c>
      <c r="B284" s="264" t="e">
        <f t="shared" ca="1" si="33"/>
        <v>#VALUE!</v>
      </c>
      <c r="C284" s="309" t="e">
        <f ca="1">VLOOKUP($A284,Analysis!$A:$U,11,FALSE)</f>
        <v>#VALUE!</v>
      </c>
      <c r="D284" s="264" t="e">
        <f ca="1">IF(VLOOKUP($A284,Analysis!$A:$U,3,FALSE)=1,VLOOKUP($A284,Analysis!$A:$U,18,FALSE),#N/A)</f>
        <v>#VALUE!</v>
      </c>
      <c r="E284" s="264" t="e">
        <f ca="1">IF(ISERROR($D284),VLOOKUP($A284,Analysis!$A:$U,18,FALSE),#N/A)</f>
        <v>#VALUE!</v>
      </c>
      <c r="F284" s="264" t="e">
        <f t="shared" ca="1" si="34"/>
        <v>#VALUE!</v>
      </c>
      <c r="G284" s="264" t="e">
        <f t="shared" ca="1" si="35"/>
        <v>#VALUE!</v>
      </c>
      <c r="H284" s="264" t="e">
        <f t="shared" ca="1" si="36"/>
        <v>#VALUE!</v>
      </c>
      <c r="J284" s="309" t="e">
        <f ca="1">VLOOKUP($A284,Analysis!$A:$U,10,FALSE)</f>
        <v>#VALUE!</v>
      </c>
      <c r="K284" s="310" t="e">
        <f ca="1">IF(VLOOKUP($A284,Analysis!$A:$U,3,FALSE)=1,ROUND(VLOOKUP($A284,Analysis!$A:$U,17,FALSE),0),#N/A)</f>
        <v>#VALUE!</v>
      </c>
      <c r="L284" s="310" t="e">
        <f ca="1">IF(ISERROR($K284),ROUND(VLOOKUP($A284,Analysis!$A:$U,17,FALSE),0),#N/A)</f>
        <v>#VALUE!</v>
      </c>
      <c r="M284" s="264" t="e">
        <f t="shared" ca="1" si="37"/>
        <v>#VALUE!</v>
      </c>
      <c r="N284" s="264" t="e">
        <f t="shared" ca="1" si="38"/>
        <v>#VALUE!</v>
      </c>
      <c r="O284" s="264" t="e">
        <f t="shared" ca="1" si="39"/>
        <v>#VALUE!</v>
      </c>
    </row>
    <row r="285" spans="1:15" x14ac:dyDescent="0.25">
      <c r="A285" s="264" t="e">
        <f t="shared" ca="1" si="32"/>
        <v>#VALUE!</v>
      </c>
      <c r="B285" s="264" t="e">
        <f t="shared" ca="1" si="33"/>
        <v>#VALUE!</v>
      </c>
      <c r="C285" s="309" t="e">
        <f ca="1">VLOOKUP($A285,Analysis!$A:$U,11,FALSE)</f>
        <v>#VALUE!</v>
      </c>
      <c r="D285" s="264" t="e">
        <f ca="1">IF(VLOOKUP($A285,Analysis!$A:$U,3,FALSE)=1,VLOOKUP($A285,Analysis!$A:$U,18,FALSE),#N/A)</f>
        <v>#VALUE!</v>
      </c>
      <c r="E285" s="264" t="e">
        <f ca="1">IF(ISERROR($D285),VLOOKUP($A285,Analysis!$A:$U,18,FALSE),#N/A)</f>
        <v>#VALUE!</v>
      </c>
      <c r="F285" s="264" t="e">
        <f t="shared" ca="1" si="34"/>
        <v>#VALUE!</v>
      </c>
      <c r="G285" s="264" t="e">
        <f t="shared" ca="1" si="35"/>
        <v>#VALUE!</v>
      </c>
      <c r="H285" s="264" t="e">
        <f t="shared" ca="1" si="36"/>
        <v>#VALUE!</v>
      </c>
      <c r="J285" s="309" t="e">
        <f ca="1">VLOOKUP($A285,Analysis!$A:$U,10,FALSE)</f>
        <v>#VALUE!</v>
      </c>
      <c r="K285" s="310" t="e">
        <f ca="1">IF(VLOOKUP($A285,Analysis!$A:$U,3,FALSE)=1,ROUND(VLOOKUP($A285,Analysis!$A:$U,17,FALSE),0),#N/A)</f>
        <v>#VALUE!</v>
      </c>
      <c r="L285" s="310" t="e">
        <f ca="1">IF(ISERROR($K285),ROUND(VLOOKUP($A285,Analysis!$A:$U,17,FALSE),0),#N/A)</f>
        <v>#VALUE!</v>
      </c>
      <c r="M285" s="264" t="e">
        <f t="shared" ca="1" si="37"/>
        <v>#VALUE!</v>
      </c>
      <c r="N285" s="264" t="e">
        <f t="shared" ca="1" si="38"/>
        <v>#VALUE!</v>
      </c>
      <c r="O285" s="264" t="e">
        <f t="shared" ca="1" si="39"/>
        <v>#VALUE!</v>
      </c>
    </row>
    <row r="286" spans="1:15" x14ac:dyDescent="0.25">
      <c r="A286" s="264" t="e">
        <f t="shared" ca="1" si="32"/>
        <v>#VALUE!</v>
      </c>
      <c r="B286" s="264" t="e">
        <f t="shared" ca="1" si="33"/>
        <v>#VALUE!</v>
      </c>
      <c r="C286" s="309" t="e">
        <f ca="1">VLOOKUP($A286,Analysis!$A:$U,11,FALSE)</f>
        <v>#VALUE!</v>
      </c>
      <c r="D286" s="264" t="e">
        <f ca="1">IF(VLOOKUP($A286,Analysis!$A:$U,3,FALSE)=1,VLOOKUP($A286,Analysis!$A:$U,18,FALSE),#N/A)</f>
        <v>#VALUE!</v>
      </c>
      <c r="E286" s="264" t="e">
        <f ca="1">IF(ISERROR($D286),VLOOKUP($A286,Analysis!$A:$U,18,FALSE),#N/A)</f>
        <v>#VALUE!</v>
      </c>
      <c r="F286" s="264" t="e">
        <f t="shared" ca="1" si="34"/>
        <v>#VALUE!</v>
      </c>
      <c r="G286" s="264" t="e">
        <f t="shared" ca="1" si="35"/>
        <v>#VALUE!</v>
      </c>
      <c r="H286" s="264" t="e">
        <f t="shared" ca="1" si="36"/>
        <v>#VALUE!</v>
      </c>
      <c r="J286" s="309" t="e">
        <f ca="1">VLOOKUP($A286,Analysis!$A:$U,10,FALSE)</f>
        <v>#VALUE!</v>
      </c>
      <c r="K286" s="310" t="e">
        <f ca="1">IF(VLOOKUP($A286,Analysis!$A:$U,3,FALSE)=1,ROUND(VLOOKUP($A286,Analysis!$A:$U,17,FALSE),0),#N/A)</f>
        <v>#VALUE!</v>
      </c>
      <c r="L286" s="310" t="e">
        <f ca="1">IF(ISERROR($K286),ROUND(VLOOKUP($A286,Analysis!$A:$U,17,FALSE),0),#N/A)</f>
        <v>#VALUE!</v>
      </c>
      <c r="M286" s="264" t="e">
        <f t="shared" ca="1" si="37"/>
        <v>#VALUE!</v>
      </c>
      <c r="N286" s="264" t="e">
        <f t="shared" ca="1" si="38"/>
        <v>#VALUE!</v>
      </c>
      <c r="O286" s="264" t="e">
        <f t="shared" ca="1" si="39"/>
        <v>#VALUE!</v>
      </c>
    </row>
    <row r="287" spans="1:15" x14ac:dyDescent="0.25">
      <c r="A287" s="264" t="e">
        <f t="shared" ca="1" si="32"/>
        <v>#VALUE!</v>
      </c>
      <c r="B287" s="264" t="e">
        <f t="shared" ca="1" si="33"/>
        <v>#VALUE!</v>
      </c>
      <c r="C287" s="309" t="e">
        <f ca="1">VLOOKUP($A287,Analysis!$A:$U,11,FALSE)</f>
        <v>#VALUE!</v>
      </c>
      <c r="D287" s="264" t="e">
        <f ca="1">IF(VLOOKUP($A287,Analysis!$A:$U,3,FALSE)=1,VLOOKUP($A287,Analysis!$A:$U,18,FALSE),#N/A)</f>
        <v>#VALUE!</v>
      </c>
      <c r="E287" s="264" t="e">
        <f ca="1">IF(ISERROR($D287),VLOOKUP($A287,Analysis!$A:$U,18,FALSE),#N/A)</f>
        <v>#VALUE!</v>
      </c>
      <c r="F287" s="264" t="e">
        <f t="shared" ca="1" si="34"/>
        <v>#VALUE!</v>
      </c>
      <c r="G287" s="264" t="e">
        <f t="shared" ca="1" si="35"/>
        <v>#VALUE!</v>
      </c>
      <c r="H287" s="264" t="e">
        <f t="shared" ca="1" si="36"/>
        <v>#VALUE!</v>
      </c>
      <c r="J287" s="309" t="e">
        <f ca="1">VLOOKUP($A287,Analysis!$A:$U,10,FALSE)</f>
        <v>#VALUE!</v>
      </c>
      <c r="K287" s="310" t="e">
        <f ca="1">IF(VLOOKUP($A287,Analysis!$A:$U,3,FALSE)=1,ROUND(VLOOKUP($A287,Analysis!$A:$U,17,FALSE),0),#N/A)</f>
        <v>#VALUE!</v>
      </c>
      <c r="L287" s="310" t="e">
        <f ca="1">IF(ISERROR($K287),ROUND(VLOOKUP($A287,Analysis!$A:$U,17,FALSE),0),#N/A)</f>
        <v>#VALUE!</v>
      </c>
      <c r="M287" s="264" t="e">
        <f t="shared" ca="1" si="37"/>
        <v>#VALUE!</v>
      </c>
      <c r="N287" s="264" t="e">
        <f t="shared" ca="1" si="38"/>
        <v>#VALUE!</v>
      </c>
      <c r="O287" s="264" t="e">
        <f t="shared" ca="1" si="39"/>
        <v>#VALUE!</v>
      </c>
    </row>
    <row r="288" spans="1:15" x14ac:dyDescent="0.25">
      <c r="A288" s="264" t="e">
        <f t="shared" ca="1" si="32"/>
        <v>#VALUE!</v>
      </c>
      <c r="B288" s="264" t="e">
        <f t="shared" ca="1" si="33"/>
        <v>#VALUE!</v>
      </c>
      <c r="C288" s="309" t="e">
        <f ca="1">VLOOKUP($A288,Analysis!$A:$U,11,FALSE)</f>
        <v>#VALUE!</v>
      </c>
      <c r="D288" s="264" t="e">
        <f ca="1">IF(VLOOKUP($A288,Analysis!$A:$U,3,FALSE)=1,VLOOKUP($A288,Analysis!$A:$U,18,FALSE),#N/A)</f>
        <v>#VALUE!</v>
      </c>
      <c r="E288" s="264" t="e">
        <f ca="1">IF(ISERROR($D288),VLOOKUP($A288,Analysis!$A:$U,18,FALSE),#N/A)</f>
        <v>#VALUE!</v>
      </c>
      <c r="F288" s="264" t="e">
        <f t="shared" ca="1" si="34"/>
        <v>#VALUE!</v>
      </c>
      <c r="G288" s="264" t="e">
        <f t="shared" ca="1" si="35"/>
        <v>#VALUE!</v>
      </c>
      <c r="H288" s="264" t="e">
        <f t="shared" ca="1" si="36"/>
        <v>#VALUE!</v>
      </c>
      <c r="J288" s="309" t="e">
        <f ca="1">VLOOKUP($A288,Analysis!$A:$U,10,FALSE)</f>
        <v>#VALUE!</v>
      </c>
      <c r="K288" s="310" t="e">
        <f ca="1">IF(VLOOKUP($A288,Analysis!$A:$U,3,FALSE)=1,ROUND(VLOOKUP($A288,Analysis!$A:$U,17,FALSE),0),#N/A)</f>
        <v>#VALUE!</v>
      </c>
      <c r="L288" s="310" t="e">
        <f ca="1">IF(ISERROR($K288),ROUND(VLOOKUP($A288,Analysis!$A:$U,17,FALSE),0),#N/A)</f>
        <v>#VALUE!</v>
      </c>
      <c r="M288" s="264" t="e">
        <f t="shared" ca="1" si="37"/>
        <v>#VALUE!</v>
      </c>
      <c r="N288" s="264" t="e">
        <f t="shared" ca="1" si="38"/>
        <v>#VALUE!</v>
      </c>
      <c r="O288" s="264" t="e">
        <f t="shared" ca="1" si="39"/>
        <v>#VALUE!</v>
      </c>
    </row>
    <row r="289" spans="1:15" x14ac:dyDescent="0.25">
      <c r="A289" s="264" t="e">
        <f t="shared" ca="1" si="32"/>
        <v>#VALUE!</v>
      </c>
      <c r="B289" s="264" t="e">
        <f t="shared" ca="1" si="33"/>
        <v>#VALUE!</v>
      </c>
      <c r="C289" s="309" t="e">
        <f ca="1">VLOOKUP($A289,Analysis!$A:$U,11,FALSE)</f>
        <v>#VALUE!</v>
      </c>
      <c r="D289" s="264" t="e">
        <f ca="1">IF(VLOOKUP($A289,Analysis!$A:$U,3,FALSE)=1,VLOOKUP($A289,Analysis!$A:$U,18,FALSE),#N/A)</f>
        <v>#VALUE!</v>
      </c>
      <c r="E289" s="264" t="e">
        <f ca="1">IF(ISERROR($D289),VLOOKUP($A289,Analysis!$A:$U,18,FALSE),#N/A)</f>
        <v>#VALUE!</v>
      </c>
      <c r="F289" s="264" t="e">
        <f t="shared" ca="1" si="34"/>
        <v>#VALUE!</v>
      </c>
      <c r="G289" s="264" t="e">
        <f t="shared" ca="1" si="35"/>
        <v>#VALUE!</v>
      </c>
      <c r="H289" s="264" t="e">
        <f t="shared" ca="1" si="36"/>
        <v>#VALUE!</v>
      </c>
      <c r="J289" s="309" t="e">
        <f ca="1">VLOOKUP($A289,Analysis!$A:$U,10,FALSE)</f>
        <v>#VALUE!</v>
      </c>
      <c r="K289" s="310" t="e">
        <f ca="1">IF(VLOOKUP($A289,Analysis!$A:$U,3,FALSE)=1,ROUND(VLOOKUP($A289,Analysis!$A:$U,17,FALSE),0),#N/A)</f>
        <v>#VALUE!</v>
      </c>
      <c r="L289" s="310" t="e">
        <f ca="1">IF(ISERROR($K289),ROUND(VLOOKUP($A289,Analysis!$A:$U,17,FALSE),0),#N/A)</f>
        <v>#VALUE!</v>
      </c>
      <c r="M289" s="264" t="e">
        <f t="shared" ca="1" si="37"/>
        <v>#VALUE!</v>
      </c>
      <c r="N289" s="264" t="e">
        <f t="shared" ca="1" si="38"/>
        <v>#VALUE!</v>
      </c>
      <c r="O289" s="264" t="e">
        <f t="shared" ca="1" si="39"/>
        <v>#VALUE!</v>
      </c>
    </row>
    <row r="290" spans="1:15" x14ac:dyDescent="0.25">
      <c r="A290" s="264" t="e">
        <f t="shared" ca="1" si="32"/>
        <v>#VALUE!</v>
      </c>
      <c r="B290" s="264" t="e">
        <f t="shared" ca="1" si="33"/>
        <v>#VALUE!</v>
      </c>
      <c r="C290" s="309" t="e">
        <f ca="1">VLOOKUP($A290,Analysis!$A:$U,11,FALSE)</f>
        <v>#VALUE!</v>
      </c>
      <c r="D290" s="264" t="e">
        <f ca="1">IF(VLOOKUP($A290,Analysis!$A:$U,3,FALSE)=1,VLOOKUP($A290,Analysis!$A:$U,18,FALSE),#N/A)</f>
        <v>#VALUE!</v>
      </c>
      <c r="E290" s="264" t="e">
        <f ca="1">IF(ISERROR($D290),VLOOKUP($A290,Analysis!$A:$U,18,FALSE),#N/A)</f>
        <v>#VALUE!</v>
      </c>
      <c r="F290" s="264" t="e">
        <f t="shared" ca="1" si="34"/>
        <v>#VALUE!</v>
      </c>
      <c r="G290" s="264" t="e">
        <f t="shared" ca="1" si="35"/>
        <v>#VALUE!</v>
      </c>
      <c r="H290" s="264" t="e">
        <f t="shared" ca="1" si="36"/>
        <v>#VALUE!</v>
      </c>
      <c r="J290" s="309" t="e">
        <f ca="1">VLOOKUP($A290,Analysis!$A:$U,10,FALSE)</f>
        <v>#VALUE!</v>
      </c>
      <c r="K290" s="310" t="e">
        <f ca="1">IF(VLOOKUP($A290,Analysis!$A:$U,3,FALSE)=1,ROUND(VLOOKUP($A290,Analysis!$A:$U,17,FALSE),0),#N/A)</f>
        <v>#VALUE!</v>
      </c>
      <c r="L290" s="310" t="e">
        <f ca="1">IF(ISERROR($K290),ROUND(VLOOKUP($A290,Analysis!$A:$U,17,FALSE),0),#N/A)</f>
        <v>#VALUE!</v>
      </c>
      <c r="M290" s="264" t="e">
        <f t="shared" ca="1" si="37"/>
        <v>#VALUE!</v>
      </c>
      <c r="N290" s="264" t="e">
        <f t="shared" ca="1" si="38"/>
        <v>#VALUE!</v>
      </c>
      <c r="O290" s="264" t="e">
        <f t="shared" ca="1" si="39"/>
        <v>#VALUE!</v>
      </c>
    </row>
    <row r="291" spans="1:15" x14ac:dyDescent="0.25">
      <c r="A291" s="264" t="e">
        <f t="shared" ca="1" si="32"/>
        <v>#VALUE!</v>
      </c>
      <c r="B291" s="264" t="e">
        <f t="shared" ca="1" si="33"/>
        <v>#VALUE!</v>
      </c>
      <c r="C291" s="309" t="e">
        <f ca="1">VLOOKUP($A291,Analysis!$A:$U,11,FALSE)</f>
        <v>#VALUE!</v>
      </c>
      <c r="D291" s="264" t="e">
        <f ca="1">IF(VLOOKUP($A291,Analysis!$A:$U,3,FALSE)=1,VLOOKUP($A291,Analysis!$A:$U,18,FALSE),#N/A)</f>
        <v>#VALUE!</v>
      </c>
      <c r="E291" s="264" t="e">
        <f ca="1">IF(ISERROR($D291),VLOOKUP($A291,Analysis!$A:$U,18,FALSE),#N/A)</f>
        <v>#VALUE!</v>
      </c>
      <c r="F291" s="264" t="e">
        <f t="shared" ca="1" si="34"/>
        <v>#VALUE!</v>
      </c>
      <c r="G291" s="264" t="e">
        <f t="shared" ca="1" si="35"/>
        <v>#VALUE!</v>
      </c>
      <c r="H291" s="264" t="e">
        <f t="shared" ca="1" si="36"/>
        <v>#VALUE!</v>
      </c>
      <c r="J291" s="309" t="e">
        <f ca="1">VLOOKUP($A291,Analysis!$A:$U,10,FALSE)</f>
        <v>#VALUE!</v>
      </c>
      <c r="K291" s="310" t="e">
        <f ca="1">IF(VLOOKUP($A291,Analysis!$A:$U,3,FALSE)=1,ROUND(VLOOKUP($A291,Analysis!$A:$U,17,FALSE),0),#N/A)</f>
        <v>#VALUE!</v>
      </c>
      <c r="L291" s="310" t="e">
        <f ca="1">IF(ISERROR($K291),ROUND(VLOOKUP($A291,Analysis!$A:$U,17,FALSE),0),#N/A)</f>
        <v>#VALUE!</v>
      </c>
      <c r="M291" s="264" t="e">
        <f t="shared" ca="1" si="37"/>
        <v>#VALUE!</v>
      </c>
      <c r="N291" s="264" t="e">
        <f t="shared" ca="1" si="38"/>
        <v>#VALUE!</v>
      </c>
      <c r="O291" s="264" t="e">
        <f t="shared" ca="1" si="39"/>
        <v>#VALUE!</v>
      </c>
    </row>
    <row r="292" spans="1:15" x14ac:dyDescent="0.25">
      <c r="A292" s="264" t="e">
        <f t="shared" ca="1" si="32"/>
        <v>#VALUE!</v>
      </c>
      <c r="B292" s="264" t="e">
        <f t="shared" ca="1" si="33"/>
        <v>#VALUE!</v>
      </c>
      <c r="C292" s="309" t="e">
        <f ca="1">VLOOKUP($A292,Analysis!$A:$U,11,FALSE)</f>
        <v>#VALUE!</v>
      </c>
      <c r="D292" s="264" t="e">
        <f ca="1">IF(VLOOKUP($A292,Analysis!$A:$U,3,FALSE)=1,VLOOKUP($A292,Analysis!$A:$U,18,FALSE),#N/A)</f>
        <v>#VALUE!</v>
      </c>
      <c r="E292" s="264" t="e">
        <f ca="1">IF(ISERROR($D292),VLOOKUP($A292,Analysis!$A:$U,18,FALSE),#N/A)</f>
        <v>#VALUE!</v>
      </c>
      <c r="F292" s="264" t="e">
        <f t="shared" ca="1" si="34"/>
        <v>#VALUE!</v>
      </c>
      <c r="G292" s="264" t="e">
        <f t="shared" ca="1" si="35"/>
        <v>#VALUE!</v>
      </c>
      <c r="H292" s="264" t="e">
        <f t="shared" ca="1" si="36"/>
        <v>#VALUE!</v>
      </c>
      <c r="J292" s="309" t="e">
        <f ca="1">VLOOKUP($A292,Analysis!$A:$U,10,FALSE)</f>
        <v>#VALUE!</v>
      </c>
      <c r="K292" s="310" t="e">
        <f ca="1">IF(VLOOKUP($A292,Analysis!$A:$U,3,FALSE)=1,ROUND(VLOOKUP($A292,Analysis!$A:$U,17,FALSE),0),#N/A)</f>
        <v>#VALUE!</v>
      </c>
      <c r="L292" s="310" t="e">
        <f ca="1">IF(ISERROR($K292),ROUND(VLOOKUP($A292,Analysis!$A:$U,17,FALSE),0),#N/A)</f>
        <v>#VALUE!</v>
      </c>
      <c r="M292" s="264" t="e">
        <f t="shared" ca="1" si="37"/>
        <v>#VALUE!</v>
      </c>
      <c r="N292" s="264" t="e">
        <f t="shared" ca="1" si="38"/>
        <v>#VALUE!</v>
      </c>
      <c r="O292" s="264" t="e">
        <f t="shared" ca="1" si="39"/>
        <v>#VALUE!</v>
      </c>
    </row>
    <row r="293" spans="1:15" x14ac:dyDescent="0.25">
      <c r="A293" s="264" t="e">
        <f t="shared" ca="1" si="32"/>
        <v>#VALUE!</v>
      </c>
      <c r="B293" s="264" t="e">
        <f t="shared" ca="1" si="33"/>
        <v>#VALUE!</v>
      </c>
      <c r="C293" s="309" t="e">
        <f ca="1">VLOOKUP($A293,Analysis!$A:$U,11,FALSE)</f>
        <v>#VALUE!</v>
      </c>
      <c r="D293" s="264" t="e">
        <f ca="1">IF(VLOOKUP($A293,Analysis!$A:$U,3,FALSE)=1,VLOOKUP($A293,Analysis!$A:$U,18,FALSE),#N/A)</f>
        <v>#VALUE!</v>
      </c>
      <c r="E293" s="264" t="e">
        <f ca="1">IF(ISERROR($D293),VLOOKUP($A293,Analysis!$A:$U,18,FALSE),#N/A)</f>
        <v>#VALUE!</v>
      </c>
      <c r="F293" s="264" t="e">
        <f t="shared" ca="1" si="34"/>
        <v>#VALUE!</v>
      </c>
      <c r="G293" s="264" t="e">
        <f t="shared" ca="1" si="35"/>
        <v>#VALUE!</v>
      </c>
      <c r="H293" s="264" t="e">
        <f t="shared" ca="1" si="36"/>
        <v>#VALUE!</v>
      </c>
      <c r="J293" s="309" t="e">
        <f ca="1">VLOOKUP($A293,Analysis!$A:$U,10,FALSE)</f>
        <v>#VALUE!</v>
      </c>
      <c r="K293" s="310" t="e">
        <f ca="1">IF(VLOOKUP($A293,Analysis!$A:$U,3,FALSE)=1,ROUND(VLOOKUP($A293,Analysis!$A:$U,17,FALSE),0),#N/A)</f>
        <v>#VALUE!</v>
      </c>
      <c r="L293" s="310" t="e">
        <f ca="1">IF(ISERROR($K293),ROUND(VLOOKUP($A293,Analysis!$A:$U,17,FALSE),0),#N/A)</f>
        <v>#VALUE!</v>
      </c>
      <c r="M293" s="264" t="e">
        <f t="shared" ca="1" si="37"/>
        <v>#VALUE!</v>
      </c>
      <c r="N293" s="264" t="e">
        <f t="shared" ca="1" si="38"/>
        <v>#VALUE!</v>
      </c>
      <c r="O293" s="264" t="e">
        <f t="shared" ca="1" si="39"/>
        <v>#VALUE!</v>
      </c>
    </row>
    <row r="294" spans="1:15" x14ac:dyDescent="0.25">
      <c r="A294" s="264" t="e">
        <f t="shared" ca="1" si="32"/>
        <v>#VALUE!</v>
      </c>
      <c r="B294" s="264" t="e">
        <f t="shared" ca="1" si="33"/>
        <v>#VALUE!</v>
      </c>
      <c r="C294" s="309" t="e">
        <f ca="1">VLOOKUP($A294,Analysis!$A:$U,11,FALSE)</f>
        <v>#VALUE!</v>
      </c>
      <c r="D294" s="264" t="e">
        <f ca="1">IF(VLOOKUP($A294,Analysis!$A:$U,3,FALSE)=1,VLOOKUP($A294,Analysis!$A:$U,18,FALSE),#N/A)</f>
        <v>#VALUE!</v>
      </c>
      <c r="E294" s="264" t="e">
        <f ca="1">IF(ISERROR($D294),VLOOKUP($A294,Analysis!$A:$U,18,FALSE),#N/A)</f>
        <v>#VALUE!</v>
      </c>
      <c r="F294" s="264" t="e">
        <f t="shared" ca="1" si="34"/>
        <v>#VALUE!</v>
      </c>
      <c r="G294" s="264" t="e">
        <f t="shared" ca="1" si="35"/>
        <v>#VALUE!</v>
      </c>
      <c r="H294" s="264" t="e">
        <f t="shared" ca="1" si="36"/>
        <v>#VALUE!</v>
      </c>
      <c r="J294" s="309" t="e">
        <f ca="1">VLOOKUP($A294,Analysis!$A:$U,10,FALSE)</f>
        <v>#VALUE!</v>
      </c>
      <c r="K294" s="310" t="e">
        <f ca="1">IF(VLOOKUP($A294,Analysis!$A:$U,3,FALSE)=1,ROUND(VLOOKUP($A294,Analysis!$A:$U,17,FALSE),0),#N/A)</f>
        <v>#VALUE!</v>
      </c>
      <c r="L294" s="310" t="e">
        <f ca="1">IF(ISERROR($K294),ROUND(VLOOKUP($A294,Analysis!$A:$U,17,FALSE),0),#N/A)</f>
        <v>#VALUE!</v>
      </c>
      <c r="M294" s="264" t="e">
        <f t="shared" ca="1" si="37"/>
        <v>#VALUE!</v>
      </c>
      <c r="N294" s="264" t="e">
        <f t="shared" ca="1" si="38"/>
        <v>#VALUE!</v>
      </c>
      <c r="O294" s="264" t="e">
        <f t="shared" ca="1" si="39"/>
        <v>#VALUE!</v>
      </c>
    </row>
    <row r="295" spans="1:15" x14ac:dyDescent="0.25">
      <c r="A295" s="264" t="e">
        <f t="shared" ca="1" si="32"/>
        <v>#VALUE!</v>
      </c>
      <c r="B295" s="264" t="e">
        <f t="shared" ca="1" si="33"/>
        <v>#VALUE!</v>
      </c>
      <c r="C295" s="309" t="e">
        <f ca="1">VLOOKUP($A295,Analysis!$A:$U,11,FALSE)</f>
        <v>#VALUE!</v>
      </c>
      <c r="D295" s="264" t="e">
        <f ca="1">IF(VLOOKUP($A295,Analysis!$A:$U,3,FALSE)=1,VLOOKUP($A295,Analysis!$A:$U,18,FALSE),#N/A)</f>
        <v>#VALUE!</v>
      </c>
      <c r="E295" s="264" t="e">
        <f ca="1">IF(ISERROR($D295),VLOOKUP($A295,Analysis!$A:$U,18,FALSE),#N/A)</f>
        <v>#VALUE!</v>
      </c>
      <c r="F295" s="264" t="e">
        <f t="shared" ca="1" si="34"/>
        <v>#VALUE!</v>
      </c>
      <c r="G295" s="264" t="e">
        <f t="shared" ca="1" si="35"/>
        <v>#VALUE!</v>
      </c>
      <c r="H295" s="264" t="e">
        <f t="shared" ca="1" si="36"/>
        <v>#VALUE!</v>
      </c>
      <c r="J295" s="309" t="e">
        <f ca="1">VLOOKUP($A295,Analysis!$A:$U,10,FALSE)</f>
        <v>#VALUE!</v>
      </c>
      <c r="K295" s="310" t="e">
        <f ca="1">IF(VLOOKUP($A295,Analysis!$A:$U,3,FALSE)=1,ROUND(VLOOKUP($A295,Analysis!$A:$U,17,FALSE),0),#N/A)</f>
        <v>#VALUE!</v>
      </c>
      <c r="L295" s="310" t="e">
        <f ca="1">IF(ISERROR($K295),ROUND(VLOOKUP($A295,Analysis!$A:$U,17,FALSE),0),#N/A)</f>
        <v>#VALUE!</v>
      </c>
      <c r="M295" s="264" t="e">
        <f t="shared" ca="1" si="37"/>
        <v>#VALUE!</v>
      </c>
      <c r="N295" s="264" t="e">
        <f t="shared" ca="1" si="38"/>
        <v>#VALUE!</v>
      </c>
      <c r="O295" s="264" t="e">
        <f t="shared" ca="1" si="39"/>
        <v>#VALUE!</v>
      </c>
    </row>
    <row r="296" spans="1:15" x14ac:dyDescent="0.25">
      <c r="A296" s="264" t="e">
        <f t="shared" ca="1" si="32"/>
        <v>#VALUE!</v>
      </c>
      <c r="B296" s="264" t="e">
        <f t="shared" ca="1" si="33"/>
        <v>#VALUE!</v>
      </c>
      <c r="C296" s="309" t="e">
        <f ca="1">VLOOKUP($A296,Analysis!$A:$U,11,FALSE)</f>
        <v>#VALUE!</v>
      </c>
      <c r="D296" s="264" t="e">
        <f ca="1">IF(VLOOKUP($A296,Analysis!$A:$U,3,FALSE)=1,VLOOKUP($A296,Analysis!$A:$U,18,FALSE),#N/A)</f>
        <v>#VALUE!</v>
      </c>
      <c r="E296" s="264" t="e">
        <f ca="1">IF(ISERROR($D296),VLOOKUP($A296,Analysis!$A:$U,18,FALSE),#N/A)</f>
        <v>#VALUE!</v>
      </c>
      <c r="F296" s="264" t="e">
        <f t="shared" ca="1" si="34"/>
        <v>#VALUE!</v>
      </c>
      <c r="G296" s="264" t="e">
        <f t="shared" ca="1" si="35"/>
        <v>#VALUE!</v>
      </c>
      <c r="H296" s="264" t="e">
        <f t="shared" ca="1" si="36"/>
        <v>#VALUE!</v>
      </c>
      <c r="J296" s="309" t="e">
        <f ca="1">VLOOKUP($A296,Analysis!$A:$U,10,FALSE)</f>
        <v>#VALUE!</v>
      </c>
      <c r="K296" s="310" t="e">
        <f ca="1">IF(VLOOKUP($A296,Analysis!$A:$U,3,FALSE)=1,ROUND(VLOOKUP($A296,Analysis!$A:$U,17,FALSE),0),#N/A)</f>
        <v>#VALUE!</v>
      </c>
      <c r="L296" s="310" t="e">
        <f ca="1">IF(ISERROR($K296),ROUND(VLOOKUP($A296,Analysis!$A:$U,17,FALSE),0),#N/A)</f>
        <v>#VALUE!</v>
      </c>
      <c r="M296" s="264" t="e">
        <f t="shared" ca="1" si="37"/>
        <v>#VALUE!</v>
      </c>
      <c r="N296" s="264" t="e">
        <f t="shared" ca="1" si="38"/>
        <v>#VALUE!</v>
      </c>
      <c r="O296" s="264" t="e">
        <f t="shared" ca="1" si="39"/>
        <v>#VALUE!</v>
      </c>
    </row>
    <row r="297" spans="1:15" x14ac:dyDescent="0.25">
      <c r="A297" s="264" t="e">
        <f t="shared" ca="1" si="32"/>
        <v>#VALUE!</v>
      </c>
      <c r="B297" s="264" t="e">
        <f t="shared" ca="1" si="33"/>
        <v>#VALUE!</v>
      </c>
      <c r="C297" s="309" t="e">
        <f ca="1">VLOOKUP($A297,Analysis!$A:$U,11,FALSE)</f>
        <v>#VALUE!</v>
      </c>
      <c r="D297" s="264" t="e">
        <f ca="1">IF(VLOOKUP($A297,Analysis!$A:$U,3,FALSE)=1,VLOOKUP($A297,Analysis!$A:$U,18,FALSE),#N/A)</f>
        <v>#VALUE!</v>
      </c>
      <c r="E297" s="264" t="e">
        <f ca="1">IF(ISERROR($D297),VLOOKUP($A297,Analysis!$A:$U,18,FALSE),#N/A)</f>
        <v>#VALUE!</v>
      </c>
      <c r="F297" s="264" t="e">
        <f t="shared" ca="1" si="34"/>
        <v>#VALUE!</v>
      </c>
      <c r="G297" s="264" t="e">
        <f t="shared" ca="1" si="35"/>
        <v>#VALUE!</v>
      </c>
      <c r="H297" s="264" t="e">
        <f t="shared" ca="1" si="36"/>
        <v>#VALUE!</v>
      </c>
      <c r="J297" s="309" t="e">
        <f ca="1">VLOOKUP($A297,Analysis!$A:$U,10,FALSE)</f>
        <v>#VALUE!</v>
      </c>
      <c r="K297" s="310" t="e">
        <f ca="1">IF(VLOOKUP($A297,Analysis!$A:$U,3,FALSE)=1,ROUND(VLOOKUP($A297,Analysis!$A:$U,17,FALSE),0),#N/A)</f>
        <v>#VALUE!</v>
      </c>
      <c r="L297" s="310" t="e">
        <f ca="1">IF(ISERROR($K297),ROUND(VLOOKUP($A297,Analysis!$A:$U,17,FALSE),0),#N/A)</f>
        <v>#VALUE!</v>
      </c>
      <c r="M297" s="264" t="e">
        <f t="shared" ca="1" si="37"/>
        <v>#VALUE!</v>
      </c>
      <c r="N297" s="264" t="e">
        <f t="shared" ca="1" si="38"/>
        <v>#VALUE!</v>
      </c>
      <c r="O297" s="264" t="e">
        <f t="shared" ca="1" si="39"/>
        <v>#VALUE!</v>
      </c>
    </row>
    <row r="298" spans="1:15" x14ac:dyDescent="0.25">
      <c r="A298" s="264" t="e">
        <f t="shared" ca="1" si="32"/>
        <v>#VALUE!</v>
      </c>
      <c r="B298" s="264" t="e">
        <f t="shared" ca="1" si="33"/>
        <v>#VALUE!</v>
      </c>
      <c r="C298" s="309" t="e">
        <f ca="1">VLOOKUP($A298,Analysis!$A:$U,11,FALSE)</f>
        <v>#VALUE!</v>
      </c>
      <c r="D298" s="264" t="e">
        <f ca="1">IF(VLOOKUP($A298,Analysis!$A:$U,3,FALSE)=1,VLOOKUP($A298,Analysis!$A:$U,18,FALSE),#N/A)</f>
        <v>#VALUE!</v>
      </c>
      <c r="E298" s="264" t="e">
        <f ca="1">IF(ISERROR($D298),VLOOKUP($A298,Analysis!$A:$U,18,FALSE),#N/A)</f>
        <v>#VALUE!</v>
      </c>
      <c r="F298" s="264" t="e">
        <f t="shared" ca="1" si="34"/>
        <v>#VALUE!</v>
      </c>
      <c r="G298" s="264" t="e">
        <f t="shared" ca="1" si="35"/>
        <v>#VALUE!</v>
      </c>
      <c r="H298" s="264" t="e">
        <f t="shared" ca="1" si="36"/>
        <v>#VALUE!</v>
      </c>
      <c r="J298" s="309" t="e">
        <f ca="1">VLOOKUP($A298,Analysis!$A:$U,10,FALSE)</f>
        <v>#VALUE!</v>
      </c>
      <c r="K298" s="310" t="e">
        <f ca="1">IF(VLOOKUP($A298,Analysis!$A:$U,3,FALSE)=1,ROUND(VLOOKUP($A298,Analysis!$A:$U,17,FALSE),0),#N/A)</f>
        <v>#VALUE!</v>
      </c>
      <c r="L298" s="310" t="e">
        <f ca="1">IF(ISERROR($K298),ROUND(VLOOKUP($A298,Analysis!$A:$U,17,FALSE),0),#N/A)</f>
        <v>#VALUE!</v>
      </c>
      <c r="M298" s="264" t="e">
        <f t="shared" ca="1" si="37"/>
        <v>#VALUE!</v>
      </c>
      <c r="N298" s="264" t="e">
        <f t="shared" ca="1" si="38"/>
        <v>#VALUE!</v>
      </c>
      <c r="O298" s="264" t="e">
        <f t="shared" ca="1" si="39"/>
        <v>#VALUE!</v>
      </c>
    </row>
    <row r="299" spans="1:15" x14ac:dyDescent="0.25">
      <c r="A299" s="264" t="e">
        <f t="shared" ca="1" si="32"/>
        <v>#VALUE!</v>
      </c>
      <c r="B299" s="264" t="e">
        <f t="shared" ca="1" si="33"/>
        <v>#VALUE!</v>
      </c>
      <c r="C299" s="309" t="e">
        <f ca="1">VLOOKUP($A299,Analysis!$A:$U,11,FALSE)</f>
        <v>#VALUE!</v>
      </c>
      <c r="D299" s="264" t="e">
        <f ca="1">IF(VLOOKUP($A299,Analysis!$A:$U,3,FALSE)=1,VLOOKUP($A299,Analysis!$A:$U,18,FALSE),#N/A)</f>
        <v>#VALUE!</v>
      </c>
      <c r="E299" s="264" t="e">
        <f ca="1">IF(ISERROR($D299),VLOOKUP($A299,Analysis!$A:$U,18,FALSE),#N/A)</f>
        <v>#VALUE!</v>
      </c>
      <c r="F299" s="264" t="e">
        <f t="shared" ca="1" si="34"/>
        <v>#VALUE!</v>
      </c>
      <c r="G299" s="264" t="e">
        <f t="shared" ca="1" si="35"/>
        <v>#VALUE!</v>
      </c>
      <c r="H299" s="264" t="e">
        <f t="shared" ca="1" si="36"/>
        <v>#VALUE!</v>
      </c>
      <c r="J299" s="309" t="e">
        <f ca="1">VLOOKUP($A299,Analysis!$A:$U,10,FALSE)</f>
        <v>#VALUE!</v>
      </c>
      <c r="K299" s="310" t="e">
        <f ca="1">IF(VLOOKUP($A299,Analysis!$A:$U,3,FALSE)=1,ROUND(VLOOKUP($A299,Analysis!$A:$U,17,FALSE),0),#N/A)</f>
        <v>#VALUE!</v>
      </c>
      <c r="L299" s="310" t="e">
        <f ca="1">IF(ISERROR($K299),ROUND(VLOOKUP($A299,Analysis!$A:$U,17,FALSE),0),#N/A)</f>
        <v>#VALUE!</v>
      </c>
      <c r="M299" s="264" t="e">
        <f t="shared" ca="1" si="37"/>
        <v>#VALUE!</v>
      </c>
      <c r="N299" s="264" t="e">
        <f t="shared" ca="1" si="38"/>
        <v>#VALUE!</v>
      </c>
      <c r="O299" s="264" t="e">
        <f t="shared" ca="1" si="39"/>
        <v>#VALUE!</v>
      </c>
    </row>
    <row r="300" spans="1:15" x14ac:dyDescent="0.25">
      <c r="A300" s="264" t="e">
        <f t="shared" ca="1" si="32"/>
        <v>#VALUE!</v>
      </c>
      <c r="B300" s="264" t="e">
        <f t="shared" ca="1" si="33"/>
        <v>#VALUE!</v>
      </c>
      <c r="C300" s="309" t="e">
        <f ca="1">VLOOKUP($A300,Analysis!$A:$U,11,FALSE)</f>
        <v>#VALUE!</v>
      </c>
      <c r="D300" s="264" t="e">
        <f ca="1">IF(VLOOKUP($A300,Analysis!$A:$U,3,FALSE)=1,VLOOKUP($A300,Analysis!$A:$U,18,FALSE),#N/A)</f>
        <v>#VALUE!</v>
      </c>
      <c r="E300" s="264" t="e">
        <f ca="1">IF(ISERROR($D300),VLOOKUP($A300,Analysis!$A:$U,18,FALSE),#N/A)</f>
        <v>#VALUE!</v>
      </c>
      <c r="F300" s="264" t="e">
        <f t="shared" ca="1" si="34"/>
        <v>#VALUE!</v>
      </c>
      <c r="G300" s="264" t="e">
        <f t="shared" ca="1" si="35"/>
        <v>#VALUE!</v>
      </c>
      <c r="H300" s="264" t="e">
        <f t="shared" ca="1" si="36"/>
        <v>#VALUE!</v>
      </c>
      <c r="J300" s="309" t="e">
        <f ca="1">VLOOKUP($A300,Analysis!$A:$U,10,FALSE)</f>
        <v>#VALUE!</v>
      </c>
      <c r="K300" s="310" t="e">
        <f ca="1">IF(VLOOKUP($A300,Analysis!$A:$U,3,FALSE)=1,ROUND(VLOOKUP($A300,Analysis!$A:$U,17,FALSE),0),#N/A)</f>
        <v>#VALUE!</v>
      </c>
      <c r="L300" s="310" t="e">
        <f ca="1">IF(ISERROR($K300),ROUND(VLOOKUP($A300,Analysis!$A:$U,17,FALSE),0),#N/A)</f>
        <v>#VALUE!</v>
      </c>
      <c r="M300" s="264" t="e">
        <f t="shared" ca="1" si="37"/>
        <v>#VALUE!</v>
      </c>
      <c r="N300" s="264" t="e">
        <f t="shared" ca="1" si="38"/>
        <v>#VALUE!</v>
      </c>
      <c r="O300" s="264" t="e">
        <f t="shared" ca="1" si="39"/>
        <v>#VALUE!</v>
      </c>
    </row>
    <row r="301" spans="1:15" x14ac:dyDescent="0.25">
      <c r="A301" s="264" t="e">
        <f t="shared" ca="1" si="32"/>
        <v>#VALUE!</v>
      </c>
      <c r="B301" s="264" t="e">
        <f t="shared" ca="1" si="33"/>
        <v>#VALUE!</v>
      </c>
      <c r="C301" s="309" t="e">
        <f ca="1">VLOOKUP($A301,Analysis!$A:$U,11,FALSE)</f>
        <v>#VALUE!</v>
      </c>
      <c r="D301" s="264" t="e">
        <f ca="1">IF(VLOOKUP($A301,Analysis!$A:$U,3,FALSE)=1,VLOOKUP($A301,Analysis!$A:$U,18,FALSE),#N/A)</f>
        <v>#VALUE!</v>
      </c>
      <c r="E301" s="264" t="e">
        <f ca="1">IF(ISERROR($D301),VLOOKUP($A301,Analysis!$A:$U,18,FALSE),#N/A)</f>
        <v>#VALUE!</v>
      </c>
      <c r="F301" s="264" t="e">
        <f t="shared" ca="1" si="34"/>
        <v>#VALUE!</v>
      </c>
      <c r="G301" s="264" t="e">
        <f t="shared" ca="1" si="35"/>
        <v>#VALUE!</v>
      </c>
      <c r="H301" s="264" t="e">
        <f t="shared" ca="1" si="36"/>
        <v>#VALUE!</v>
      </c>
      <c r="J301" s="309" t="e">
        <f ca="1">VLOOKUP($A301,Analysis!$A:$U,10,FALSE)</f>
        <v>#VALUE!</v>
      </c>
      <c r="K301" s="310" t="e">
        <f ca="1">IF(VLOOKUP($A301,Analysis!$A:$U,3,FALSE)=1,ROUND(VLOOKUP($A301,Analysis!$A:$U,17,FALSE),0),#N/A)</f>
        <v>#VALUE!</v>
      </c>
      <c r="L301" s="310" t="e">
        <f ca="1">IF(ISERROR($K301),ROUND(VLOOKUP($A301,Analysis!$A:$U,17,FALSE),0),#N/A)</f>
        <v>#VALUE!</v>
      </c>
      <c r="M301" s="264" t="e">
        <f t="shared" ca="1" si="37"/>
        <v>#VALUE!</v>
      </c>
      <c r="N301" s="264" t="e">
        <f t="shared" ca="1" si="38"/>
        <v>#VALUE!</v>
      </c>
      <c r="O301" s="264" t="e">
        <f t="shared" ca="1" si="39"/>
        <v>#VALUE!</v>
      </c>
    </row>
    <row r="302" spans="1:15" x14ac:dyDescent="0.25">
      <c r="A302" s="264" t="e">
        <f t="shared" ca="1" si="32"/>
        <v>#VALUE!</v>
      </c>
      <c r="B302" s="264" t="e">
        <f t="shared" ca="1" si="33"/>
        <v>#VALUE!</v>
      </c>
      <c r="C302" s="309" t="e">
        <f ca="1">VLOOKUP($A302,Analysis!$A:$U,11,FALSE)</f>
        <v>#VALUE!</v>
      </c>
      <c r="D302" s="264" t="e">
        <f ca="1">IF(VLOOKUP($A302,Analysis!$A:$U,3,FALSE)=1,VLOOKUP($A302,Analysis!$A:$U,18,FALSE),#N/A)</f>
        <v>#VALUE!</v>
      </c>
      <c r="E302" s="264" t="e">
        <f ca="1">IF(ISERROR($D302),VLOOKUP($A302,Analysis!$A:$U,18,FALSE),#N/A)</f>
        <v>#VALUE!</v>
      </c>
      <c r="F302" s="264" t="e">
        <f t="shared" ca="1" si="34"/>
        <v>#VALUE!</v>
      </c>
      <c r="G302" s="264" t="e">
        <f t="shared" ca="1" si="35"/>
        <v>#VALUE!</v>
      </c>
      <c r="H302" s="264" t="e">
        <f t="shared" ca="1" si="36"/>
        <v>#VALUE!</v>
      </c>
      <c r="J302" s="309" t="e">
        <f ca="1">VLOOKUP($A302,Analysis!$A:$U,10,FALSE)</f>
        <v>#VALUE!</v>
      </c>
      <c r="K302" s="310" t="e">
        <f ca="1">IF(VLOOKUP($A302,Analysis!$A:$U,3,FALSE)=1,ROUND(VLOOKUP($A302,Analysis!$A:$U,17,FALSE),0),#N/A)</f>
        <v>#VALUE!</v>
      </c>
      <c r="L302" s="310" t="e">
        <f ca="1">IF(ISERROR($K302),ROUND(VLOOKUP($A302,Analysis!$A:$U,17,FALSE),0),#N/A)</f>
        <v>#VALUE!</v>
      </c>
      <c r="M302" s="264" t="e">
        <f t="shared" ca="1" si="37"/>
        <v>#VALUE!</v>
      </c>
      <c r="N302" s="264" t="e">
        <f t="shared" ca="1" si="38"/>
        <v>#VALUE!</v>
      </c>
      <c r="O302" s="264" t="e">
        <f t="shared" ca="1" si="39"/>
        <v>#VALUE!</v>
      </c>
    </row>
    <row r="303" spans="1:15" x14ac:dyDescent="0.25">
      <c r="A303" s="264" t="e">
        <f t="shared" ca="1" si="32"/>
        <v>#VALUE!</v>
      </c>
      <c r="B303" s="264" t="e">
        <f t="shared" ca="1" si="33"/>
        <v>#VALUE!</v>
      </c>
      <c r="C303" s="309" t="e">
        <f ca="1">VLOOKUP($A303,Analysis!$A:$U,11,FALSE)</f>
        <v>#VALUE!</v>
      </c>
      <c r="D303" s="264" t="e">
        <f ca="1">IF(VLOOKUP($A303,Analysis!$A:$U,3,FALSE)=1,VLOOKUP($A303,Analysis!$A:$U,18,FALSE),#N/A)</f>
        <v>#VALUE!</v>
      </c>
      <c r="E303" s="264" t="e">
        <f ca="1">IF(ISERROR($D303),VLOOKUP($A303,Analysis!$A:$U,18,FALSE),#N/A)</f>
        <v>#VALUE!</v>
      </c>
      <c r="F303" s="264" t="e">
        <f t="shared" ca="1" si="34"/>
        <v>#VALUE!</v>
      </c>
      <c r="G303" s="264" t="e">
        <f t="shared" ca="1" si="35"/>
        <v>#VALUE!</v>
      </c>
      <c r="H303" s="264" t="e">
        <f t="shared" ca="1" si="36"/>
        <v>#VALUE!</v>
      </c>
      <c r="J303" s="309" t="e">
        <f ca="1">VLOOKUP($A303,Analysis!$A:$U,10,FALSE)</f>
        <v>#VALUE!</v>
      </c>
      <c r="K303" s="310" t="e">
        <f ca="1">IF(VLOOKUP($A303,Analysis!$A:$U,3,FALSE)=1,ROUND(VLOOKUP($A303,Analysis!$A:$U,17,FALSE),0),#N/A)</f>
        <v>#VALUE!</v>
      </c>
      <c r="L303" s="310" t="e">
        <f ca="1">IF(ISERROR($K303),ROUND(VLOOKUP($A303,Analysis!$A:$U,17,FALSE),0),#N/A)</f>
        <v>#VALUE!</v>
      </c>
      <c r="M303" s="264" t="e">
        <f t="shared" ca="1" si="37"/>
        <v>#VALUE!</v>
      </c>
      <c r="N303" s="264" t="e">
        <f t="shared" ca="1" si="38"/>
        <v>#VALUE!</v>
      </c>
      <c r="O303" s="264" t="e">
        <f t="shared" ca="1" si="39"/>
        <v>#VALUE!</v>
      </c>
    </row>
    <row r="304" spans="1:15" x14ac:dyDescent="0.25">
      <c r="A304" s="264" t="e">
        <f t="shared" ca="1" si="32"/>
        <v>#VALUE!</v>
      </c>
      <c r="B304" s="264" t="e">
        <f t="shared" ca="1" si="33"/>
        <v>#VALUE!</v>
      </c>
      <c r="C304" s="309" t="e">
        <f ca="1">VLOOKUP($A304,Analysis!$A:$U,11,FALSE)</f>
        <v>#VALUE!</v>
      </c>
      <c r="D304" s="264" t="e">
        <f ca="1">IF(VLOOKUP($A304,Analysis!$A:$U,3,FALSE)=1,VLOOKUP($A304,Analysis!$A:$U,18,FALSE),#N/A)</f>
        <v>#VALUE!</v>
      </c>
      <c r="E304" s="264" t="e">
        <f ca="1">IF(ISERROR($D304),VLOOKUP($A304,Analysis!$A:$U,18,FALSE),#N/A)</f>
        <v>#VALUE!</v>
      </c>
      <c r="F304" s="264" t="e">
        <f t="shared" ca="1" si="34"/>
        <v>#VALUE!</v>
      </c>
      <c r="G304" s="264" t="e">
        <f t="shared" ca="1" si="35"/>
        <v>#VALUE!</v>
      </c>
      <c r="H304" s="264" t="e">
        <f t="shared" ca="1" si="36"/>
        <v>#VALUE!</v>
      </c>
      <c r="J304" s="309" t="e">
        <f ca="1">VLOOKUP($A304,Analysis!$A:$U,10,FALSE)</f>
        <v>#VALUE!</v>
      </c>
      <c r="K304" s="310" t="e">
        <f ca="1">IF(VLOOKUP($A304,Analysis!$A:$U,3,FALSE)=1,ROUND(VLOOKUP($A304,Analysis!$A:$U,17,FALSE),0),#N/A)</f>
        <v>#VALUE!</v>
      </c>
      <c r="L304" s="310" t="e">
        <f ca="1">IF(ISERROR($K304),ROUND(VLOOKUP($A304,Analysis!$A:$U,17,FALSE),0),#N/A)</f>
        <v>#VALUE!</v>
      </c>
      <c r="M304" s="264" t="e">
        <f t="shared" ca="1" si="37"/>
        <v>#VALUE!</v>
      </c>
      <c r="N304" s="264" t="e">
        <f t="shared" ca="1" si="38"/>
        <v>#VALUE!</v>
      </c>
      <c r="O304" s="264" t="e">
        <f t="shared" ca="1" si="39"/>
        <v>#VALUE!</v>
      </c>
    </row>
    <row r="305" spans="1:15" x14ac:dyDescent="0.25">
      <c r="A305" s="264" t="e">
        <f t="shared" ca="1" si="32"/>
        <v>#VALUE!</v>
      </c>
      <c r="B305" s="264" t="e">
        <f t="shared" ca="1" si="33"/>
        <v>#VALUE!</v>
      </c>
      <c r="C305" s="309" t="e">
        <f ca="1">VLOOKUP($A305,Analysis!$A:$U,11,FALSE)</f>
        <v>#VALUE!</v>
      </c>
      <c r="D305" s="264" t="e">
        <f ca="1">IF(VLOOKUP($A305,Analysis!$A:$U,3,FALSE)=1,VLOOKUP($A305,Analysis!$A:$U,18,FALSE),#N/A)</f>
        <v>#VALUE!</v>
      </c>
      <c r="E305" s="264" t="e">
        <f ca="1">IF(ISERROR($D305),VLOOKUP($A305,Analysis!$A:$U,18,FALSE),#N/A)</f>
        <v>#VALUE!</v>
      </c>
      <c r="F305" s="264" t="e">
        <f t="shared" ca="1" si="34"/>
        <v>#VALUE!</v>
      </c>
      <c r="G305" s="264" t="e">
        <f t="shared" ca="1" si="35"/>
        <v>#VALUE!</v>
      </c>
      <c r="H305" s="264" t="e">
        <f t="shared" ca="1" si="36"/>
        <v>#VALUE!</v>
      </c>
      <c r="J305" s="309" t="e">
        <f ca="1">VLOOKUP($A305,Analysis!$A:$U,10,FALSE)</f>
        <v>#VALUE!</v>
      </c>
      <c r="K305" s="310" t="e">
        <f ca="1">IF(VLOOKUP($A305,Analysis!$A:$U,3,FALSE)=1,ROUND(VLOOKUP($A305,Analysis!$A:$U,17,FALSE),0),#N/A)</f>
        <v>#VALUE!</v>
      </c>
      <c r="L305" s="310" t="e">
        <f ca="1">IF(ISERROR($K305),ROUND(VLOOKUP($A305,Analysis!$A:$U,17,FALSE),0),#N/A)</f>
        <v>#VALUE!</v>
      </c>
      <c r="M305" s="264" t="e">
        <f t="shared" ca="1" si="37"/>
        <v>#VALUE!</v>
      </c>
      <c r="N305" s="264" t="e">
        <f t="shared" ca="1" si="38"/>
        <v>#VALUE!</v>
      </c>
      <c r="O305" s="264" t="e">
        <f t="shared" ca="1" si="39"/>
        <v>#VALUE!</v>
      </c>
    </row>
    <row r="306" spans="1:15" x14ac:dyDescent="0.25">
      <c r="A306" s="264" t="e">
        <f t="shared" ca="1" si="32"/>
        <v>#VALUE!</v>
      </c>
      <c r="B306" s="264" t="e">
        <f t="shared" ca="1" si="33"/>
        <v>#VALUE!</v>
      </c>
      <c r="C306" s="309" t="e">
        <f ca="1">VLOOKUP($A306,Analysis!$A:$U,11,FALSE)</f>
        <v>#VALUE!</v>
      </c>
      <c r="D306" s="264" t="e">
        <f ca="1">IF(VLOOKUP($A306,Analysis!$A:$U,3,FALSE)=1,VLOOKUP($A306,Analysis!$A:$U,18,FALSE),#N/A)</f>
        <v>#VALUE!</v>
      </c>
      <c r="E306" s="264" t="e">
        <f ca="1">IF(ISERROR($D306),VLOOKUP($A306,Analysis!$A:$U,18,FALSE),#N/A)</f>
        <v>#VALUE!</v>
      </c>
      <c r="F306" s="264" t="e">
        <f t="shared" ca="1" si="34"/>
        <v>#VALUE!</v>
      </c>
      <c r="G306" s="264" t="e">
        <f t="shared" ca="1" si="35"/>
        <v>#VALUE!</v>
      </c>
      <c r="H306" s="264" t="e">
        <f t="shared" ca="1" si="36"/>
        <v>#VALUE!</v>
      </c>
      <c r="J306" s="309" t="e">
        <f ca="1">VLOOKUP($A306,Analysis!$A:$U,10,FALSE)</f>
        <v>#VALUE!</v>
      </c>
      <c r="K306" s="310" t="e">
        <f ca="1">IF(VLOOKUP($A306,Analysis!$A:$U,3,FALSE)=1,ROUND(VLOOKUP($A306,Analysis!$A:$U,17,FALSE),0),#N/A)</f>
        <v>#VALUE!</v>
      </c>
      <c r="L306" s="310" t="e">
        <f ca="1">IF(ISERROR($K306),ROUND(VLOOKUP($A306,Analysis!$A:$U,17,FALSE),0),#N/A)</f>
        <v>#VALUE!</v>
      </c>
      <c r="M306" s="264" t="e">
        <f t="shared" ca="1" si="37"/>
        <v>#VALUE!</v>
      </c>
      <c r="N306" s="264" t="e">
        <f t="shared" ca="1" si="38"/>
        <v>#VALUE!</v>
      </c>
      <c r="O306" s="264" t="e">
        <f t="shared" ca="1" si="39"/>
        <v>#VALUE!</v>
      </c>
    </row>
    <row r="307" spans="1:15" x14ac:dyDescent="0.25">
      <c r="A307" s="264" t="e">
        <f t="shared" ca="1" si="32"/>
        <v>#VALUE!</v>
      </c>
      <c r="B307" s="264" t="e">
        <f t="shared" ca="1" si="33"/>
        <v>#VALUE!</v>
      </c>
      <c r="C307" s="309" t="e">
        <f ca="1">VLOOKUP($A307,Analysis!$A:$U,11,FALSE)</f>
        <v>#VALUE!</v>
      </c>
      <c r="D307" s="264" t="e">
        <f ca="1">IF(VLOOKUP($A307,Analysis!$A:$U,3,FALSE)=1,VLOOKUP($A307,Analysis!$A:$U,18,FALSE),#N/A)</f>
        <v>#VALUE!</v>
      </c>
      <c r="E307" s="264" t="e">
        <f ca="1">IF(ISERROR($D307),VLOOKUP($A307,Analysis!$A:$U,18,FALSE),#N/A)</f>
        <v>#VALUE!</v>
      </c>
      <c r="F307" s="264" t="e">
        <f t="shared" ca="1" si="34"/>
        <v>#VALUE!</v>
      </c>
      <c r="G307" s="264" t="e">
        <f t="shared" ca="1" si="35"/>
        <v>#VALUE!</v>
      </c>
      <c r="H307" s="264" t="e">
        <f t="shared" ca="1" si="36"/>
        <v>#VALUE!</v>
      </c>
      <c r="J307" s="309" t="e">
        <f ca="1">VLOOKUP($A307,Analysis!$A:$U,10,FALSE)</f>
        <v>#VALUE!</v>
      </c>
      <c r="K307" s="310" t="e">
        <f ca="1">IF(VLOOKUP($A307,Analysis!$A:$U,3,FALSE)=1,ROUND(VLOOKUP($A307,Analysis!$A:$U,17,FALSE),0),#N/A)</f>
        <v>#VALUE!</v>
      </c>
      <c r="L307" s="310" t="e">
        <f ca="1">IF(ISERROR($K307),ROUND(VLOOKUP($A307,Analysis!$A:$U,17,FALSE),0),#N/A)</f>
        <v>#VALUE!</v>
      </c>
      <c r="M307" s="264" t="e">
        <f t="shared" ca="1" si="37"/>
        <v>#VALUE!</v>
      </c>
      <c r="N307" s="264" t="e">
        <f t="shared" ca="1" si="38"/>
        <v>#VALUE!</v>
      </c>
      <c r="O307" s="264" t="e">
        <f t="shared" ca="1" si="39"/>
        <v>#VALUE!</v>
      </c>
    </row>
    <row r="308" spans="1:15" x14ac:dyDescent="0.25">
      <c r="A308" s="264" t="e">
        <f t="shared" ca="1" si="32"/>
        <v>#VALUE!</v>
      </c>
      <c r="B308" s="264" t="e">
        <f t="shared" ca="1" si="33"/>
        <v>#VALUE!</v>
      </c>
      <c r="C308" s="309" t="e">
        <f ca="1">VLOOKUP($A308,Analysis!$A:$U,11,FALSE)</f>
        <v>#VALUE!</v>
      </c>
      <c r="D308" s="264" t="e">
        <f ca="1">IF(VLOOKUP($A308,Analysis!$A:$U,3,FALSE)=1,VLOOKUP($A308,Analysis!$A:$U,18,FALSE),#N/A)</f>
        <v>#VALUE!</v>
      </c>
      <c r="E308" s="264" t="e">
        <f ca="1">IF(ISERROR($D308),VLOOKUP($A308,Analysis!$A:$U,18,FALSE),#N/A)</f>
        <v>#VALUE!</v>
      </c>
      <c r="F308" s="264" t="e">
        <f t="shared" ca="1" si="34"/>
        <v>#VALUE!</v>
      </c>
      <c r="G308" s="264" t="e">
        <f t="shared" ca="1" si="35"/>
        <v>#VALUE!</v>
      </c>
      <c r="H308" s="264" t="e">
        <f t="shared" ca="1" si="36"/>
        <v>#VALUE!</v>
      </c>
      <c r="J308" s="309" t="e">
        <f ca="1">VLOOKUP($A308,Analysis!$A:$U,10,FALSE)</f>
        <v>#VALUE!</v>
      </c>
      <c r="K308" s="310" t="e">
        <f ca="1">IF(VLOOKUP($A308,Analysis!$A:$U,3,FALSE)=1,ROUND(VLOOKUP($A308,Analysis!$A:$U,17,FALSE),0),#N/A)</f>
        <v>#VALUE!</v>
      </c>
      <c r="L308" s="310" t="e">
        <f ca="1">IF(ISERROR($K308),ROUND(VLOOKUP($A308,Analysis!$A:$U,17,FALSE),0),#N/A)</f>
        <v>#VALUE!</v>
      </c>
      <c r="M308" s="264" t="e">
        <f t="shared" ca="1" si="37"/>
        <v>#VALUE!</v>
      </c>
      <c r="N308" s="264" t="e">
        <f t="shared" ca="1" si="38"/>
        <v>#VALUE!</v>
      </c>
      <c r="O308" s="264" t="e">
        <f t="shared" ca="1" si="39"/>
        <v>#VALUE!</v>
      </c>
    </row>
    <row r="309" spans="1:15" x14ac:dyDescent="0.25">
      <c r="A309" s="264" t="e">
        <f t="shared" ca="1" si="32"/>
        <v>#VALUE!</v>
      </c>
      <c r="B309" s="264" t="e">
        <f t="shared" ca="1" si="33"/>
        <v>#VALUE!</v>
      </c>
      <c r="C309" s="309" t="e">
        <f ca="1">VLOOKUP($A309,Analysis!$A:$U,11,FALSE)</f>
        <v>#VALUE!</v>
      </c>
      <c r="D309" s="264" t="e">
        <f ca="1">IF(VLOOKUP($A309,Analysis!$A:$U,3,FALSE)=1,VLOOKUP($A309,Analysis!$A:$U,18,FALSE),#N/A)</f>
        <v>#VALUE!</v>
      </c>
      <c r="E309" s="264" t="e">
        <f ca="1">IF(ISERROR($D309),VLOOKUP($A309,Analysis!$A:$U,18,FALSE),#N/A)</f>
        <v>#VALUE!</v>
      </c>
      <c r="F309" s="264" t="e">
        <f t="shared" ca="1" si="34"/>
        <v>#VALUE!</v>
      </c>
      <c r="G309" s="264" t="e">
        <f t="shared" ca="1" si="35"/>
        <v>#VALUE!</v>
      </c>
      <c r="H309" s="264" t="e">
        <f t="shared" ca="1" si="36"/>
        <v>#VALUE!</v>
      </c>
      <c r="J309" s="309" t="e">
        <f ca="1">VLOOKUP($A309,Analysis!$A:$U,10,FALSE)</f>
        <v>#VALUE!</v>
      </c>
      <c r="K309" s="310" t="e">
        <f ca="1">IF(VLOOKUP($A309,Analysis!$A:$U,3,FALSE)=1,ROUND(VLOOKUP($A309,Analysis!$A:$U,17,FALSE),0),#N/A)</f>
        <v>#VALUE!</v>
      </c>
      <c r="L309" s="310" t="e">
        <f ca="1">IF(ISERROR($K309),ROUND(VLOOKUP($A309,Analysis!$A:$U,17,FALSE),0),#N/A)</f>
        <v>#VALUE!</v>
      </c>
      <c r="M309" s="264" t="e">
        <f t="shared" ca="1" si="37"/>
        <v>#VALUE!</v>
      </c>
      <c r="N309" s="264" t="e">
        <f t="shared" ca="1" si="38"/>
        <v>#VALUE!</v>
      </c>
      <c r="O309" s="264" t="e">
        <f t="shared" ca="1" si="39"/>
        <v>#VALUE!</v>
      </c>
    </row>
    <row r="310" spans="1:15" x14ac:dyDescent="0.25">
      <c r="A310" s="264" t="e">
        <f t="shared" ca="1" si="32"/>
        <v>#VALUE!</v>
      </c>
      <c r="B310" s="264" t="e">
        <f t="shared" ca="1" si="33"/>
        <v>#VALUE!</v>
      </c>
      <c r="C310" s="309" t="e">
        <f ca="1">VLOOKUP($A310,Analysis!$A:$U,11,FALSE)</f>
        <v>#VALUE!</v>
      </c>
      <c r="D310" s="264" t="e">
        <f ca="1">IF(VLOOKUP($A310,Analysis!$A:$U,3,FALSE)=1,VLOOKUP($A310,Analysis!$A:$U,18,FALSE),#N/A)</f>
        <v>#VALUE!</v>
      </c>
      <c r="E310" s="264" t="e">
        <f ca="1">IF(ISERROR($D310),VLOOKUP($A310,Analysis!$A:$U,18,FALSE),#N/A)</f>
        <v>#VALUE!</v>
      </c>
      <c r="F310" s="264" t="e">
        <f t="shared" ca="1" si="34"/>
        <v>#VALUE!</v>
      </c>
      <c r="G310" s="264" t="e">
        <f t="shared" ca="1" si="35"/>
        <v>#VALUE!</v>
      </c>
      <c r="H310" s="264" t="e">
        <f t="shared" ca="1" si="36"/>
        <v>#VALUE!</v>
      </c>
      <c r="J310" s="309" t="e">
        <f ca="1">VLOOKUP($A310,Analysis!$A:$U,10,FALSE)</f>
        <v>#VALUE!</v>
      </c>
      <c r="K310" s="310" t="e">
        <f ca="1">IF(VLOOKUP($A310,Analysis!$A:$U,3,FALSE)=1,ROUND(VLOOKUP($A310,Analysis!$A:$U,17,FALSE),0),#N/A)</f>
        <v>#VALUE!</v>
      </c>
      <c r="L310" s="310" t="e">
        <f ca="1">IF(ISERROR($K310),ROUND(VLOOKUP($A310,Analysis!$A:$U,17,FALSE),0),#N/A)</f>
        <v>#VALUE!</v>
      </c>
      <c r="M310" s="264" t="e">
        <f t="shared" ca="1" si="37"/>
        <v>#VALUE!</v>
      </c>
      <c r="N310" s="264" t="e">
        <f t="shared" ca="1" si="38"/>
        <v>#VALUE!</v>
      </c>
      <c r="O310" s="264" t="e">
        <f t="shared" ca="1" si="39"/>
        <v>#VALUE!</v>
      </c>
    </row>
    <row r="311" spans="1:15" x14ac:dyDescent="0.25">
      <c r="A311" s="264" t="e">
        <f t="shared" ca="1" si="32"/>
        <v>#VALUE!</v>
      </c>
      <c r="B311" s="264" t="e">
        <f t="shared" ca="1" si="33"/>
        <v>#VALUE!</v>
      </c>
      <c r="C311" s="309" t="e">
        <f ca="1">VLOOKUP($A311,Analysis!$A:$U,11,FALSE)</f>
        <v>#VALUE!</v>
      </c>
      <c r="D311" s="264" t="e">
        <f ca="1">IF(VLOOKUP($A311,Analysis!$A:$U,3,FALSE)=1,VLOOKUP($A311,Analysis!$A:$U,18,FALSE),#N/A)</f>
        <v>#VALUE!</v>
      </c>
      <c r="E311" s="264" t="e">
        <f ca="1">IF(ISERROR($D311),VLOOKUP($A311,Analysis!$A:$U,18,FALSE),#N/A)</f>
        <v>#VALUE!</v>
      </c>
      <c r="F311" s="264" t="e">
        <f t="shared" ca="1" si="34"/>
        <v>#VALUE!</v>
      </c>
      <c r="G311" s="264" t="e">
        <f t="shared" ca="1" si="35"/>
        <v>#VALUE!</v>
      </c>
      <c r="H311" s="264" t="e">
        <f t="shared" ca="1" si="36"/>
        <v>#VALUE!</v>
      </c>
      <c r="J311" s="309" t="e">
        <f ca="1">VLOOKUP($A311,Analysis!$A:$U,10,FALSE)</f>
        <v>#VALUE!</v>
      </c>
      <c r="K311" s="310" t="e">
        <f ca="1">IF(VLOOKUP($A311,Analysis!$A:$U,3,FALSE)=1,ROUND(VLOOKUP($A311,Analysis!$A:$U,17,FALSE),0),#N/A)</f>
        <v>#VALUE!</v>
      </c>
      <c r="L311" s="310" t="e">
        <f ca="1">IF(ISERROR($K311),ROUND(VLOOKUP($A311,Analysis!$A:$U,17,FALSE),0),#N/A)</f>
        <v>#VALUE!</v>
      </c>
      <c r="M311" s="264" t="e">
        <f t="shared" ca="1" si="37"/>
        <v>#VALUE!</v>
      </c>
      <c r="N311" s="264" t="e">
        <f t="shared" ca="1" si="38"/>
        <v>#VALUE!</v>
      </c>
      <c r="O311" s="264" t="e">
        <f t="shared" ca="1" si="39"/>
        <v>#VALUE!</v>
      </c>
    </row>
    <row r="312" spans="1:15" x14ac:dyDescent="0.25">
      <c r="A312" s="264" t="e">
        <f t="shared" ca="1" si="32"/>
        <v>#VALUE!</v>
      </c>
      <c r="B312" s="264" t="e">
        <f t="shared" ca="1" si="33"/>
        <v>#VALUE!</v>
      </c>
      <c r="C312" s="309" t="e">
        <f ca="1">VLOOKUP($A312,Analysis!$A:$U,11,FALSE)</f>
        <v>#VALUE!</v>
      </c>
      <c r="D312" s="264" t="e">
        <f ca="1">IF(VLOOKUP($A312,Analysis!$A:$U,3,FALSE)=1,VLOOKUP($A312,Analysis!$A:$U,18,FALSE),#N/A)</f>
        <v>#VALUE!</v>
      </c>
      <c r="E312" s="264" t="e">
        <f ca="1">IF(ISERROR($D312),VLOOKUP($A312,Analysis!$A:$U,18,FALSE),#N/A)</f>
        <v>#VALUE!</v>
      </c>
      <c r="F312" s="264" t="e">
        <f t="shared" ca="1" si="34"/>
        <v>#VALUE!</v>
      </c>
      <c r="G312" s="264" t="e">
        <f t="shared" ca="1" si="35"/>
        <v>#VALUE!</v>
      </c>
      <c r="H312" s="264" t="e">
        <f t="shared" ca="1" si="36"/>
        <v>#VALUE!</v>
      </c>
      <c r="J312" s="309" t="e">
        <f ca="1">VLOOKUP($A312,Analysis!$A:$U,10,FALSE)</f>
        <v>#VALUE!</v>
      </c>
      <c r="K312" s="310" t="e">
        <f ca="1">IF(VLOOKUP($A312,Analysis!$A:$U,3,FALSE)=1,ROUND(VLOOKUP($A312,Analysis!$A:$U,17,FALSE),0),#N/A)</f>
        <v>#VALUE!</v>
      </c>
      <c r="L312" s="310" t="e">
        <f ca="1">IF(ISERROR($K312),ROUND(VLOOKUP($A312,Analysis!$A:$U,17,FALSE),0),#N/A)</f>
        <v>#VALUE!</v>
      </c>
      <c r="M312" s="264" t="e">
        <f t="shared" ca="1" si="37"/>
        <v>#VALUE!</v>
      </c>
      <c r="N312" s="264" t="e">
        <f t="shared" ca="1" si="38"/>
        <v>#VALUE!</v>
      </c>
      <c r="O312" s="264" t="e">
        <f t="shared" ca="1" si="39"/>
        <v>#VALUE!</v>
      </c>
    </row>
    <row r="313" spans="1:15" x14ac:dyDescent="0.25">
      <c r="A313" s="264" t="e">
        <f t="shared" ca="1" si="32"/>
        <v>#VALUE!</v>
      </c>
      <c r="B313" s="264" t="e">
        <f t="shared" ca="1" si="33"/>
        <v>#VALUE!</v>
      </c>
      <c r="C313" s="309" t="e">
        <f ca="1">VLOOKUP($A313,Analysis!$A:$U,11,FALSE)</f>
        <v>#VALUE!</v>
      </c>
      <c r="D313" s="264" t="e">
        <f ca="1">IF(VLOOKUP($A313,Analysis!$A:$U,3,FALSE)=1,VLOOKUP($A313,Analysis!$A:$U,18,FALSE),#N/A)</f>
        <v>#VALUE!</v>
      </c>
      <c r="E313" s="264" t="e">
        <f ca="1">IF(ISERROR($D313),VLOOKUP($A313,Analysis!$A:$U,18,FALSE),#N/A)</f>
        <v>#VALUE!</v>
      </c>
      <c r="F313" s="264" t="e">
        <f t="shared" ca="1" si="34"/>
        <v>#VALUE!</v>
      </c>
      <c r="G313" s="264" t="e">
        <f t="shared" ca="1" si="35"/>
        <v>#VALUE!</v>
      </c>
      <c r="H313" s="264" t="e">
        <f t="shared" ca="1" si="36"/>
        <v>#VALUE!</v>
      </c>
      <c r="J313" s="309" t="e">
        <f ca="1">VLOOKUP($A313,Analysis!$A:$U,10,FALSE)</f>
        <v>#VALUE!</v>
      </c>
      <c r="K313" s="310" t="e">
        <f ca="1">IF(VLOOKUP($A313,Analysis!$A:$U,3,FALSE)=1,ROUND(VLOOKUP($A313,Analysis!$A:$U,17,FALSE),0),#N/A)</f>
        <v>#VALUE!</v>
      </c>
      <c r="L313" s="310" t="e">
        <f ca="1">IF(ISERROR($K313),ROUND(VLOOKUP($A313,Analysis!$A:$U,17,FALSE),0),#N/A)</f>
        <v>#VALUE!</v>
      </c>
      <c r="M313" s="264" t="e">
        <f t="shared" ca="1" si="37"/>
        <v>#VALUE!</v>
      </c>
      <c r="N313" s="264" t="e">
        <f t="shared" ca="1" si="38"/>
        <v>#VALUE!</v>
      </c>
      <c r="O313" s="264" t="e">
        <f t="shared" ca="1" si="39"/>
        <v>#VALUE!</v>
      </c>
    </row>
    <row r="314" spans="1:15" x14ac:dyDescent="0.25">
      <c r="A314" s="264" t="e">
        <f t="shared" ca="1" si="32"/>
        <v>#VALUE!</v>
      </c>
      <c r="B314" s="264" t="e">
        <f t="shared" ca="1" si="33"/>
        <v>#VALUE!</v>
      </c>
      <c r="C314" s="309" t="e">
        <f ca="1">VLOOKUP($A314,Analysis!$A:$U,11,FALSE)</f>
        <v>#VALUE!</v>
      </c>
      <c r="D314" s="264" t="e">
        <f ca="1">IF(VLOOKUP($A314,Analysis!$A:$U,3,FALSE)=1,VLOOKUP($A314,Analysis!$A:$U,18,FALSE),#N/A)</f>
        <v>#VALUE!</v>
      </c>
      <c r="E314" s="264" t="e">
        <f ca="1">IF(ISERROR($D314),VLOOKUP($A314,Analysis!$A:$U,18,FALSE),#N/A)</f>
        <v>#VALUE!</v>
      </c>
      <c r="F314" s="264" t="e">
        <f t="shared" ca="1" si="34"/>
        <v>#VALUE!</v>
      </c>
      <c r="G314" s="264" t="e">
        <f t="shared" ca="1" si="35"/>
        <v>#VALUE!</v>
      </c>
      <c r="H314" s="264" t="e">
        <f t="shared" ca="1" si="36"/>
        <v>#VALUE!</v>
      </c>
      <c r="J314" s="309" t="e">
        <f ca="1">VLOOKUP($A314,Analysis!$A:$U,10,FALSE)</f>
        <v>#VALUE!</v>
      </c>
      <c r="K314" s="310" t="e">
        <f ca="1">IF(VLOOKUP($A314,Analysis!$A:$U,3,FALSE)=1,ROUND(VLOOKUP($A314,Analysis!$A:$U,17,FALSE),0),#N/A)</f>
        <v>#VALUE!</v>
      </c>
      <c r="L314" s="310" t="e">
        <f ca="1">IF(ISERROR($K314),ROUND(VLOOKUP($A314,Analysis!$A:$U,17,FALSE),0),#N/A)</f>
        <v>#VALUE!</v>
      </c>
      <c r="M314" s="264" t="e">
        <f t="shared" ca="1" si="37"/>
        <v>#VALUE!</v>
      </c>
      <c r="N314" s="264" t="e">
        <f t="shared" ca="1" si="38"/>
        <v>#VALUE!</v>
      </c>
      <c r="O314" s="264" t="e">
        <f t="shared" ca="1" si="39"/>
        <v>#VALUE!</v>
      </c>
    </row>
    <row r="315" spans="1:15" x14ac:dyDescent="0.25">
      <c r="A315" s="264" t="e">
        <f t="shared" ca="1" si="32"/>
        <v>#VALUE!</v>
      </c>
      <c r="B315" s="264" t="e">
        <f t="shared" ca="1" si="33"/>
        <v>#VALUE!</v>
      </c>
      <c r="C315" s="309" t="e">
        <f ca="1">VLOOKUP($A315,Analysis!$A:$U,11,FALSE)</f>
        <v>#VALUE!</v>
      </c>
      <c r="D315" s="264" t="e">
        <f ca="1">IF(VLOOKUP($A315,Analysis!$A:$U,3,FALSE)=1,VLOOKUP($A315,Analysis!$A:$U,18,FALSE),#N/A)</f>
        <v>#VALUE!</v>
      </c>
      <c r="E315" s="264" t="e">
        <f ca="1">IF(ISERROR($D315),VLOOKUP($A315,Analysis!$A:$U,18,FALSE),#N/A)</f>
        <v>#VALUE!</v>
      </c>
      <c r="F315" s="264" t="e">
        <f t="shared" ca="1" si="34"/>
        <v>#VALUE!</v>
      </c>
      <c r="G315" s="264" t="e">
        <f t="shared" ca="1" si="35"/>
        <v>#VALUE!</v>
      </c>
      <c r="H315" s="264" t="e">
        <f t="shared" ca="1" si="36"/>
        <v>#VALUE!</v>
      </c>
      <c r="J315" s="309" t="e">
        <f ca="1">VLOOKUP($A315,Analysis!$A:$U,10,FALSE)</f>
        <v>#VALUE!</v>
      </c>
      <c r="K315" s="310" t="e">
        <f ca="1">IF(VLOOKUP($A315,Analysis!$A:$U,3,FALSE)=1,ROUND(VLOOKUP($A315,Analysis!$A:$U,17,FALSE),0),#N/A)</f>
        <v>#VALUE!</v>
      </c>
      <c r="L315" s="310" t="e">
        <f ca="1">IF(ISERROR($K315),ROUND(VLOOKUP($A315,Analysis!$A:$U,17,FALSE),0),#N/A)</f>
        <v>#VALUE!</v>
      </c>
      <c r="M315" s="264" t="e">
        <f t="shared" ca="1" si="37"/>
        <v>#VALUE!</v>
      </c>
      <c r="N315" s="264" t="e">
        <f t="shared" ca="1" si="38"/>
        <v>#VALUE!</v>
      </c>
      <c r="O315" s="264" t="e">
        <f t="shared" ca="1" si="39"/>
        <v>#VALUE!</v>
      </c>
    </row>
    <row r="316" spans="1:15" x14ac:dyDescent="0.25">
      <c r="A316" s="264" t="e">
        <f t="shared" ca="1" si="32"/>
        <v>#VALUE!</v>
      </c>
      <c r="B316" s="264" t="e">
        <f t="shared" ca="1" si="33"/>
        <v>#VALUE!</v>
      </c>
      <c r="C316" s="309" t="e">
        <f ca="1">VLOOKUP($A316,Analysis!$A:$U,11,FALSE)</f>
        <v>#VALUE!</v>
      </c>
      <c r="D316" s="264" t="e">
        <f ca="1">IF(VLOOKUP($A316,Analysis!$A:$U,3,FALSE)=1,VLOOKUP($A316,Analysis!$A:$U,18,FALSE),#N/A)</f>
        <v>#VALUE!</v>
      </c>
      <c r="E316" s="264" t="e">
        <f ca="1">IF(ISERROR($D316),VLOOKUP($A316,Analysis!$A:$U,18,FALSE),#N/A)</f>
        <v>#VALUE!</v>
      </c>
      <c r="F316" s="264" t="e">
        <f t="shared" ca="1" si="34"/>
        <v>#VALUE!</v>
      </c>
      <c r="G316" s="264" t="e">
        <f t="shared" ca="1" si="35"/>
        <v>#VALUE!</v>
      </c>
      <c r="H316" s="264" t="e">
        <f t="shared" ca="1" si="36"/>
        <v>#VALUE!</v>
      </c>
      <c r="J316" s="309" t="e">
        <f ca="1">VLOOKUP($A316,Analysis!$A:$U,10,FALSE)</f>
        <v>#VALUE!</v>
      </c>
      <c r="K316" s="310" t="e">
        <f ca="1">IF(VLOOKUP($A316,Analysis!$A:$U,3,FALSE)=1,ROUND(VLOOKUP($A316,Analysis!$A:$U,17,FALSE),0),#N/A)</f>
        <v>#VALUE!</v>
      </c>
      <c r="L316" s="310" t="e">
        <f ca="1">IF(ISERROR($K316),ROUND(VLOOKUP($A316,Analysis!$A:$U,17,FALSE),0),#N/A)</f>
        <v>#VALUE!</v>
      </c>
      <c r="M316" s="264" t="e">
        <f t="shared" ca="1" si="37"/>
        <v>#VALUE!</v>
      </c>
      <c r="N316" s="264" t="e">
        <f t="shared" ca="1" si="38"/>
        <v>#VALUE!</v>
      </c>
      <c r="O316" s="264" t="e">
        <f t="shared" ca="1" si="39"/>
        <v>#VALUE!</v>
      </c>
    </row>
    <row r="317" spans="1:15" x14ac:dyDescent="0.25">
      <c r="A317" s="264" t="e">
        <f t="shared" ca="1" si="32"/>
        <v>#VALUE!</v>
      </c>
      <c r="B317" s="264" t="e">
        <f t="shared" ca="1" si="33"/>
        <v>#VALUE!</v>
      </c>
      <c r="C317" s="309" t="e">
        <f ca="1">VLOOKUP($A317,Analysis!$A:$U,11,FALSE)</f>
        <v>#VALUE!</v>
      </c>
      <c r="D317" s="264" t="e">
        <f ca="1">IF(VLOOKUP($A317,Analysis!$A:$U,3,FALSE)=1,VLOOKUP($A317,Analysis!$A:$U,18,FALSE),#N/A)</f>
        <v>#VALUE!</v>
      </c>
      <c r="E317" s="264" t="e">
        <f ca="1">IF(ISERROR($D317),VLOOKUP($A317,Analysis!$A:$U,18,FALSE),#N/A)</f>
        <v>#VALUE!</v>
      </c>
      <c r="F317" s="264" t="e">
        <f t="shared" ca="1" si="34"/>
        <v>#VALUE!</v>
      </c>
      <c r="G317" s="264" t="e">
        <f t="shared" ca="1" si="35"/>
        <v>#VALUE!</v>
      </c>
      <c r="H317" s="264" t="e">
        <f t="shared" ca="1" si="36"/>
        <v>#VALUE!</v>
      </c>
      <c r="J317" s="309" t="e">
        <f ca="1">VLOOKUP($A317,Analysis!$A:$U,10,FALSE)</f>
        <v>#VALUE!</v>
      </c>
      <c r="K317" s="310" t="e">
        <f ca="1">IF(VLOOKUP($A317,Analysis!$A:$U,3,FALSE)=1,ROUND(VLOOKUP($A317,Analysis!$A:$U,17,FALSE),0),#N/A)</f>
        <v>#VALUE!</v>
      </c>
      <c r="L317" s="310" t="e">
        <f ca="1">IF(ISERROR($K317),ROUND(VLOOKUP($A317,Analysis!$A:$U,17,FALSE),0),#N/A)</f>
        <v>#VALUE!</v>
      </c>
      <c r="M317" s="264" t="e">
        <f t="shared" ca="1" si="37"/>
        <v>#VALUE!</v>
      </c>
      <c r="N317" s="264" t="e">
        <f t="shared" ca="1" si="38"/>
        <v>#VALUE!</v>
      </c>
      <c r="O317" s="264" t="e">
        <f t="shared" ca="1" si="39"/>
        <v>#VALUE!</v>
      </c>
    </row>
    <row r="318" spans="1:15" x14ac:dyDescent="0.25">
      <c r="A318" s="264" t="e">
        <f t="shared" ca="1" si="32"/>
        <v>#VALUE!</v>
      </c>
      <c r="B318" s="264" t="e">
        <f t="shared" ca="1" si="33"/>
        <v>#VALUE!</v>
      </c>
      <c r="C318" s="309" t="e">
        <f ca="1">VLOOKUP($A318,Analysis!$A:$U,11,FALSE)</f>
        <v>#VALUE!</v>
      </c>
      <c r="D318" s="264" t="e">
        <f ca="1">IF(VLOOKUP($A318,Analysis!$A:$U,3,FALSE)=1,VLOOKUP($A318,Analysis!$A:$U,18,FALSE),#N/A)</f>
        <v>#VALUE!</v>
      </c>
      <c r="E318" s="264" t="e">
        <f ca="1">IF(ISERROR($D318),VLOOKUP($A318,Analysis!$A:$U,18,FALSE),#N/A)</f>
        <v>#VALUE!</v>
      </c>
      <c r="F318" s="264" t="e">
        <f t="shared" ca="1" si="34"/>
        <v>#VALUE!</v>
      </c>
      <c r="G318" s="264" t="e">
        <f t="shared" ca="1" si="35"/>
        <v>#VALUE!</v>
      </c>
      <c r="H318" s="264" t="e">
        <f t="shared" ca="1" si="36"/>
        <v>#VALUE!</v>
      </c>
      <c r="J318" s="309" t="e">
        <f ca="1">VLOOKUP($A318,Analysis!$A:$U,10,FALSE)</f>
        <v>#VALUE!</v>
      </c>
      <c r="K318" s="310" t="e">
        <f ca="1">IF(VLOOKUP($A318,Analysis!$A:$U,3,FALSE)=1,ROUND(VLOOKUP($A318,Analysis!$A:$U,17,FALSE),0),#N/A)</f>
        <v>#VALUE!</v>
      </c>
      <c r="L318" s="310" t="e">
        <f ca="1">IF(ISERROR($K318),ROUND(VLOOKUP($A318,Analysis!$A:$U,17,FALSE),0),#N/A)</f>
        <v>#VALUE!</v>
      </c>
      <c r="M318" s="264" t="e">
        <f t="shared" ca="1" si="37"/>
        <v>#VALUE!</v>
      </c>
      <c r="N318" s="264" t="e">
        <f t="shared" ca="1" si="38"/>
        <v>#VALUE!</v>
      </c>
      <c r="O318" s="264" t="e">
        <f t="shared" ca="1" si="39"/>
        <v>#VALUE!</v>
      </c>
    </row>
    <row r="319" spans="1:15" x14ac:dyDescent="0.25">
      <c r="A319" s="264" t="e">
        <f t="shared" ca="1" si="32"/>
        <v>#VALUE!</v>
      </c>
      <c r="B319" s="264" t="e">
        <f t="shared" ca="1" si="33"/>
        <v>#VALUE!</v>
      </c>
      <c r="C319" s="309" t="e">
        <f ca="1">VLOOKUP($A319,Analysis!$A:$U,11,FALSE)</f>
        <v>#VALUE!</v>
      </c>
      <c r="D319" s="264" t="e">
        <f ca="1">IF(VLOOKUP($A319,Analysis!$A:$U,3,FALSE)=1,VLOOKUP($A319,Analysis!$A:$U,18,FALSE),#N/A)</f>
        <v>#VALUE!</v>
      </c>
      <c r="E319" s="264" t="e">
        <f ca="1">IF(ISERROR($D319),VLOOKUP($A319,Analysis!$A:$U,18,FALSE),#N/A)</f>
        <v>#VALUE!</v>
      </c>
      <c r="F319" s="264" t="e">
        <f t="shared" ca="1" si="34"/>
        <v>#VALUE!</v>
      </c>
      <c r="G319" s="264" t="e">
        <f t="shared" ca="1" si="35"/>
        <v>#VALUE!</v>
      </c>
      <c r="H319" s="264" t="e">
        <f t="shared" ca="1" si="36"/>
        <v>#VALUE!</v>
      </c>
      <c r="J319" s="309" t="e">
        <f ca="1">VLOOKUP($A319,Analysis!$A:$U,10,FALSE)</f>
        <v>#VALUE!</v>
      </c>
      <c r="K319" s="310" t="e">
        <f ca="1">IF(VLOOKUP($A319,Analysis!$A:$U,3,FALSE)=1,ROUND(VLOOKUP($A319,Analysis!$A:$U,17,FALSE),0),#N/A)</f>
        <v>#VALUE!</v>
      </c>
      <c r="L319" s="310" t="e">
        <f ca="1">IF(ISERROR($K319),ROUND(VLOOKUP($A319,Analysis!$A:$U,17,FALSE),0),#N/A)</f>
        <v>#VALUE!</v>
      </c>
      <c r="M319" s="264" t="e">
        <f t="shared" ca="1" si="37"/>
        <v>#VALUE!</v>
      </c>
      <c r="N319" s="264" t="e">
        <f t="shared" ca="1" si="38"/>
        <v>#VALUE!</v>
      </c>
      <c r="O319" s="264" t="e">
        <f t="shared" ca="1" si="39"/>
        <v>#VALUE!</v>
      </c>
    </row>
    <row r="320" spans="1:15" x14ac:dyDescent="0.25">
      <c r="A320" s="264" t="e">
        <f t="shared" ca="1" si="32"/>
        <v>#VALUE!</v>
      </c>
      <c r="B320" s="264" t="e">
        <f t="shared" ca="1" si="33"/>
        <v>#VALUE!</v>
      </c>
      <c r="C320" s="309" t="e">
        <f ca="1">VLOOKUP($A320,Analysis!$A:$U,11,FALSE)</f>
        <v>#VALUE!</v>
      </c>
      <c r="D320" s="264" t="e">
        <f ca="1">IF(VLOOKUP($A320,Analysis!$A:$U,3,FALSE)=1,VLOOKUP($A320,Analysis!$A:$U,18,FALSE),#N/A)</f>
        <v>#VALUE!</v>
      </c>
      <c r="E320" s="264" t="e">
        <f ca="1">IF(ISERROR($D320),VLOOKUP($A320,Analysis!$A:$U,18,FALSE),#N/A)</f>
        <v>#VALUE!</v>
      </c>
      <c r="F320" s="264" t="e">
        <f t="shared" ca="1" si="34"/>
        <v>#VALUE!</v>
      </c>
      <c r="G320" s="264" t="e">
        <f t="shared" ca="1" si="35"/>
        <v>#VALUE!</v>
      </c>
      <c r="H320" s="264" t="e">
        <f t="shared" ca="1" si="36"/>
        <v>#VALUE!</v>
      </c>
      <c r="J320" s="309" t="e">
        <f ca="1">VLOOKUP($A320,Analysis!$A:$U,10,FALSE)</f>
        <v>#VALUE!</v>
      </c>
      <c r="K320" s="310" t="e">
        <f ca="1">IF(VLOOKUP($A320,Analysis!$A:$U,3,FALSE)=1,ROUND(VLOOKUP($A320,Analysis!$A:$U,17,FALSE),0),#N/A)</f>
        <v>#VALUE!</v>
      </c>
      <c r="L320" s="310" t="e">
        <f ca="1">IF(ISERROR($K320),ROUND(VLOOKUP($A320,Analysis!$A:$U,17,FALSE),0),#N/A)</f>
        <v>#VALUE!</v>
      </c>
      <c r="M320" s="264" t="e">
        <f t="shared" ca="1" si="37"/>
        <v>#VALUE!</v>
      </c>
      <c r="N320" s="264" t="e">
        <f t="shared" ca="1" si="38"/>
        <v>#VALUE!</v>
      </c>
      <c r="O320" s="264" t="e">
        <f t="shared" ca="1" si="39"/>
        <v>#VALUE!</v>
      </c>
    </row>
    <row r="321" spans="1:15" x14ac:dyDescent="0.25">
      <c r="A321" s="264" t="e">
        <f t="shared" ca="1" si="32"/>
        <v>#VALUE!</v>
      </c>
      <c r="B321" s="264" t="e">
        <f t="shared" ca="1" si="33"/>
        <v>#VALUE!</v>
      </c>
      <c r="C321" s="309" t="e">
        <f ca="1">VLOOKUP($A321,Analysis!$A:$U,11,FALSE)</f>
        <v>#VALUE!</v>
      </c>
      <c r="D321" s="264" t="e">
        <f ca="1">IF(VLOOKUP($A321,Analysis!$A:$U,3,FALSE)=1,VLOOKUP($A321,Analysis!$A:$U,18,FALSE),#N/A)</f>
        <v>#VALUE!</v>
      </c>
      <c r="E321" s="264" t="e">
        <f ca="1">IF(ISERROR($D321),VLOOKUP($A321,Analysis!$A:$U,18,FALSE),#N/A)</f>
        <v>#VALUE!</v>
      </c>
      <c r="F321" s="264" t="e">
        <f t="shared" ca="1" si="34"/>
        <v>#VALUE!</v>
      </c>
      <c r="G321" s="264" t="e">
        <f t="shared" ca="1" si="35"/>
        <v>#VALUE!</v>
      </c>
      <c r="H321" s="264" t="e">
        <f t="shared" ca="1" si="36"/>
        <v>#VALUE!</v>
      </c>
      <c r="J321" s="309" t="e">
        <f ca="1">VLOOKUP($A321,Analysis!$A:$U,10,FALSE)</f>
        <v>#VALUE!</v>
      </c>
      <c r="K321" s="310" t="e">
        <f ca="1">IF(VLOOKUP($A321,Analysis!$A:$U,3,FALSE)=1,ROUND(VLOOKUP($A321,Analysis!$A:$U,17,FALSE),0),#N/A)</f>
        <v>#VALUE!</v>
      </c>
      <c r="L321" s="310" t="e">
        <f ca="1">IF(ISERROR($K321),ROUND(VLOOKUP($A321,Analysis!$A:$U,17,FALSE),0),#N/A)</f>
        <v>#VALUE!</v>
      </c>
      <c r="M321" s="264" t="e">
        <f t="shared" ca="1" si="37"/>
        <v>#VALUE!</v>
      </c>
      <c r="N321" s="264" t="e">
        <f t="shared" ca="1" si="38"/>
        <v>#VALUE!</v>
      </c>
      <c r="O321" s="264" t="e">
        <f t="shared" ca="1" si="39"/>
        <v>#VALUE!</v>
      </c>
    </row>
    <row r="322" spans="1:15" x14ac:dyDescent="0.25">
      <c r="A322" s="264" t="e">
        <f t="shared" ref="A322:A385" ca="1" si="40">Item_ID</f>
        <v>#VALUE!</v>
      </c>
      <c r="B322" s="264" t="e">
        <f t="shared" ref="B322:B385" ca="1" si="41">Valuation_Method</f>
        <v>#VALUE!</v>
      </c>
      <c r="C322" s="309" t="e">
        <f ca="1">VLOOKUP($A322,Analysis!$A:$U,11,FALSE)</f>
        <v>#VALUE!</v>
      </c>
      <c r="D322" s="264" t="e">
        <f ca="1">IF(VLOOKUP($A322,Analysis!$A:$U,3,FALSE)=1,VLOOKUP($A322,Analysis!$A:$U,18,FALSE),#N/A)</f>
        <v>#VALUE!</v>
      </c>
      <c r="E322" s="264" t="e">
        <f ca="1">IF(ISERROR($D322),VLOOKUP($A322,Analysis!$A:$U,18,FALSE),#N/A)</f>
        <v>#VALUE!</v>
      </c>
      <c r="F322" s="264" t="e">
        <f t="shared" ca="1" si="34"/>
        <v>#VALUE!</v>
      </c>
      <c r="G322" s="264" t="e">
        <f t="shared" ca="1" si="35"/>
        <v>#VALUE!</v>
      </c>
      <c r="H322" s="264" t="e">
        <f t="shared" ca="1" si="36"/>
        <v>#VALUE!</v>
      </c>
      <c r="J322" s="309" t="e">
        <f ca="1">VLOOKUP($A322,Analysis!$A:$U,10,FALSE)</f>
        <v>#VALUE!</v>
      </c>
      <c r="K322" s="310" t="e">
        <f ca="1">IF(VLOOKUP($A322,Analysis!$A:$U,3,FALSE)=1,ROUND(VLOOKUP($A322,Analysis!$A:$U,17,FALSE),0),#N/A)</f>
        <v>#VALUE!</v>
      </c>
      <c r="L322" s="310" t="e">
        <f ca="1">IF(ISERROR($K322),ROUND(VLOOKUP($A322,Analysis!$A:$U,17,FALSE),0),#N/A)</f>
        <v>#VALUE!</v>
      </c>
      <c r="M322" s="264" t="e">
        <f t="shared" ca="1" si="37"/>
        <v>#VALUE!</v>
      </c>
      <c r="N322" s="264" t="e">
        <f t="shared" ca="1" si="38"/>
        <v>#VALUE!</v>
      </c>
      <c r="O322" s="264" t="e">
        <f t="shared" ca="1" si="39"/>
        <v>#VALUE!</v>
      </c>
    </row>
    <row r="323" spans="1:15" x14ac:dyDescent="0.25">
      <c r="A323" s="264" t="e">
        <f t="shared" ca="1" si="40"/>
        <v>#VALUE!</v>
      </c>
      <c r="B323" s="264" t="e">
        <f t="shared" ca="1" si="41"/>
        <v>#VALUE!</v>
      </c>
      <c r="C323" s="309" t="e">
        <f ca="1">VLOOKUP($A323,Analysis!$A:$U,11,FALSE)</f>
        <v>#VALUE!</v>
      </c>
      <c r="D323" s="264" t="e">
        <f ca="1">IF(VLOOKUP($A323,Analysis!$A:$U,3,FALSE)=1,VLOOKUP($A323,Analysis!$A:$U,18,FALSE),#N/A)</f>
        <v>#VALUE!</v>
      </c>
      <c r="E323" s="264" t="e">
        <f ca="1">IF(ISERROR($D323),VLOOKUP($A323,Analysis!$A:$U,18,FALSE),#N/A)</f>
        <v>#VALUE!</v>
      </c>
      <c r="F323" s="264" t="e">
        <f t="shared" ref="F323:F386" ca="1" si="42">IF($B323="Vacant",$D323,#N/A)</f>
        <v>#VALUE!</v>
      </c>
      <c r="G323" s="264" t="e">
        <f t="shared" ref="G323:G386" ca="1" si="43">IF($B323="Abstraction",$D323,#N/A)</f>
        <v>#VALUE!</v>
      </c>
      <c r="H323" s="264" t="e">
        <f t="shared" ref="H323:H386" ca="1" si="44">IF($B323="Allocation",$D323,#N/A)</f>
        <v>#VALUE!</v>
      </c>
      <c r="J323" s="309" t="e">
        <f ca="1">VLOOKUP($A323,Analysis!$A:$U,10,FALSE)</f>
        <v>#VALUE!</v>
      </c>
      <c r="K323" s="310" t="e">
        <f ca="1">IF(VLOOKUP($A323,Analysis!$A:$U,3,FALSE)=1,ROUND(VLOOKUP($A323,Analysis!$A:$U,17,FALSE),0),#N/A)</f>
        <v>#VALUE!</v>
      </c>
      <c r="L323" s="310" t="e">
        <f ca="1">IF(ISERROR($K323),ROUND(VLOOKUP($A323,Analysis!$A:$U,17,FALSE),0),#N/A)</f>
        <v>#VALUE!</v>
      </c>
      <c r="M323" s="264" t="e">
        <f t="shared" ref="M323:M386" ca="1" si="45">IF($B323="Vacant",$K323,#N/A)</f>
        <v>#VALUE!</v>
      </c>
      <c r="N323" s="264" t="e">
        <f t="shared" ref="N323:N386" ca="1" si="46">IF($B323="Abstraction",$K323,#N/A)</f>
        <v>#VALUE!</v>
      </c>
      <c r="O323" s="264" t="e">
        <f t="shared" ref="O323:O386" ca="1" si="47">IF($B323="Allocation",$K323,#N/A)</f>
        <v>#VALUE!</v>
      </c>
    </row>
    <row r="324" spans="1:15" x14ac:dyDescent="0.25">
      <c r="A324" s="264" t="e">
        <f t="shared" ca="1" si="40"/>
        <v>#VALUE!</v>
      </c>
      <c r="B324" s="264" t="e">
        <f t="shared" ca="1" si="41"/>
        <v>#VALUE!</v>
      </c>
      <c r="C324" s="309" t="e">
        <f ca="1">VLOOKUP($A324,Analysis!$A:$U,11,FALSE)</f>
        <v>#VALUE!</v>
      </c>
      <c r="D324" s="264" t="e">
        <f ca="1">IF(VLOOKUP($A324,Analysis!$A:$U,3,FALSE)=1,VLOOKUP($A324,Analysis!$A:$U,18,FALSE),#N/A)</f>
        <v>#VALUE!</v>
      </c>
      <c r="E324" s="264" t="e">
        <f ca="1">IF(ISERROR($D324),VLOOKUP($A324,Analysis!$A:$U,18,FALSE),#N/A)</f>
        <v>#VALUE!</v>
      </c>
      <c r="F324" s="264" t="e">
        <f t="shared" ca="1" si="42"/>
        <v>#VALUE!</v>
      </c>
      <c r="G324" s="264" t="e">
        <f t="shared" ca="1" si="43"/>
        <v>#VALUE!</v>
      </c>
      <c r="H324" s="264" t="e">
        <f t="shared" ca="1" si="44"/>
        <v>#VALUE!</v>
      </c>
      <c r="J324" s="309" t="e">
        <f ca="1">VLOOKUP($A324,Analysis!$A:$U,10,FALSE)</f>
        <v>#VALUE!</v>
      </c>
      <c r="K324" s="310" t="e">
        <f ca="1">IF(VLOOKUP($A324,Analysis!$A:$U,3,FALSE)=1,ROUND(VLOOKUP($A324,Analysis!$A:$U,17,FALSE),0),#N/A)</f>
        <v>#VALUE!</v>
      </c>
      <c r="L324" s="310" t="e">
        <f ca="1">IF(ISERROR($K324),ROUND(VLOOKUP($A324,Analysis!$A:$U,17,FALSE),0),#N/A)</f>
        <v>#VALUE!</v>
      </c>
      <c r="M324" s="264" t="e">
        <f t="shared" ca="1" si="45"/>
        <v>#VALUE!</v>
      </c>
      <c r="N324" s="264" t="e">
        <f t="shared" ca="1" si="46"/>
        <v>#VALUE!</v>
      </c>
      <c r="O324" s="264" t="e">
        <f t="shared" ca="1" si="47"/>
        <v>#VALUE!</v>
      </c>
    </row>
    <row r="325" spans="1:15" x14ac:dyDescent="0.25">
      <c r="A325" s="264" t="e">
        <f t="shared" ca="1" si="40"/>
        <v>#VALUE!</v>
      </c>
      <c r="B325" s="264" t="e">
        <f t="shared" ca="1" si="41"/>
        <v>#VALUE!</v>
      </c>
      <c r="C325" s="309" t="e">
        <f ca="1">VLOOKUP($A325,Analysis!$A:$U,11,FALSE)</f>
        <v>#VALUE!</v>
      </c>
      <c r="D325" s="264" t="e">
        <f ca="1">IF(VLOOKUP($A325,Analysis!$A:$U,3,FALSE)=1,VLOOKUP($A325,Analysis!$A:$U,18,FALSE),#N/A)</f>
        <v>#VALUE!</v>
      </c>
      <c r="E325" s="264" t="e">
        <f ca="1">IF(ISERROR($D325),VLOOKUP($A325,Analysis!$A:$U,18,FALSE),#N/A)</f>
        <v>#VALUE!</v>
      </c>
      <c r="F325" s="264" t="e">
        <f t="shared" ca="1" si="42"/>
        <v>#VALUE!</v>
      </c>
      <c r="G325" s="264" t="e">
        <f t="shared" ca="1" si="43"/>
        <v>#VALUE!</v>
      </c>
      <c r="H325" s="264" t="e">
        <f t="shared" ca="1" si="44"/>
        <v>#VALUE!</v>
      </c>
      <c r="J325" s="309" t="e">
        <f ca="1">VLOOKUP($A325,Analysis!$A:$U,10,FALSE)</f>
        <v>#VALUE!</v>
      </c>
      <c r="K325" s="310" t="e">
        <f ca="1">IF(VLOOKUP($A325,Analysis!$A:$U,3,FALSE)=1,ROUND(VLOOKUP($A325,Analysis!$A:$U,17,FALSE),0),#N/A)</f>
        <v>#VALUE!</v>
      </c>
      <c r="L325" s="310" t="e">
        <f ca="1">IF(ISERROR($K325),ROUND(VLOOKUP($A325,Analysis!$A:$U,17,FALSE),0),#N/A)</f>
        <v>#VALUE!</v>
      </c>
      <c r="M325" s="264" t="e">
        <f t="shared" ca="1" si="45"/>
        <v>#VALUE!</v>
      </c>
      <c r="N325" s="264" t="e">
        <f t="shared" ca="1" si="46"/>
        <v>#VALUE!</v>
      </c>
      <c r="O325" s="264" t="e">
        <f t="shared" ca="1" si="47"/>
        <v>#VALUE!</v>
      </c>
    </row>
    <row r="326" spans="1:15" x14ac:dyDescent="0.25">
      <c r="A326" s="264" t="e">
        <f t="shared" ca="1" si="40"/>
        <v>#VALUE!</v>
      </c>
      <c r="B326" s="264" t="e">
        <f t="shared" ca="1" si="41"/>
        <v>#VALUE!</v>
      </c>
      <c r="C326" s="309" t="e">
        <f ca="1">VLOOKUP($A326,Analysis!$A:$U,11,FALSE)</f>
        <v>#VALUE!</v>
      </c>
      <c r="D326" s="264" t="e">
        <f ca="1">IF(VLOOKUP($A326,Analysis!$A:$U,3,FALSE)=1,VLOOKUP($A326,Analysis!$A:$U,18,FALSE),#N/A)</f>
        <v>#VALUE!</v>
      </c>
      <c r="E326" s="264" t="e">
        <f ca="1">IF(ISERROR($D326),VLOOKUP($A326,Analysis!$A:$U,18,FALSE),#N/A)</f>
        <v>#VALUE!</v>
      </c>
      <c r="F326" s="264" t="e">
        <f t="shared" ca="1" si="42"/>
        <v>#VALUE!</v>
      </c>
      <c r="G326" s="264" t="e">
        <f t="shared" ca="1" si="43"/>
        <v>#VALUE!</v>
      </c>
      <c r="H326" s="264" t="e">
        <f t="shared" ca="1" si="44"/>
        <v>#VALUE!</v>
      </c>
      <c r="J326" s="309" t="e">
        <f ca="1">VLOOKUP($A326,Analysis!$A:$U,10,FALSE)</f>
        <v>#VALUE!</v>
      </c>
      <c r="K326" s="310" t="e">
        <f ca="1">IF(VLOOKUP($A326,Analysis!$A:$U,3,FALSE)=1,ROUND(VLOOKUP($A326,Analysis!$A:$U,17,FALSE),0),#N/A)</f>
        <v>#VALUE!</v>
      </c>
      <c r="L326" s="310" t="e">
        <f ca="1">IF(ISERROR($K326),ROUND(VLOOKUP($A326,Analysis!$A:$U,17,FALSE),0),#N/A)</f>
        <v>#VALUE!</v>
      </c>
      <c r="M326" s="264" t="e">
        <f t="shared" ca="1" si="45"/>
        <v>#VALUE!</v>
      </c>
      <c r="N326" s="264" t="e">
        <f t="shared" ca="1" si="46"/>
        <v>#VALUE!</v>
      </c>
      <c r="O326" s="264" t="e">
        <f t="shared" ca="1" si="47"/>
        <v>#VALUE!</v>
      </c>
    </row>
    <row r="327" spans="1:15" x14ac:dyDescent="0.25">
      <c r="A327" s="264" t="e">
        <f t="shared" ca="1" si="40"/>
        <v>#VALUE!</v>
      </c>
      <c r="B327" s="264" t="e">
        <f t="shared" ca="1" si="41"/>
        <v>#VALUE!</v>
      </c>
      <c r="C327" s="309" t="e">
        <f ca="1">VLOOKUP($A327,Analysis!$A:$U,11,FALSE)</f>
        <v>#VALUE!</v>
      </c>
      <c r="D327" s="264" t="e">
        <f ca="1">IF(VLOOKUP($A327,Analysis!$A:$U,3,FALSE)=1,VLOOKUP($A327,Analysis!$A:$U,18,FALSE),#N/A)</f>
        <v>#VALUE!</v>
      </c>
      <c r="E327" s="264" t="e">
        <f ca="1">IF(ISERROR($D327),VLOOKUP($A327,Analysis!$A:$U,18,FALSE),#N/A)</f>
        <v>#VALUE!</v>
      </c>
      <c r="F327" s="264" t="e">
        <f t="shared" ca="1" si="42"/>
        <v>#VALUE!</v>
      </c>
      <c r="G327" s="264" t="e">
        <f t="shared" ca="1" si="43"/>
        <v>#VALUE!</v>
      </c>
      <c r="H327" s="264" t="e">
        <f t="shared" ca="1" si="44"/>
        <v>#VALUE!</v>
      </c>
      <c r="J327" s="309" t="e">
        <f ca="1">VLOOKUP($A327,Analysis!$A:$U,10,FALSE)</f>
        <v>#VALUE!</v>
      </c>
      <c r="K327" s="310" t="e">
        <f ca="1">IF(VLOOKUP($A327,Analysis!$A:$U,3,FALSE)=1,ROUND(VLOOKUP($A327,Analysis!$A:$U,17,FALSE),0),#N/A)</f>
        <v>#VALUE!</v>
      </c>
      <c r="L327" s="310" t="e">
        <f ca="1">IF(ISERROR($K327),ROUND(VLOOKUP($A327,Analysis!$A:$U,17,FALSE),0),#N/A)</f>
        <v>#VALUE!</v>
      </c>
      <c r="M327" s="264" t="e">
        <f t="shared" ca="1" si="45"/>
        <v>#VALUE!</v>
      </c>
      <c r="N327" s="264" t="e">
        <f t="shared" ca="1" si="46"/>
        <v>#VALUE!</v>
      </c>
      <c r="O327" s="264" t="e">
        <f t="shared" ca="1" si="47"/>
        <v>#VALUE!</v>
      </c>
    </row>
    <row r="328" spans="1:15" x14ac:dyDescent="0.25">
      <c r="A328" s="264" t="e">
        <f t="shared" ca="1" si="40"/>
        <v>#VALUE!</v>
      </c>
      <c r="B328" s="264" t="e">
        <f t="shared" ca="1" si="41"/>
        <v>#VALUE!</v>
      </c>
      <c r="C328" s="309" t="e">
        <f ca="1">VLOOKUP($A328,Analysis!$A:$U,11,FALSE)</f>
        <v>#VALUE!</v>
      </c>
      <c r="D328" s="264" t="e">
        <f ca="1">IF(VLOOKUP($A328,Analysis!$A:$U,3,FALSE)=1,VLOOKUP($A328,Analysis!$A:$U,18,FALSE),#N/A)</f>
        <v>#VALUE!</v>
      </c>
      <c r="E328" s="264" t="e">
        <f ca="1">IF(ISERROR($D328),VLOOKUP($A328,Analysis!$A:$U,18,FALSE),#N/A)</f>
        <v>#VALUE!</v>
      </c>
      <c r="F328" s="264" t="e">
        <f t="shared" ca="1" si="42"/>
        <v>#VALUE!</v>
      </c>
      <c r="G328" s="264" t="e">
        <f t="shared" ca="1" si="43"/>
        <v>#VALUE!</v>
      </c>
      <c r="H328" s="264" t="e">
        <f t="shared" ca="1" si="44"/>
        <v>#VALUE!</v>
      </c>
      <c r="J328" s="309" t="e">
        <f ca="1">VLOOKUP($A328,Analysis!$A:$U,10,FALSE)</f>
        <v>#VALUE!</v>
      </c>
      <c r="K328" s="310" t="e">
        <f ca="1">IF(VLOOKUP($A328,Analysis!$A:$U,3,FALSE)=1,ROUND(VLOOKUP($A328,Analysis!$A:$U,17,FALSE),0),#N/A)</f>
        <v>#VALUE!</v>
      </c>
      <c r="L328" s="310" t="e">
        <f ca="1">IF(ISERROR($K328),ROUND(VLOOKUP($A328,Analysis!$A:$U,17,FALSE),0),#N/A)</f>
        <v>#VALUE!</v>
      </c>
      <c r="M328" s="264" t="e">
        <f t="shared" ca="1" si="45"/>
        <v>#VALUE!</v>
      </c>
      <c r="N328" s="264" t="e">
        <f t="shared" ca="1" si="46"/>
        <v>#VALUE!</v>
      </c>
      <c r="O328" s="264" t="e">
        <f t="shared" ca="1" si="47"/>
        <v>#VALUE!</v>
      </c>
    </row>
    <row r="329" spans="1:15" x14ac:dyDescent="0.25">
      <c r="A329" s="264" t="e">
        <f t="shared" ca="1" si="40"/>
        <v>#VALUE!</v>
      </c>
      <c r="B329" s="264" t="e">
        <f t="shared" ca="1" si="41"/>
        <v>#VALUE!</v>
      </c>
      <c r="C329" s="309" t="e">
        <f ca="1">VLOOKUP($A329,Analysis!$A:$U,11,FALSE)</f>
        <v>#VALUE!</v>
      </c>
      <c r="D329" s="264" t="e">
        <f ca="1">IF(VLOOKUP($A329,Analysis!$A:$U,3,FALSE)=1,VLOOKUP($A329,Analysis!$A:$U,18,FALSE),#N/A)</f>
        <v>#VALUE!</v>
      </c>
      <c r="E329" s="264" t="e">
        <f ca="1">IF(ISERROR($D329),VLOOKUP($A329,Analysis!$A:$U,18,FALSE),#N/A)</f>
        <v>#VALUE!</v>
      </c>
      <c r="F329" s="264" t="e">
        <f t="shared" ca="1" si="42"/>
        <v>#VALUE!</v>
      </c>
      <c r="G329" s="264" t="e">
        <f t="shared" ca="1" si="43"/>
        <v>#VALUE!</v>
      </c>
      <c r="H329" s="264" t="e">
        <f t="shared" ca="1" si="44"/>
        <v>#VALUE!</v>
      </c>
      <c r="J329" s="309" t="e">
        <f ca="1">VLOOKUP($A329,Analysis!$A:$U,10,FALSE)</f>
        <v>#VALUE!</v>
      </c>
      <c r="K329" s="310" t="e">
        <f ca="1">IF(VLOOKUP($A329,Analysis!$A:$U,3,FALSE)=1,ROUND(VLOOKUP($A329,Analysis!$A:$U,17,FALSE),0),#N/A)</f>
        <v>#VALUE!</v>
      </c>
      <c r="L329" s="310" t="e">
        <f ca="1">IF(ISERROR($K329),ROUND(VLOOKUP($A329,Analysis!$A:$U,17,FALSE),0),#N/A)</f>
        <v>#VALUE!</v>
      </c>
      <c r="M329" s="264" t="e">
        <f t="shared" ca="1" si="45"/>
        <v>#VALUE!</v>
      </c>
      <c r="N329" s="264" t="e">
        <f t="shared" ca="1" si="46"/>
        <v>#VALUE!</v>
      </c>
      <c r="O329" s="264" t="e">
        <f t="shared" ca="1" si="47"/>
        <v>#VALUE!</v>
      </c>
    </row>
    <row r="330" spans="1:15" x14ac:dyDescent="0.25">
      <c r="A330" s="264" t="e">
        <f t="shared" ca="1" si="40"/>
        <v>#VALUE!</v>
      </c>
      <c r="B330" s="264" t="e">
        <f t="shared" ca="1" si="41"/>
        <v>#VALUE!</v>
      </c>
      <c r="C330" s="309" t="e">
        <f ca="1">VLOOKUP($A330,Analysis!$A:$U,11,FALSE)</f>
        <v>#VALUE!</v>
      </c>
      <c r="D330" s="264" t="e">
        <f ca="1">IF(VLOOKUP($A330,Analysis!$A:$U,3,FALSE)=1,VLOOKUP($A330,Analysis!$A:$U,18,FALSE),#N/A)</f>
        <v>#VALUE!</v>
      </c>
      <c r="E330" s="264" t="e">
        <f ca="1">IF(ISERROR($D330),VLOOKUP($A330,Analysis!$A:$U,18,FALSE),#N/A)</f>
        <v>#VALUE!</v>
      </c>
      <c r="F330" s="264" t="e">
        <f t="shared" ca="1" si="42"/>
        <v>#VALUE!</v>
      </c>
      <c r="G330" s="264" t="e">
        <f t="shared" ca="1" si="43"/>
        <v>#VALUE!</v>
      </c>
      <c r="H330" s="264" t="e">
        <f t="shared" ca="1" si="44"/>
        <v>#VALUE!</v>
      </c>
      <c r="J330" s="309" t="e">
        <f ca="1">VLOOKUP($A330,Analysis!$A:$U,10,FALSE)</f>
        <v>#VALUE!</v>
      </c>
      <c r="K330" s="310" t="e">
        <f ca="1">IF(VLOOKUP($A330,Analysis!$A:$U,3,FALSE)=1,ROUND(VLOOKUP($A330,Analysis!$A:$U,17,FALSE),0),#N/A)</f>
        <v>#VALUE!</v>
      </c>
      <c r="L330" s="310" t="e">
        <f ca="1">IF(ISERROR($K330),ROUND(VLOOKUP($A330,Analysis!$A:$U,17,FALSE),0),#N/A)</f>
        <v>#VALUE!</v>
      </c>
      <c r="M330" s="264" t="e">
        <f t="shared" ca="1" si="45"/>
        <v>#VALUE!</v>
      </c>
      <c r="N330" s="264" t="e">
        <f t="shared" ca="1" si="46"/>
        <v>#VALUE!</v>
      </c>
      <c r="O330" s="264" t="e">
        <f t="shared" ca="1" si="47"/>
        <v>#VALUE!</v>
      </c>
    </row>
    <row r="331" spans="1:15" x14ac:dyDescent="0.25">
      <c r="A331" s="264" t="e">
        <f t="shared" ca="1" si="40"/>
        <v>#VALUE!</v>
      </c>
      <c r="B331" s="264" t="e">
        <f t="shared" ca="1" si="41"/>
        <v>#VALUE!</v>
      </c>
      <c r="C331" s="309" t="e">
        <f ca="1">VLOOKUP($A331,Analysis!$A:$U,11,FALSE)</f>
        <v>#VALUE!</v>
      </c>
      <c r="D331" s="264" t="e">
        <f ca="1">IF(VLOOKUP($A331,Analysis!$A:$U,3,FALSE)=1,VLOOKUP($A331,Analysis!$A:$U,18,FALSE),#N/A)</f>
        <v>#VALUE!</v>
      </c>
      <c r="E331" s="264" t="e">
        <f ca="1">IF(ISERROR($D331),VLOOKUP($A331,Analysis!$A:$U,18,FALSE),#N/A)</f>
        <v>#VALUE!</v>
      </c>
      <c r="F331" s="264" t="e">
        <f t="shared" ca="1" si="42"/>
        <v>#VALUE!</v>
      </c>
      <c r="G331" s="264" t="e">
        <f t="shared" ca="1" si="43"/>
        <v>#VALUE!</v>
      </c>
      <c r="H331" s="264" t="e">
        <f t="shared" ca="1" si="44"/>
        <v>#VALUE!</v>
      </c>
      <c r="J331" s="309" t="e">
        <f ca="1">VLOOKUP($A331,Analysis!$A:$U,10,FALSE)</f>
        <v>#VALUE!</v>
      </c>
      <c r="K331" s="310" t="e">
        <f ca="1">IF(VLOOKUP($A331,Analysis!$A:$U,3,FALSE)=1,ROUND(VLOOKUP($A331,Analysis!$A:$U,17,FALSE),0),#N/A)</f>
        <v>#VALUE!</v>
      </c>
      <c r="L331" s="310" t="e">
        <f ca="1">IF(ISERROR($K331),ROUND(VLOOKUP($A331,Analysis!$A:$U,17,FALSE),0),#N/A)</f>
        <v>#VALUE!</v>
      </c>
      <c r="M331" s="264" t="e">
        <f t="shared" ca="1" si="45"/>
        <v>#VALUE!</v>
      </c>
      <c r="N331" s="264" t="e">
        <f t="shared" ca="1" si="46"/>
        <v>#VALUE!</v>
      </c>
      <c r="O331" s="264" t="e">
        <f t="shared" ca="1" si="47"/>
        <v>#VALUE!</v>
      </c>
    </row>
    <row r="332" spans="1:15" x14ac:dyDescent="0.25">
      <c r="A332" s="264" t="e">
        <f t="shared" ca="1" si="40"/>
        <v>#VALUE!</v>
      </c>
      <c r="B332" s="264" t="e">
        <f t="shared" ca="1" si="41"/>
        <v>#VALUE!</v>
      </c>
      <c r="C332" s="309" t="e">
        <f ca="1">VLOOKUP($A332,Analysis!$A:$U,11,FALSE)</f>
        <v>#VALUE!</v>
      </c>
      <c r="D332" s="264" t="e">
        <f ca="1">IF(VLOOKUP($A332,Analysis!$A:$U,3,FALSE)=1,VLOOKUP($A332,Analysis!$A:$U,18,FALSE),#N/A)</f>
        <v>#VALUE!</v>
      </c>
      <c r="E332" s="264" t="e">
        <f ca="1">IF(ISERROR($D332),VLOOKUP($A332,Analysis!$A:$U,18,FALSE),#N/A)</f>
        <v>#VALUE!</v>
      </c>
      <c r="F332" s="264" t="e">
        <f t="shared" ca="1" si="42"/>
        <v>#VALUE!</v>
      </c>
      <c r="G332" s="264" t="e">
        <f t="shared" ca="1" si="43"/>
        <v>#VALUE!</v>
      </c>
      <c r="H332" s="264" t="e">
        <f t="shared" ca="1" si="44"/>
        <v>#VALUE!</v>
      </c>
      <c r="J332" s="309" t="e">
        <f ca="1">VLOOKUP($A332,Analysis!$A:$U,10,FALSE)</f>
        <v>#VALUE!</v>
      </c>
      <c r="K332" s="310" t="e">
        <f ca="1">IF(VLOOKUP($A332,Analysis!$A:$U,3,FALSE)=1,ROUND(VLOOKUP($A332,Analysis!$A:$U,17,FALSE),0),#N/A)</f>
        <v>#VALUE!</v>
      </c>
      <c r="L332" s="310" t="e">
        <f ca="1">IF(ISERROR($K332),ROUND(VLOOKUP($A332,Analysis!$A:$U,17,FALSE),0),#N/A)</f>
        <v>#VALUE!</v>
      </c>
      <c r="M332" s="264" t="e">
        <f t="shared" ca="1" si="45"/>
        <v>#VALUE!</v>
      </c>
      <c r="N332" s="264" t="e">
        <f t="shared" ca="1" si="46"/>
        <v>#VALUE!</v>
      </c>
      <c r="O332" s="264" t="e">
        <f t="shared" ca="1" si="47"/>
        <v>#VALUE!</v>
      </c>
    </row>
    <row r="333" spans="1:15" x14ac:dyDescent="0.25">
      <c r="A333" s="264" t="e">
        <f t="shared" ca="1" si="40"/>
        <v>#VALUE!</v>
      </c>
      <c r="B333" s="264" t="e">
        <f t="shared" ca="1" si="41"/>
        <v>#VALUE!</v>
      </c>
      <c r="C333" s="309" t="e">
        <f ca="1">VLOOKUP($A333,Analysis!$A:$U,11,FALSE)</f>
        <v>#VALUE!</v>
      </c>
      <c r="D333" s="264" t="e">
        <f ca="1">IF(VLOOKUP($A333,Analysis!$A:$U,3,FALSE)=1,VLOOKUP($A333,Analysis!$A:$U,18,FALSE),#N/A)</f>
        <v>#VALUE!</v>
      </c>
      <c r="E333" s="264" t="e">
        <f ca="1">IF(ISERROR($D333),VLOOKUP($A333,Analysis!$A:$U,18,FALSE),#N/A)</f>
        <v>#VALUE!</v>
      </c>
      <c r="F333" s="264" t="e">
        <f t="shared" ca="1" si="42"/>
        <v>#VALUE!</v>
      </c>
      <c r="G333" s="264" t="e">
        <f t="shared" ca="1" si="43"/>
        <v>#VALUE!</v>
      </c>
      <c r="H333" s="264" t="e">
        <f t="shared" ca="1" si="44"/>
        <v>#VALUE!</v>
      </c>
      <c r="J333" s="309" t="e">
        <f ca="1">VLOOKUP($A333,Analysis!$A:$U,10,FALSE)</f>
        <v>#VALUE!</v>
      </c>
      <c r="K333" s="310" t="e">
        <f ca="1">IF(VLOOKUP($A333,Analysis!$A:$U,3,FALSE)=1,ROUND(VLOOKUP($A333,Analysis!$A:$U,17,FALSE),0),#N/A)</f>
        <v>#VALUE!</v>
      </c>
      <c r="L333" s="310" t="e">
        <f ca="1">IF(ISERROR($K333),ROUND(VLOOKUP($A333,Analysis!$A:$U,17,FALSE),0),#N/A)</f>
        <v>#VALUE!</v>
      </c>
      <c r="M333" s="264" t="e">
        <f t="shared" ca="1" si="45"/>
        <v>#VALUE!</v>
      </c>
      <c r="N333" s="264" t="e">
        <f t="shared" ca="1" si="46"/>
        <v>#VALUE!</v>
      </c>
      <c r="O333" s="264" t="e">
        <f t="shared" ca="1" si="47"/>
        <v>#VALUE!</v>
      </c>
    </row>
    <row r="334" spans="1:15" x14ac:dyDescent="0.25">
      <c r="A334" s="264" t="e">
        <f t="shared" ca="1" si="40"/>
        <v>#VALUE!</v>
      </c>
      <c r="B334" s="264" t="e">
        <f t="shared" ca="1" si="41"/>
        <v>#VALUE!</v>
      </c>
      <c r="C334" s="309" t="e">
        <f ca="1">VLOOKUP($A334,Analysis!$A:$U,11,FALSE)</f>
        <v>#VALUE!</v>
      </c>
      <c r="D334" s="264" t="e">
        <f ca="1">IF(VLOOKUP($A334,Analysis!$A:$U,3,FALSE)=1,VLOOKUP($A334,Analysis!$A:$U,18,FALSE),#N/A)</f>
        <v>#VALUE!</v>
      </c>
      <c r="E334" s="264" t="e">
        <f ca="1">IF(ISERROR($D334),VLOOKUP($A334,Analysis!$A:$U,18,FALSE),#N/A)</f>
        <v>#VALUE!</v>
      </c>
      <c r="F334" s="264" t="e">
        <f t="shared" ca="1" si="42"/>
        <v>#VALUE!</v>
      </c>
      <c r="G334" s="264" t="e">
        <f t="shared" ca="1" si="43"/>
        <v>#VALUE!</v>
      </c>
      <c r="H334" s="264" t="e">
        <f t="shared" ca="1" si="44"/>
        <v>#VALUE!</v>
      </c>
      <c r="J334" s="309" t="e">
        <f ca="1">VLOOKUP($A334,Analysis!$A:$U,10,FALSE)</f>
        <v>#VALUE!</v>
      </c>
      <c r="K334" s="310" t="e">
        <f ca="1">IF(VLOOKUP($A334,Analysis!$A:$U,3,FALSE)=1,ROUND(VLOOKUP($A334,Analysis!$A:$U,17,FALSE),0),#N/A)</f>
        <v>#VALUE!</v>
      </c>
      <c r="L334" s="310" t="e">
        <f ca="1">IF(ISERROR($K334),ROUND(VLOOKUP($A334,Analysis!$A:$U,17,FALSE),0),#N/A)</f>
        <v>#VALUE!</v>
      </c>
      <c r="M334" s="264" t="e">
        <f t="shared" ca="1" si="45"/>
        <v>#VALUE!</v>
      </c>
      <c r="N334" s="264" t="e">
        <f t="shared" ca="1" si="46"/>
        <v>#VALUE!</v>
      </c>
      <c r="O334" s="264" t="e">
        <f t="shared" ca="1" si="47"/>
        <v>#VALUE!</v>
      </c>
    </row>
    <row r="335" spans="1:15" x14ac:dyDescent="0.25">
      <c r="A335" s="264" t="e">
        <f t="shared" ca="1" si="40"/>
        <v>#VALUE!</v>
      </c>
      <c r="B335" s="264" t="e">
        <f t="shared" ca="1" si="41"/>
        <v>#VALUE!</v>
      </c>
      <c r="C335" s="309" t="e">
        <f ca="1">VLOOKUP($A335,Analysis!$A:$U,11,FALSE)</f>
        <v>#VALUE!</v>
      </c>
      <c r="D335" s="264" t="e">
        <f ca="1">IF(VLOOKUP($A335,Analysis!$A:$U,3,FALSE)=1,VLOOKUP($A335,Analysis!$A:$U,18,FALSE),#N/A)</f>
        <v>#VALUE!</v>
      </c>
      <c r="E335" s="264" t="e">
        <f ca="1">IF(ISERROR($D335),VLOOKUP($A335,Analysis!$A:$U,18,FALSE),#N/A)</f>
        <v>#VALUE!</v>
      </c>
      <c r="F335" s="264" t="e">
        <f t="shared" ca="1" si="42"/>
        <v>#VALUE!</v>
      </c>
      <c r="G335" s="264" t="e">
        <f t="shared" ca="1" si="43"/>
        <v>#VALUE!</v>
      </c>
      <c r="H335" s="264" t="e">
        <f t="shared" ca="1" si="44"/>
        <v>#VALUE!</v>
      </c>
      <c r="J335" s="309" t="e">
        <f ca="1">VLOOKUP($A335,Analysis!$A:$U,10,FALSE)</f>
        <v>#VALUE!</v>
      </c>
      <c r="K335" s="310" t="e">
        <f ca="1">IF(VLOOKUP($A335,Analysis!$A:$U,3,FALSE)=1,ROUND(VLOOKUP($A335,Analysis!$A:$U,17,FALSE),0),#N/A)</f>
        <v>#VALUE!</v>
      </c>
      <c r="L335" s="310" t="e">
        <f ca="1">IF(ISERROR($K335),ROUND(VLOOKUP($A335,Analysis!$A:$U,17,FALSE),0),#N/A)</f>
        <v>#VALUE!</v>
      </c>
      <c r="M335" s="264" t="e">
        <f t="shared" ca="1" si="45"/>
        <v>#VALUE!</v>
      </c>
      <c r="N335" s="264" t="e">
        <f t="shared" ca="1" si="46"/>
        <v>#VALUE!</v>
      </c>
      <c r="O335" s="264" t="e">
        <f t="shared" ca="1" si="47"/>
        <v>#VALUE!</v>
      </c>
    </row>
    <row r="336" spans="1:15" x14ac:dyDescent="0.25">
      <c r="A336" s="264" t="e">
        <f t="shared" ca="1" si="40"/>
        <v>#VALUE!</v>
      </c>
      <c r="B336" s="264" t="e">
        <f t="shared" ca="1" si="41"/>
        <v>#VALUE!</v>
      </c>
      <c r="C336" s="309" t="e">
        <f ca="1">VLOOKUP($A336,Analysis!$A:$U,11,FALSE)</f>
        <v>#VALUE!</v>
      </c>
      <c r="D336" s="264" t="e">
        <f ca="1">IF(VLOOKUP($A336,Analysis!$A:$U,3,FALSE)=1,VLOOKUP($A336,Analysis!$A:$U,18,FALSE),#N/A)</f>
        <v>#VALUE!</v>
      </c>
      <c r="E336" s="264" t="e">
        <f ca="1">IF(ISERROR($D336),VLOOKUP($A336,Analysis!$A:$U,18,FALSE),#N/A)</f>
        <v>#VALUE!</v>
      </c>
      <c r="F336" s="264" t="e">
        <f t="shared" ca="1" si="42"/>
        <v>#VALUE!</v>
      </c>
      <c r="G336" s="264" t="e">
        <f t="shared" ca="1" si="43"/>
        <v>#VALUE!</v>
      </c>
      <c r="H336" s="264" t="e">
        <f t="shared" ca="1" si="44"/>
        <v>#VALUE!</v>
      </c>
      <c r="J336" s="309" t="e">
        <f ca="1">VLOOKUP($A336,Analysis!$A:$U,10,FALSE)</f>
        <v>#VALUE!</v>
      </c>
      <c r="K336" s="310" t="e">
        <f ca="1">IF(VLOOKUP($A336,Analysis!$A:$U,3,FALSE)=1,ROUND(VLOOKUP($A336,Analysis!$A:$U,17,FALSE),0),#N/A)</f>
        <v>#VALUE!</v>
      </c>
      <c r="L336" s="310" t="e">
        <f ca="1">IF(ISERROR($K336),ROUND(VLOOKUP($A336,Analysis!$A:$U,17,FALSE),0),#N/A)</f>
        <v>#VALUE!</v>
      </c>
      <c r="M336" s="264" t="e">
        <f t="shared" ca="1" si="45"/>
        <v>#VALUE!</v>
      </c>
      <c r="N336" s="264" t="e">
        <f t="shared" ca="1" si="46"/>
        <v>#VALUE!</v>
      </c>
      <c r="O336" s="264" t="e">
        <f t="shared" ca="1" si="47"/>
        <v>#VALUE!</v>
      </c>
    </row>
    <row r="337" spans="1:15" x14ac:dyDescent="0.25">
      <c r="A337" s="264" t="e">
        <f t="shared" ca="1" si="40"/>
        <v>#VALUE!</v>
      </c>
      <c r="B337" s="264" t="e">
        <f t="shared" ca="1" si="41"/>
        <v>#VALUE!</v>
      </c>
      <c r="C337" s="309" t="e">
        <f ca="1">VLOOKUP($A337,Analysis!$A:$U,11,FALSE)</f>
        <v>#VALUE!</v>
      </c>
      <c r="D337" s="264" t="e">
        <f ca="1">IF(VLOOKUP($A337,Analysis!$A:$U,3,FALSE)=1,VLOOKUP($A337,Analysis!$A:$U,18,FALSE),#N/A)</f>
        <v>#VALUE!</v>
      </c>
      <c r="E337" s="264" t="e">
        <f ca="1">IF(ISERROR($D337),VLOOKUP($A337,Analysis!$A:$U,18,FALSE),#N/A)</f>
        <v>#VALUE!</v>
      </c>
      <c r="F337" s="264" t="e">
        <f t="shared" ca="1" si="42"/>
        <v>#VALUE!</v>
      </c>
      <c r="G337" s="264" t="e">
        <f t="shared" ca="1" si="43"/>
        <v>#VALUE!</v>
      </c>
      <c r="H337" s="264" t="e">
        <f t="shared" ca="1" si="44"/>
        <v>#VALUE!</v>
      </c>
      <c r="J337" s="309" t="e">
        <f ca="1">VLOOKUP($A337,Analysis!$A:$U,10,FALSE)</f>
        <v>#VALUE!</v>
      </c>
      <c r="K337" s="310" t="e">
        <f ca="1">IF(VLOOKUP($A337,Analysis!$A:$U,3,FALSE)=1,ROUND(VLOOKUP($A337,Analysis!$A:$U,17,FALSE),0),#N/A)</f>
        <v>#VALUE!</v>
      </c>
      <c r="L337" s="310" t="e">
        <f ca="1">IF(ISERROR($K337),ROUND(VLOOKUP($A337,Analysis!$A:$U,17,FALSE),0),#N/A)</f>
        <v>#VALUE!</v>
      </c>
      <c r="M337" s="264" t="e">
        <f t="shared" ca="1" si="45"/>
        <v>#VALUE!</v>
      </c>
      <c r="N337" s="264" t="e">
        <f t="shared" ca="1" si="46"/>
        <v>#VALUE!</v>
      </c>
      <c r="O337" s="264" t="e">
        <f t="shared" ca="1" si="47"/>
        <v>#VALUE!</v>
      </c>
    </row>
    <row r="338" spans="1:15" x14ac:dyDescent="0.25">
      <c r="A338" s="264" t="e">
        <f t="shared" ca="1" si="40"/>
        <v>#VALUE!</v>
      </c>
      <c r="B338" s="264" t="e">
        <f t="shared" ca="1" si="41"/>
        <v>#VALUE!</v>
      </c>
      <c r="C338" s="309" t="e">
        <f ca="1">VLOOKUP($A338,Analysis!$A:$U,11,FALSE)</f>
        <v>#VALUE!</v>
      </c>
      <c r="D338" s="264" t="e">
        <f ca="1">IF(VLOOKUP($A338,Analysis!$A:$U,3,FALSE)=1,VLOOKUP($A338,Analysis!$A:$U,18,FALSE),#N/A)</f>
        <v>#VALUE!</v>
      </c>
      <c r="E338" s="264" t="e">
        <f ca="1">IF(ISERROR($D338),VLOOKUP($A338,Analysis!$A:$U,18,FALSE),#N/A)</f>
        <v>#VALUE!</v>
      </c>
      <c r="F338" s="264" t="e">
        <f t="shared" ca="1" si="42"/>
        <v>#VALUE!</v>
      </c>
      <c r="G338" s="264" t="e">
        <f t="shared" ca="1" si="43"/>
        <v>#VALUE!</v>
      </c>
      <c r="H338" s="264" t="e">
        <f t="shared" ca="1" si="44"/>
        <v>#VALUE!</v>
      </c>
      <c r="J338" s="309" t="e">
        <f ca="1">VLOOKUP($A338,Analysis!$A:$U,10,FALSE)</f>
        <v>#VALUE!</v>
      </c>
      <c r="K338" s="310" t="e">
        <f ca="1">IF(VLOOKUP($A338,Analysis!$A:$U,3,FALSE)=1,ROUND(VLOOKUP($A338,Analysis!$A:$U,17,FALSE),0),#N/A)</f>
        <v>#VALUE!</v>
      </c>
      <c r="L338" s="310" t="e">
        <f ca="1">IF(ISERROR($K338),ROUND(VLOOKUP($A338,Analysis!$A:$U,17,FALSE),0),#N/A)</f>
        <v>#VALUE!</v>
      </c>
      <c r="M338" s="264" t="e">
        <f t="shared" ca="1" si="45"/>
        <v>#VALUE!</v>
      </c>
      <c r="N338" s="264" t="e">
        <f t="shared" ca="1" si="46"/>
        <v>#VALUE!</v>
      </c>
      <c r="O338" s="264" t="e">
        <f t="shared" ca="1" si="47"/>
        <v>#VALUE!</v>
      </c>
    </row>
    <row r="339" spans="1:15" x14ac:dyDescent="0.25">
      <c r="A339" s="264" t="e">
        <f t="shared" ca="1" si="40"/>
        <v>#VALUE!</v>
      </c>
      <c r="B339" s="264" t="e">
        <f t="shared" ca="1" si="41"/>
        <v>#VALUE!</v>
      </c>
      <c r="C339" s="309" t="e">
        <f ca="1">VLOOKUP($A339,Analysis!$A:$U,11,FALSE)</f>
        <v>#VALUE!</v>
      </c>
      <c r="D339" s="264" t="e">
        <f ca="1">IF(VLOOKUP($A339,Analysis!$A:$U,3,FALSE)=1,VLOOKUP($A339,Analysis!$A:$U,18,FALSE),#N/A)</f>
        <v>#VALUE!</v>
      </c>
      <c r="E339" s="264" t="e">
        <f ca="1">IF(ISERROR($D339),VLOOKUP($A339,Analysis!$A:$U,18,FALSE),#N/A)</f>
        <v>#VALUE!</v>
      </c>
      <c r="F339" s="264" t="e">
        <f t="shared" ca="1" si="42"/>
        <v>#VALUE!</v>
      </c>
      <c r="G339" s="264" t="e">
        <f t="shared" ca="1" si="43"/>
        <v>#VALUE!</v>
      </c>
      <c r="H339" s="264" t="e">
        <f t="shared" ca="1" si="44"/>
        <v>#VALUE!</v>
      </c>
      <c r="J339" s="309" t="e">
        <f ca="1">VLOOKUP($A339,Analysis!$A:$U,10,FALSE)</f>
        <v>#VALUE!</v>
      </c>
      <c r="K339" s="310" t="e">
        <f ca="1">IF(VLOOKUP($A339,Analysis!$A:$U,3,FALSE)=1,ROUND(VLOOKUP($A339,Analysis!$A:$U,17,FALSE),0),#N/A)</f>
        <v>#VALUE!</v>
      </c>
      <c r="L339" s="310" t="e">
        <f ca="1">IF(ISERROR($K339),ROUND(VLOOKUP($A339,Analysis!$A:$U,17,FALSE),0),#N/A)</f>
        <v>#VALUE!</v>
      </c>
      <c r="M339" s="264" t="e">
        <f t="shared" ca="1" si="45"/>
        <v>#VALUE!</v>
      </c>
      <c r="N339" s="264" t="e">
        <f t="shared" ca="1" si="46"/>
        <v>#VALUE!</v>
      </c>
      <c r="O339" s="264" t="e">
        <f t="shared" ca="1" si="47"/>
        <v>#VALUE!</v>
      </c>
    </row>
    <row r="340" spans="1:15" x14ac:dyDescent="0.25">
      <c r="A340" s="264" t="e">
        <f t="shared" ca="1" si="40"/>
        <v>#VALUE!</v>
      </c>
      <c r="B340" s="264" t="e">
        <f t="shared" ca="1" si="41"/>
        <v>#VALUE!</v>
      </c>
      <c r="C340" s="309" t="e">
        <f ca="1">VLOOKUP($A340,Analysis!$A:$U,11,FALSE)</f>
        <v>#VALUE!</v>
      </c>
      <c r="D340" s="264" t="e">
        <f ca="1">IF(VLOOKUP($A340,Analysis!$A:$U,3,FALSE)=1,VLOOKUP($A340,Analysis!$A:$U,18,FALSE),#N/A)</f>
        <v>#VALUE!</v>
      </c>
      <c r="E340" s="264" t="e">
        <f ca="1">IF(ISERROR($D340),VLOOKUP($A340,Analysis!$A:$U,18,FALSE),#N/A)</f>
        <v>#VALUE!</v>
      </c>
      <c r="F340" s="264" t="e">
        <f t="shared" ca="1" si="42"/>
        <v>#VALUE!</v>
      </c>
      <c r="G340" s="264" t="e">
        <f t="shared" ca="1" si="43"/>
        <v>#VALUE!</v>
      </c>
      <c r="H340" s="264" t="e">
        <f t="shared" ca="1" si="44"/>
        <v>#VALUE!</v>
      </c>
      <c r="J340" s="309" t="e">
        <f ca="1">VLOOKUP($A340,Analysis!$A:$U,10,FALSE)</f>
        <v>#VALUE!</v>
      </c>
      <c r="K340" s="310" t="e">
        <f ca="1">IF(VLOOKUP($A340,Analysis!$A:$U,3,FALSE)=1,ROUND(VLOOKUP($A340,Analysis!$A:$U,17,FALSE),0),#N/A)</f>
        <v>#VALUE!</v>
      </c>
      <c r="L340" s="310" t="e">
        <f ca="1">IF(ISERROR($K340),ROUND(VLOOKUP($A340,Analysis!$A:$U,17,FALSE),0),#N/A)</f>
        <v>#VALUE!</v>
      </c>
      <c r="M340" s="264" t="e">
        <f t="shared" ca="1" si="45"/>
        <v>#VALUE!</v>
      </c>
      <c r="N340" s="264" t="e">
        <f t="shared" ca="1" si="46"/>
        <v>#VALUE!</v>
      </c>
      <c r="O340" s="264" t="e">
        <f t="shared" ca="1" si="47"/>
        <v>#VALUE!</v>
      </c>
    </row>
    <row r="341" spans="1:15" x14ac:dyDescent="0.25">
      <c r="A341" s="264" t="e">
        <f t="shared" ca="1" si="40"/>
        <v>#VALUE!</v>
      </c>
      <c r="B341" s="264" t="e">
        <f t="shared" ca="1" si="41"/>
        <v>#VALUE!</v>
      </c>
      <c r="C341" s="309" t="e">
        <f ca="1">VLOOKUP($A341,Analysis!$A:$U,11,FALSE)</f>
        <v>#VALUE!</v>
      </c>
      <c r="D341" s="264" t="e">
        <f ca="1">IF(VLOOKUP($A341,Analysis!$A:$U,3,FALSE)=1,VLOOKUP($A341,Analysis!$A:$U,18,FALSE),#N/A)</f>
        <v>#VALUE!</v>
      </c>
      <c r="E341" s="264" t="e">
        <f ca="1">IF(ISERROR($D341),VLOOKUP($A341,Analysis!$A:$U,18,FALSE),#N/A)</f>
        <v>#VALUE!</v>
      </c>
      <c r="F341" s="264" t="e">
        <f t="shared" ca="1" si="42"/>
        <v>#VALUE!</v>
      </c>
      <c r="G341" s="264" t="e">
        <f t="shared" ca="1" si="43"/>
        <v>#VALUE!</v>
      </c>
      <c r="H341" s="264" t="e">
        <f t="shared" ca="1" si="44"/>
        <v>#VALUE!</v>
      </c>
      <c r="J341" s="309" t="e">
        <f ca="1">VLOOKUP($A341,Analysis!$A:$U,10,FALSE)</f>
        <v>#VALUE!</v>
      </c>
      <c r="K341" s="310" t="e">
        <f ca="1">IF(VLOOKUP($A341,Analysis!$A:$U,3,FALSE)=1,ROUND(VLOOKUP($A341,Analysis!$A:$U,17,FALSE),0),#N/A)</f>
        <v>#VALUE!</v>
      </c>
      <c r="L341" s="310" t="e">
        <f ca="1">IF(ISERROR($K341),ROUND(VLOOKUP($A341,Analysis!$A:$U,17,FALSE),0),#N/A)</f>
        <v>#VALUE!</v>
      </c>
      <c r="M341" s="264" t="e">
        <f t="shared" ca="1" si="45"/>
        <v>#VALUE!</v>
      </c>
      <c r="N341" s="264" t="e">
        <f t="shared" ca="1" si="46"/>
        <v>#VALUE!</v>
      </c>
      <c r="O341" s="264" t="e">
        <f t="shared" ca="1" si="47"/>
        <v>#VALUE!</v>
      </c>
    </row>
    <row r="342" spans="1:15" x14ac:dyDescent="0.25">
      <c r="A342" s="264" t="e">
        <f t="shared" ca="1" si="40"/>
        <v>#VALUE!</v>
      </c>
      <c r="B342" s="264" t="e">
        <f t="shared" ca="1" si="41"/>
        <v>#VALUE!</v>
      </c>
      <c r="C342" s="309" t="e">
        <f ca="1">VLOOKUP($A342,Analysis!$A:$U,11,FALSE)</f>
        <v>#VALUE!</v>
      </c>
      <c r="D342" s="264" t="e">
        <f ca="1">IF(VLOOKUP($A342,Analysis!$A:$U,3,FALSE)=1,VLOOKUP($A342,Analysis!$A:$U,18,FALSE),#N/A)</f>
        <v>#VALUE!</v>
      </c>
      <c r="E342" s="264" t="e">
        <f ca="1">IF(ISERROR($D342),VLOOKUP($A342,Analysis!$A:$U,18,FALSE),#N/A)</f>
        <v>#VALUE!</v>
      </c>
      <c r="F342" s="264" t="e">
        <f t="shared" ca="1" si="42"/>
        <v>#VALUE!</v>
      </c>
      <c r="G342" s="264" t="e">
        <f t="shared" ca="1" si="43"/>
        <v>#VALUE!</v>
      </c>
      <c r="H342" s="264" t="e">
        <f t="shared" ca="1" si="44"/>
        <v>#VALUE!</v>
      </c>
      <c r="J342" s="309" t="e">
        <f ca="1">VLOOKUP($A342,Analysis!$A:$U,10,FALSE)</f>
        <v>#VALUE!</v>
      </c>
      <c r="K342" s="310" t="e">
        <f ca="1">IF(VLOOKUP($A342,Analysis!$A:$U,3,FALSE)=1,ROUND(VLOOKUP($A342,Analysis!$A:$U,17,FALSE),0),#N/A)</f>
        <v>#VALUE!</v>
      </c>
      <c r="L342" s="310" t="e">
        <f ca="1">IF(ISERROR($K342),ROUND(VLOOKUP($A342,Analysis!$A:$U,17,FALSE),0),#N/A)</f>
        <v>#VALUE!</v>
      </c>
      <c r="M342" s="264" t="e">
        <f t="shared" ca="1" si="45"/>
        <v>#VALUE!</v>
      </c>
      <c r="N342" s="264" t="e">
        <f t="shared" ca="1" si="46"/>
        <v>#VALUE!</v>
      </c>
      <c r="O342" s="264" t="e">
        <f t="shared" ca="1" si="47"/>
        <v>#VALUE!</v>
      </c>
    </row>
    <row r="343" spans="1:15" x14ac:dyDescent="0.25">
      <c r="A343" s="264" t="e">
        <f t="shared" ca="1" si="40"/>
        <v>#VALUE!</v>
      </c>
      <c r="B343" s="264" t="e">
        <f t="shared" ca="1" si="41"/>
        <v>#VALUE!</v>
      </c>
      <c r="C343" s="309" t="e">
        <f ca="1">VLOOKUP($A343,Analysis!$A:$U,11,FALSE)</f>
        <v>#VALUE!</v>
      </c>
      <c r="D343" s="264" t="e">
        <f ca="1">IF(VLOOKUP($A343,Analysis!$A:$U,3,FALSE)=1,VLOOKUP($A343,Analysis!$A:$U,18,FALSE),#N/A)</f>
        <v>#VALUE!</v>
      </c>
      <c r="E343" s="264" t="e">
        <f ca="1">IF(ISERROR($D343),VLOOKUP($A343,Analysis!$A:$U,18,FALSE),#N/A)</f>
        <v>#VALUE!</v>
      </c>
      <c r="F343" s="264" t="e">
        <f t="shared" ca="1" si="42"/>
        <v>#VALUE!</v>
      </c>
      <c r="G343" s="264" t="e">
        <f t="shared" ca="1" si="43"/>
        <v>#VALUE!</v>
      </c>
      <c r="H343" s="264" t="e">
        <f t="shared" ca="1" si="44"/>
        <v>#VALUE!</v>
      </c>
      <c r="J343" s="309" t="e">
        <f ca="1">VLOOKUP($A343,Analysis!$A:$U,10,FALSE)</f>
        <v>#VALUE!</v>
      </c>
      <c r="K343" s="310" t="e">
        <f ca="1">IF(VLOOKUP($A343,Analysis!$A:$U,3,FALSE)=1,ROUND(VLOOKUP($A343,Analysis!$A:$U,17,FALSE),0),#N/A)</f>
        <v>#VALUE!</v>
      </c>
      <c r="L343" s="310" t="e">
        <f ca="1">IF(ISERROR($K343),ROUND(VLOOKUP($A343,Analysis!$A:$U,17,FALSE),0),#N/A)</f>
        <v>#VALUE!</v>
      </c>
      <c r="M343" s="264" t="e">
        <f t="shared" ca="1" si="45"/>
        <v>#VALUE!</v>
      </c>
      <c r="N343" s="264" t="e">
        <f t="shared" ca="1" si="46"/>
        <v>#VALUE!</v>
      </c>
      <c r="O343" s="264" t="e">
        <f t="shared" ca="1" si="47"/>
        <v>#VALUE!</v>
      </c>
    </row>
    <row r="344" spans="1:15" x14ac:dyDescent="0.25">
      <c r="A344" s="264" t="e">
        <f t="shared" ca="1" si="40"/>
        <v>#VALUE!</v>
      </c>
      <c r="B344" s="264" t="e">
        <f t="shared" ca="1" si="41"/>
        <v>#VALUE!</v>
      </c>
      <c r="C344" s="309" t="e">
        <f ca="1">VLOOKUP($A344,Analysis!$A:$U,11,FALSE)</f>
        <v>#VALUE!</v>
      </c>
      <c r="D344" s="264" t="e">
        <f ca="1">IF(VLOOKUP($A344,Analysis!$A:$U,3,FALSE)=1,VLOOKUP($A344,Analysis!$A:$U,18,FALSE),#N/A)</f>
        <v>#VALUE!</v>
      </c>
      <c r="E344" s="264" t="e">
        <f ca="1">IF(ISERROR($D344),VLOOKUP($A344,Analysis!$A:$U,18,FALSE),#N/A)</f>
        <v>#VALUE!</v>
      </c>
      <c r="F344" s="264" t="e">
        <f t="shared" ca="1" si="42"/>
        <v>#VALUE!</v>
      </c>
      <c r="G344" s="264" t="e">
        <f t="shared" ca="1" si="43"/>
        <v>#VALUE!</v>
      </c>
      <c r="H344" s="264" t="e">
        <f t="shared" ca="1" si="44"/>
        <v>#VALUE!</v>
      </c>
      <c r="J344" s="309" t="e">
        <f ca="1">VLOOKUP($A344,Analysis!$A:$U,10,FALSE)</f>
        <v>#VALUE!</v>
      </c>
      <c r="K344" s="310" t="e">
        <f ca="1">IF(VLOOKUP($A344,Analysis!$A:$U,3,FALSE)=1,ROUND(VLOOKUP($A344,Analysis!$A:$U,17,FALSE),0),#N/A)</f>
        <v>#VALUE!</v>
      </c>
      <c r="L344" s="310" t="e">
        <f ca="1">IF(ISERROR($K344),ROUND(VLOOKUP($A344,Analysis!$A:$U,17,FALSE),0),#N/A)</f>
        <v>#VALUE!</v>
      </c>
      <c r="M344" s="264" t="e">
        <f t="shared" ca="1" si="45"/>
        <v>#VALUE!</v>
      </c>
      <c r="N344" s="264" t="e">
        <f t="shared" ca="1" si="46"/>
        <v>#VALUE!</v>
      </c>
      <c r="O344" s="264" t="e">
        <f t="shared" ca="1" si="47"/>
        <v>#VALUE!</v>
      </c>
    </row>
    <row r="345" spans="1:15" x14ac:dyDescent="0.25">
      <c r="A345" s="264" t="e">
        <f t="shared" ca="1" si="40"/>
        <v>#VALUE!</v>
      </c>
      <c r="B345" s="264" t="e">
        <f t="shared" ca="1" si="41"/>
        <v>#VALUE!</v>
      </c>
      <c r="C345" s="309" t="e">
        <f ca="1">VLOOKUP($A345,Analysis!$A:$U,11,FALSE)</f>
        <v>#VALUE!</v>
      </c>
      <c r="D345" s="264" t="e">
        <f ca="1">IF(VLOOKUP($A345,Analysis!$A:$U,3,FALSE)=1,VLOOKUP($A345,Analysis!$A:$U,18,FALSE),#N/A)</f>
        <v>#VALUE!</v>
      </c>
      <c r="E345" s="264" t="e">
        <f ca="1">IF(ISERROR($D345),VLOOKUP($A345,Analysis!$A:$U,18,FALSE),#N/A)</f>
        <v>#VALUE!</v>
      </c>
      <c r="F345" s="264" t="e">
        <f t="shared" ca="1" si="42"/>
        <v>#VALUE!</v>
      </c>
      <c r="G345" s="264" t="e">
        <f t="shared" ca="1" si="43"/>
        <v>#VALUE!</v>
      </c>
      <c r="H345" s="264" t="e">
        <f t="shared" ca="1" si="44"/>
        <v>#VALUE!</v>
      </c>
      <c r="J345" s="309" t="e">
        <f ca="1">VLOOKUP($A345,Analysis!$A:$U,10,FALSE)</f>
        <v>#VALUE!</v>
      </c>
      <c r="K345" s="310" t="e">
        <f ca="1">IF(VLOOKUP($A345,Analysis!$A:$U,3,FALSE)=1,ROUND(VLOOKUP($A345,Analysis!$A:$U,17,FALSE),0),#N/A)</f>
        <v>#VALUE!</v>
      </c>
      <c r="L345" s="310" t="e">
        <f ca="1">IF(ISERROR($K345),ROUND(VLOOKUP($A345,Analysis!$A:$U,17,FALSE),0),#N/A)</f>
        <v>#VALUE!</v>
      </c>
      <c r="M345" s="264" t="e">
        <f t="shared" ca="1" si="45"/>
        <v>#VALUE!</v>
      </c>
      <c r="N345" s="264" t="e">
        <f t="shared" ca="1" si="46"/>
        <v>#VALUE!</v>
      </c>
      <c r="O345" s="264" t="e">
        <f t="shared" ca="1" si="47"/>
        <v>#VALUE!</v>
      </c>
    </row>
    <row r="346" spans="1:15" x14ac:dyDescent="0.25">
      <c r="A346" s="264" t="e">
        <f t="shared" ca="1" si="40"/>
        <v>#VALUE!</v>
      </c>
      <c r="B346" s="264" t="e">
        <f t="shared" ca="1" si="41"/>
        <v>#VALUE!</v>
      </c>
      <c r="C346" s="309" t="e">
        <f ca="1">VLOOKUP($A346,Analysis!$A:$U,11,FALSE)</f>
        <v>#VALUE!</v>
      </c>
      <c r="D346" s="264" t="e">
        <f ca="1">IF(VLOOKUP($A346,Analysis!$A:$U,3,FALSE)=1,VLOOKUP($A346,Analysis!$A:$U,18,FALSE),#N/A)</f>
        <v>#VALUE!</v>
      </c>
      <c r="E346" s="264" t="e">
        <f ca="1">IF(ISERROR($D346),VLOOKUP($A346,Analysis!$A:$U,18,FALSE),#N/A)</f>
        <v>#VALUE!</v>
      </c>
      <c r="F346" s="264" t="e">
        <f t="shared" ca="1" si="42"/>
        <v>#VALUE!</v>
      </c>
      <c r="G346" s="264" t="e">
        <f t="shared" ca="1" si="43"/>
        <v>#VALUE!</v>
      </c>
      <c r="H346" s="264" t="e">
        <f t="shared" ca="1" si="44"/>
        <v>#VALUE!</v>
      </c>
      <c r="J346" s="309" t="e">
        <f ca="1">VLOOKUP($A346,Analysis!$A:$U,10,FALSE)</f>
        <v>#VALUE!</v>
      </c>
      <c r="K346" s="310" t="e">
        <f ca="1">IF(VLOOKUP($A346,Analysis!$A:$U,3,FALSE)=1,ROUND(VLOOKUP($A346,Analysis!$A:$U,17,FALSE),0),#N/A)</f>
        <v>#VALUE!</v>
      </c>
      <c r="L346" s="310" t="e">
        <f ca="1">IF(ISERROR($K346),ROUND(VLOOKUP($A346,Analysis!$A:$U,17,FALSE),0),#N/A)</f>
        <v>#VALUE!</v>
      </c>
      <c r="M346" s="264" t="e">
        <f t="shared" ca="1" si="45"/>
        <v>#VALUE!</v>
      </c>
      <c r="N346" s="264" t="e">
        <f t="shared" ca="1" si="46"/>
        <v>#VALUE!</v>
      </c>
      <c r="O346" s="264" t="e">
        <f t="shared" ca="1" si="47"/>
        <v>#VALUE!</v>
      </c>
    </row>
    <row r="347" spans="1:15" x14ac:dyDescent="0.25">
      <c r="A347" s="264" t="e">
        <f t="shared" ca="1" si="40"/>
        <v>#VALUE!</v>
      </c>
      <c r="B347" s="264" t="e">
        <f t="shared" ca="1" si="41"/>
        <v>#VALUE!</v>
      </c>
      <c r="C347" s="309" t="e">
        <f ca="1">VLOOKUP($A347,Analysis!$A:$U,11,FALSE)</f>
        <v>#VALUE!</v>
      </c>
      <c r="D347" s="264" t="e">
        <f ca="1">IF(VLOOKUP($A347,Analysis!$A:$U,3,FALSE)=1,VLOOKUP($A347,Analysis!$A:$U,18,FALSE),#N/A)</f>
        <v>#VALUE!</v>
      </c>
      <c r="E347" s="264" t="e">
        <f ca="1">IF(ISERROR($D347),VLOOKUP($A347,Analysis!$A:$U,18,FALSE),#N/A)</f>
        <v>#VALUE!</v>
      </c>
      <c r="F347" s="264" t="e">
        <f t="shared" ca="1" si="42"/>
        <v>#VALUE!</v>
      </c>
      <c r="G347" s="264" t="e">
        <f t="shared" ca="1" si="43"/>
        <v>#VALUE!</v>
      </c>
      <c r="H347" s="264" t="e">
        <f t="shared" ca="1" si="44"/>
        <v>#VALUE!</v>
      </c>
      <c r="J347" s="309" t="e">
        <f ca="1">VLOOKUP($A347,Analysis!$A:$U,10,FALSE)</f>
        <v>#VALUE!</v>
      </c>
      <c r="K347" s="310" t="e">
        <f ca="1">IF(VLOOKUP($A347,Analysis!$A:$U,3,FALSE)=1,ROUND(VLOOKUP($A347,Analysis!$A:$U,17,FALSE),0),#N/A)</f>
        <v>#VALUE!</v>
      </c>
      <c r="L347" s="310" t="e">
        <f ca="1">IF(ISERROR($K347),ROUND(VLOOKUP($A347,Analysis!$A:$U,17,FALSE),0),#N/A)</f>
        <v>#VALUE!</v>
      </c>
      <c r="M347" s="264" t="e">
        <f t="shared" ca="1" si="45"/>
        <v>#VALUE!</v>
      </c>
      <c r="N347" s="264" t="e">
        <f t="shared" ca="1" si="46"/>
        <v>#VALUE!</v>
      </c>
      <c r="O347" s="264" t="e">
        <f t="shared" ca="1" si="47"/>
        <v>#VALUE!</v>
      </c>
    </row>
    <row r="348" spans="1:15" x14ac:dyDescent="0.25">
      <c r="A348" s="264" t="e">
        <f t="shared" ca="1" si="40"/>
        <v>#VALUE!</v>
      </c>
      <c r="B348" s="264" t="e">
        <f t="shared" ca="1" si="41"/>
        <v>#VALUE!</v>
      </c>
      <c r="C348" s="309" t="e">
        <f ca="1">VLOOKUP($A348,Analysis!$A:$U,11,FALSE)</f>
        <v>#VALUE!</v>
      </c>
      <c r="D348" s="264" t="e">
        <f ca="1">IF(VLOOKUP($A348,Analysis!$A:$U,3,FALSE)=1,VLOOKUP($A348,Analysis!$A:$U,18,FALSE),#N/A)</f>
        <v>#VALUE!</v>
      </c>
      <c r="E348" s="264" t="e">
        <f ca="1">IF(ISERROR($D348),VLOOKUP($A348,Analysis!$A:$U,18,FALSE),#N/A)</f>
        <v>#VALUE!</v>
      </c>
      <c r="F348" s="264" t="e">
        <f t="shared" ca="1" si="42"/>
        <v>#VALUE!</v>
      </c>
      <c r="G348" s="264" t="e">
        <f t="shared" ca="1" si="43"/>
        <v>#VALUE!</v>
      </c>
      <c r="H348" s="264" t="e">
        <f t="shared" ca="1" si="44"/>
        <v>#VALUE!</v>
      </c>
      <c r="J348" s="309" t="e">
        <f ca="1">VLOOKUP($A348,Analysis!$A:$U,10,FALSE)</f>
        <v>#VALUE!</v>
      </c>
      <c r="K348" s="310" t="e">
        <f ca="1">IF(VLOOKUP($A348,Analysis!$A:$U,3,FALSE)=1,ROUND(VLOOKUP($A348,Analysis!$A:$U,17,FALSE),0),#N/A)</f>
        <v>#VALUE!</v>
      </c>
      <c r="L348" s="310" t="e">
        <f ca="1">IF(ISERROR($K348),ROUND(VLOOKUP($A348,Analysis!$A:$U,17,FALSE),0),#N/A)</f>
        <v>#VALUE!</v>
      </c>
      <c r="M348" s="264" t="e">
        <f t="shared" ca="1" si="45"/>
        <v>#VALUE!</v>
      </c>
      <c r="N348" s="264" t="e">
        <f t="shared" ca="1" si="46"/>
        <v>#VALUE!</v>
      </c>
      <c r="O348" s="264" t="e">
        <f t="shared" ca="1" si="47"/>
        <v>#VALUE!</v>
      </c>
    </row>
    <row r="349" spans="1:15" x14ac:dyDescent="0.25">
      <c r="A349" s="264" t="e">
        <f t="shared" ca="1" si="40"/>
        <v>#VALUE!</v>
      </c>
      <c r="B349" s="264" t="e">
        <f t="shared" ca="1" si="41"/>
        <v>#VALUE!</v>
      </c>
      <c r="C349" s="309" t="e">
        <f ca="1">VLOOKUP($A349,Analysis!$A:$U,11,FALSE)</f>
        <v>#VALUE!</v>
      </c>
      <c r="D349" s="264" t="e">
        <f ca="1">IF(VLOOKUP($A349,Analysis!$A:$U,3,FALSE)=1,VLOOKUP($A349,Analysis!$A:$U,18,FALSE),#N/A)</f>
        <v>#VALUE!</v>
      </c>
      <c r="E349" s="264" t="e">
        <f ca="1">IF(ISERROR($D349),VLOOKUP($A349,Analysis!$A:$U,18,FALSE),#N/A)</f>
        <v>#VALUE!</v>
      </c>
      <c r="F349" s="264" t="e">
        <f t="shared" ca="1" si="42"/>
        <v>#VALUE!</v>
      </c>
      <c r="G349" s="264" t="e">
        <f t="shared" ca="1" si="43"/>
        <v>#VALUE!</v>
      </c>
      <c r="H349" s="264" t="e">
        <f t="shared" ca="1" si="44"/>
        <v>#VALUE!</v>
      </c>
      <c r="J349" s="309" t="e">
        <f ca="1">VLOOKUP($A349,Analysis!$A:$U,10,FALSE)</f>
        <v>#VALUE!</v>
      </c>
      <c r="K349" s="310" t="e">
        <f ca="1">IF(VLOOKUP($A349,Analysis!$A:$U,3,FALSE)=1,ROUND(VLOOKUP($A349,Analysis!$A:$U,17,FALSE),0),#N/A)</f>
        <v>#VALUE!</v>
      </c>
      <c r="L349" s="310" t="e">
        <f ca="1">IF(ISERROR($K349),ROUND(VLOOKUP($A349,Analysis!$A:$U,17,FALSE),0),#N/A)</f>
        <v>#VALUE!</v>
      </c>
      <c r="M349" s="264" t="e">
        <f t="shared" ca="1" si="45"/>
        <v>#VALUE!</v>
      </c>
      <c r="N349" s="264" t="e">
        <f t="shared" ca="1" si="46"/>
        <v>#VALUE!</v>
      </c>
      <c r="O349" s="264" t="e">
        <f t="shared" ca="1" si="47"/>
        <v>#VALUE!</v>
      </c>
    </row>
    <row r="350" spans="1:15" x14ac:dyDescent="0.25">
      <c r="A350" s="264" t="e">
        <f t="shared" ca="1" si="40"/>
        <v>#VALUE!</v>
      </c>
      <c r="B350" s="264" t="e">
        <f t="shared" ca="1" si="41"/>
        <v>#VALUE!</v>
      </c>
      <c r="C350" s="309" t="e">
        <f ca="1">VLOOKUP($A350,Analysis!$A:$U,11,FALSE)</f>
        <v>#VALUE!</v>
      </c>
      <c r="D350" s="264" t="e">
        <f ca="1">IF(VLOOKUP($A350,Analysis!$A:$U,3,FALSE)=1,VLOOKUP($A350,Analysis!$A:$U,18,FALSE),#N/A)</f>
        <v>#VALUE!</v>
      </c>
      <c r="E350" s="264" t="e">
        <f ca="1">IF(ISERROR($D350),VLOOKUP($A350,Analysis!$A:$U,18,FALSE),#N/A)</f>
        <v>#VALUE!</v>
      </c>
      <c r="F350" s="264" t="e">
        <f t="shared" ca="1" si="42"/>
        <v>#VALUE!</v>
      </c>
      <c r="G350" s="264" t="e">
        <f t="shared" ca="1" si="43"/>
        <v>#VALUE!</v>
      </c>
      <c r="H350" s="264" t="e">
        <f t="shared" ca="1" si="44"/>
        <v>#VALUE!</v>
      </c>
      <c r="J350" s="309" t="e">
        <f ca="1">VLOOKUP($A350,Analysis!$A:$U,10,FALSE)</f>
        <v>#VALUE!</v>
      </c>
      <c r="K350" s="310" t="e">
        <f ca="1">IF(VLOOKUP($A350,Analysis!$A:$U,3,FALSE)=1,ROUND(VLOOKUP($A350,Analysis!$A:$U,17,FALSE),0),#N/A)</f>
        <v>#VALUE!</v>
      </c>
      <c r="L350" s="310" t="e">
        <f ca="1">IF(ISERROR($K350),ROUND(VLOOKUP($A350,Analysis!$A:$U,17,FALSE),0),#N/A)</f>
        <v>#VALUE!</v>
      </c>
      <c r="M350" s="264" t="e">
        <f t="shared" ca="1" si="45"/>
        <v>#VALUE!</v>
      </c>
      <c r="N350" s="264" t="e">
        <f t="shared" ca="1" si="46"/>
        <v>#VALUE!</v>
      </c>
      <c r="O350" s="264" t="e">
        <f t="shared" ca="1" si="47"/>
        <v>#VALUE!</v>
      </c>
    </row>
    <row r="351" spans="1:15" x14ac:dyDescent="0.25">
      <c r="A351" s="264" t="e">
        <f t="shared" ca="1" si="40"/>
        <v>#VALUE!</v>
      </c>
      <c r="B351" s="264" t="e">
        <f t="shared" ca="1" si="41"/>
        <v>#VALUE!</v>
      </c>
      <c r="C351" s="309" t="e">
        <f ca="1">VLOOKUP($A351,Analysis!$A:$U,11,FALSE)</f>
        <v>#VALUE!</v>
      </c>
      <c r="D351" s="264" t="e">
        <f ca="1">IF(VLOOKUP($A351,Analysis!$A:$U,3,FALSE)=1,VLOOKUP($A351,Analysis!$A:$U,18,FALSE),#N/A)</f>
        <v>#VALUE!</v>
      </c>
      <c r="E351" s="264" t="e">
        <f ca="1">IF(ISERROR($D351),VLOOKUP($A351,Analysis!$A:$U,18,FALSE),#N/A)</f>
        <v>#VALUE!</v>
      </c>
      <c r="F351" s="264" t="e">
        <f t="shared" ca="1" si="42"/>
        <v>#VALUE!</v>
      </c>
      <c r="G351" s="264" t="e">
        <f t="shared" ca="1" si="43"/>
        <v>#VALUE!</v>
      </c>
      <c r="H351" s="264" t="e">
        <f t="shared" ca="1" si="44"/>
        <v>#VALUE!</v>
      </c>
      <c r="J351" s="309" t="e">
        <f ca="1">VLOOKUP($A351,Analysis!$A:$U,10,FALSE)</f>
        <v>#VALUE!</v>
      </c>
      <c r="K351" s="310" t="e">
        <f ca="1">IF(VLOOKUP($A351,Analysis!$A:$U,3,FALSE)=1,ROUND(VLOOKUP($A351,Analysis!$A:$U,17,FALSE),0),#N/A)</f>
        <v>#VALUE!</v>
      </c>
      <c r="L351" s="310" t="e">
        <f ca="1">IF(ISERROR($K351),ROUND(VLOOKUP($A351,Analysis!$A:$U,17,FALSE),0),#N/A)</f>
        <v>#VALUE!</v>
      </c>
      <c r="M351" s="264" t="e">
        <f t="shared" ca="1" si="45"/>
        <v>#VALUE!</v>
      </c>
      <c r="N351" s="264" t="e">
        <f t="shared" ca="1" si="46"/>
        <v>#VALUE!</v>
      </c>
      <c r="O351" s="264" t="e">
        <f t="shared" ca="1" si="47"/>
        <v>#VALUE!</v>
      </c>
    </row>
    <row r="352" spans="1:15" x14ac:dyDescent="0.25">
      <c r="A352" s="264" t="e">
        <f t="shared" ca="1" si="40"/>
        <v>#VALUE!</v>
      </c>
      <c r="B352" s="264" t="e">
        <f t="shared" ca="1" si="41"/>
        <v>#VALUE!</v>
      </c>
      <c r="C352" s="309" t="e">
        <f ca="1">VLOOKUP($A352,Analysis!$A:$U,11,FALSE)</f>
        <v>#VALUE!</v>
      </c>
      <c r="D352" s="264" t="e">
        <f ca="1">IF(VLOOKUP($A352,Analysis!$A:$U,3,FALSE)=1,VLOOKUP($A352,Analysis!$A:$U,18,FALSE),#N/A)</f>
        <v>#VALUE!</v>
      </c>
      <c r="E352" s="264" t="e">
        <f ca="1">IF(ISERROR($D352),VLOOKUP($A352,Analysis!$A:$U,18,FALSE),#N/A)</f>
        <v>#VALUE!</v>
      </c>
      <c r="F352" s="264" t="e">
        <f t="shared" ca="1" si="42"/>
        <v>#VALUE!</v>
      </c>
      <c r="G352" s="264" t="e">
        <f t="shared" ca="1" si="43"/>
        <v>#VALUE!</v>
      </c>
      <c r="H352" s="264" t="e">
        <f t="shared" ca="1" si="44"/>
        <v>#VALUE!</v>
      </c>
      <c r="J352" s="309" t="e">
        <f ca="1">VLOOKUP($A352,Analysis!$A:$U,10,FALSE)</f>
        <v>#VALUE!</v>
      </c>
      <c r="K352" s="310" t="e">
        <f ca="1">IF(VLOOKUP($A352,Analysis!$A:$U,3,FALSE)=1,ROUND(VLOOKUP($A352,Analysis!$A:$U,17,FALSE),0),#N/A)</f>
        <v>#VALUE!</v>
      </c>
      <c r="L352" s="310" t="e">
        <f ca="1">IF(ISERROR($K352),ROUND(VLOOKUP($A352,Analysis!$A:$U,17,FALSE),0),#N/A)</f>
        <v>#VALUE!</v>
      </c>
      <c r="M352" s="264" t="e">
        <f t="shared" ca="1" si="45"/>
        <v>#VALUE!</v>
      </c>
      <c r="N352" s="264" t="e">
        <f t="shared" ca="1" si="46"/>
        <v>#VALUE!</v>
      </c>
      <c r="O352" s="264" t="e">
        <f t="shared" ca="1" si="47"/>
        <v>#VALUE!</v>
      </c>
    </row>
    <row r="353" spans="1:15" x14ac:dyDescent="0.25">
      <c r="A353" s="264" t="e">
        <f t="shared" ca="1" si="40"/>
        <v>#VALUE!</v>
      </c>
      <c r="B353" s="264" t="e">
        <f t="shared" ca="1" si="41"/>
        <v>#VALUE!</v>
      </c>
      <c r="C353" s="309" t="e">
        <f ca="1">VLOOKUP($A353,Analysis!$A:$U,11,FALSE)</f>
        <v>#VALUE!</v>
      </c>
      <c r="D353" s="264" t="e">
        <f ca="1">IF(VLOOKUP($A353,Analysis!$A:$U,3,FALSE)=1,VLOOKUP($A353,Analysis!$A:$U,18,FALSE),#N/A)</f>
        <v>#VALUE!</v>
      </c>
      <c r="E353" s="264" t="e">
        <f ca="1">IF(ISERROR($D353),VLOOKUP($A353,Analysis!$A:$U,18,FALSE),#N/A)</f>
        <v>#VALUE!</v>
      </c>
      <c r="F353" s="264" t="e">
        <f t="shared" ca="1" si="42"/>
        <v>#VALUE!</v>
      </c>
      <c r="G353" s="264" t="e">
        <f t="shared" ca="1" si="43"/>
        <v>#VALUE!</v>
      </c>
      <c r="H353" s="264" t="e">
        <f t="shared" ca="1" si="44"/>
        <v>#VALUE!</v>
      </c>
      <c r="J353" s="309" t="e">
        <f ca="1">VLOOKUP($A353,Analysis!$A:$U,10,FALSE)</f>
        <v>#VALUE!</v>
      </c>
      <c r="K353" s="310" t="e">
        <f ca="1">IF(VLOOKUP($A353,Analysis!$A:$U,3,FALSE)=1,ROUND(VLOOKUP($A353,Analysis!$A:$U,17,FALSE),0),#N/A)</f>
        <v>#VALUE!</v>
      </c>
      <c r="L353" s="310" t="e">
        <f ca="1">IF(ISERROR($K353),ROUND(VLOOKUP($A353,Analysis!$A:$U,17,FALSE),0),#N/A)</f>
        <v>#VALUE!</v>
      </c>
      <c r="M353" s="264" t="e">
        <f t="shared" ca="1" si="45"/>
        <v>#VALUE!</v>
      </c>
      <c r="N353" s="264" t="e">
        <f t="shared" ca="1" si="46"/>
        <v>#VALUE!</v>
      </c>
      <c r="O353" s="264" t="e">
        <f t="shared" ca="1" si="47"/>
        <v>#VALUE!</v>
      </c>
    </row>
    <row r="354" spans="1:15" x14ac:dyDescent="0.25">
      <c r="A354" s="264" t="e">
        <f t="shared" ca="1" si="40"/>
        <v>#VALUE!</v>
      </c>
      <c r="B354" s="264" t="e">
        <f t="shared" ca="1" si="41"/>
        <v>#VALUE!</v>
      </c>
      <c r="C354" s="309" t="e">
        <f ca="1">VLOOKUP($A354,Analysis!$A:$U,11,FALSE)</f>
        <v>#VALUE!</v>
      </c>
      <c r="D354" s="264" t="e">
        <f ca="1">IF(VLOOKUP($A354,Analysis!$A:$U,3,FALSE)=1,VLOOKUP($A354,Analysis!$A:$U,18,FALSE),#N/A)</f>
        <v>#VALUE!</v>
      </c>
      <c r="E354" s="264" t="e">
        <f ca="1">IF(ISERROR($D354),VLOOKUP($A354,Analysis!$A:$U,18,FALSE),#N/A)</f>
        <v>#VALUE!</v>
      </c>
      <c r="F354" s="264" t="e">
        <f t="shared" ca="1" si="42"/>
        <v>#VALUE!</v>
      </c>
      <c r="G354" s="264" t="e">
        <f t="shared" ca="1" si="43"/>
        <v>#VALUE!</v>
      </c>
      <c r="H354" s="264" t="e">
        <f t="shared" ca="1" si="44"/>
        <v>#VALUE!</v>
      </c>
      <c r="J354" s="309" t="e">
        <f ca="1">VLOOKUP($A354,Analysis!$A:$U,10,FALSE)</f>
        <v>#VALUE!</v>
      </c>
      <c r="K354" s="310" t="e">
        <f ca="1">IF(VLOOKUP($A354,Analysis!$A:$U,3,FALSE)=1,ROUND(VLOOKUP($A354,Analysis!$A:$U,17,FALSE),0),#N/A)</f>
        <v>#VALUE!</v>
      </c>
      <c r="L354" s="310" t="e">
        <f ca="1">IF(ISERROR($K354),ROUND(VLOOKUP($A354,Analysis!$A:$U,17,FALSE),0),#N/A)</f>
        <v>#VALUE!</v>
      </c>
      <c r="M354" s="264" t="e">
        <f t="shared" ca="1" si="45"/>
        <v>#VALUE!</v>
      </c>
      <c r="N354" s="264" t="e">
        <f t="shared" ca="1" si="46"/>
        <v>#VALUE!</v>
      </c>
      <c r="O354" s="264" t="e">
        <f t="shared" ca="1" si="47"/>
        <v>#VALUE!</v>
      </c>
    </row>
    <row r="355" spans="1:15" x14ac:dyDescent="0.25">
      <c r="A355" s="264" t="e">
        <f t="shared" ca="1" si="40"/>
        <v>#VALUE!</v>
      </c>
      <c r="B355" s="264" t="e">
        <f t="shared" ca="1" si="41"/>
        <v>#VALUE!</v>
      </c>
      <c r="C355" s="309" t="e">
        <f ca="1">VLOOKUP($A355,Analysis!$A:$U,11,FALSE)</f>
        <v>#VALUE!</v>
      </c>
      <c r="D355" s="264" t="e">
        <f ca="1">IF(VLOOKUP($A355,Analysis!$A:$U,3,FALSE)=1,VLOOKUP($A355,Analysis!$A:$U,18,FALSE),#N/A)</f>
        <v>#VALUE!</v>
      </c>
      <c r="E355" s="264" t="e">
        <f ca="1">IF(ISERROR($D355),VLOOKUP($A355,Analysis!$A:$U,18,FALSE),#N/A)</f>
        <v>#VALUE!</v>
      </c>
      <c r="F355" s="264" t="e">
        <f t="shared" ca="1" si="42"/>
        <v>#VALUE!</v>
      </c>
      <c r="G355" s="264" t="e">
        <f t="shared" ca="1" si="43"/>
        <v>#VALUE!</v>
      </c>
      <c r="H355" s="264" t="e">
        <f t="shared" ca="1" si="44"/>
        <v>#VALUE!</v>
      </c>
      <c r="J355" s="309" t="e">
        <f ca="1">VLOOKUP($A355,Analysis!$A:$U,10,FALSE)</f>
        <v>#VALUE!</v>
      </c>
      <c r="K355" s="310" t="e">
        <f ca="1">IF(VLOOKUP($A355,Analysis!$A:$U,3,FALSE)=1,ROUND(VLOOKUP($A355,Analysis!$A:$U,17,FALSE),0),#N/A)</f>
        <v>#VALUE!</v>
      </c>
      <c r="L355" s="310" t="e">
        <f ca="1">IF(ISERROR($K355),ROUND(VLOOKUP($A355,Analysis!$A:$U,17,FALSE),0),#N/A)</f>
        <v>#VALUE!</v>
      </c>
      <c r="M355" s="264" t="e">
        <f t="shared" ca="1" si="45"/>
        <v>#VALUE!</v>
      </c>
      <c r="N355" s="264" t="e">
        <f t="shared" ca="1" si="46"/>
        <v>#VALUE!</v>
      </c>
      <c r="O355" s="264" t="e">
        <f t="shared" ca="1" si="47"/>
        <v>#VALUE!</v>
      </c>
    </row>
    <row r="356" spans="1:15" x14ac:dyDescent="0.25">
      <c r="A356" s="264" t="e">
        <f t="shared" ca="1" si="40"/>
        <v>#VALUE!</v>
      </c>
      <c r="B356" s="264" t="e">
        <f t="shared" ca="1" si="41"/>
        <v>#VALUE!</v>
      </c>
      <c r="C356" s="309" t="e">
        <f ca="1">VLOOKUP($A356,Analysis!$A:$U,11,FALSE)</f>
        <v>#VALUE!</v>
      </c>
      <c r="D356" s="264" t="e">
        <f ca="1">IF(VLOOKUP($A356,Analysis!$A:$U,3,FALSE)=1,VLOOKUP($A356,Analysis!$A:$U,18,FALSE),#N/A)</f>
        <v>#VALUE!</v>
      </c>
      <c r="E356" s="264" t="e">
        <f ca="1">IF(ISERROR($D356),VLOOKUP($A356,Analysis!$A:$U,18,FALSE),#N/A)</f>
        <v>#VALUE!</v>
      </c>
      <c r="F356" s="264" t="e">
        <f t="shared" ca="1" si="42"/>
        <v>#VALUE!</v>
      </c>
      <c r="G356" s="264" t="e">
        <f t="shared" ca="1" si="43"/>
        <v>#VALUE!</v>
      </c>
      <c r="H356" s="264" t="e">
        <f t="shared" ca="1" si="44"/>
        <v>#VALUE!</v>
      </c>
      <c r="J356" s="309" t="e">
        <f ca="1">VLOOKUP($A356,Analysis!$A:$U,10,FALSE)</f>
        <v>#VALUE!</v>
      </c>
      <c r="K356" s="310" t="e">
        <f ca="1">IF(VLOOKUP($A356,Analysis!$A:$U,3,FALSE)=1,ROUND(VLOOKUP($A356,Analysis!$A:$U,17,FALSE),0),#N/A)</f>
        <v>#VALUE!</v>
      </c>
      <c r="L356" s="310" t="e">
        <f ca="1">IF(ISERROR($K356),ROUND(VLOOKUP($A356,Analysis!$A:$U,17,FALSE),0),#N/A)</f>
        <v>#VALUE!</v>
      </c>
      <c r="M356" s="264" t="e">
        <f t="shared" ca="1" si="45"/>
        <v>#VALUE!</v>
      </c>
      <c r="N356" s="264" t="e">
        <f t="shared" ca="1" si="46"/>
        <v>#VALUE!</v>
      </c>
      <c r="O356" s="264" t="e">
        <f t="shared" ca="1" si="47"/>
        <v>#VALUE!</v>
      </c>
    </row>
    <row r="357" spans="1:15" x14ac:dyDescent="0.25">
      <c r="A357" s="264" t="e">
        <f t="shared" ca="1" si="40"/>
        <v>#VALUE!</v>
      </c>
      <c r="B357" s="264" t="e">
        <f t="shared" ca="1" si="41"/>
        <v>#VALUE!</v>
      </c>
      <c r="C357" s="309" t="e">
        <f ca="1">VLOOKUP($A357,Analysis!$A:$U,11,FALSE)</f>
        <v>#VALUE!</v>
      </c>
      <c r="D357" s="264" t="e">
        <f ca="1">IF(VLOOKUP($A357,Analysis!$A:$U,3,FALSE)=1,VLOOKUP($A357,Analysis!$A:$U,18,FALSE),#N/A)</f>
        <v>#VALUE!</v>
      </c>
      <c r="E357" s="264" t="e">
        <f ca="1">IF(ISERROR($D357),VLOOKUP($A357,Analysis!$A:$U,18,FALSE),#N/A)</f>
        <v>#VALUE!</v>
      </c>
      <c r="F357" s="264" t="e">
        <f t="shared" ca="1" si="42"/>
        <v>#VALUE!</v>
      </c>
      <c r="G357" s="264" t="e">
        <f t="shared" ca="1" si="43"/>
        <v>#VALUE!</v>
      </c>
      <c r="H357" s="264" t="e">
        <f t="shared" ca="1" si="44"/>
        <v>#VALUE!</v>
      </c>
      <c r="J357" s="309" t="e">
        <f ca="1">VLOOKUP($A357,Analysis!$A:$U,10,FALSE)</f>
        <v>#VALUE!</v>
      </c>
      <c r="K357" s="310" t="e">
        <f ca="1">IF(VLOOKUP($A357,Analysis!$A:$U,3,FALSE)=1,ROUND(VLOOKUP($A357,Analysis!$A:$U,17,FALSE),0),#N/A)</f>
        <v>#VALUE!</v>
      </c>
      <c r="L357" s="310" t="e">
        <f ca="1">IF(ISERROR($K357),ROUND(VLOOKUP($A357,Analysis!$A:$U,17,FALSE),0),#N/A)</f>
        <v>#VALUE!</v>
      </c>
      <c r="M357" s="264" t="e">
        <f t="shared" ca="1" si="45"/>
        <v>#VALUE!</v>
      </c>
      <c r="N357" s="264" t="e">
        <f t="shared" ca="1" si="46"/>
        <v>#VALUE!</v>
      </c>
      <c r="O357" s="264" t="e">
        <f t="shared" ca="1" si="47"/>
        <v>#VALUE!</v>
      </c>
    </row>
    <row r="358" spans="1:15" x14ac:dyDescent="0.25">
      <c r="A358" s="264" t="e">
        <f t="shared" ca="1" si="40"/>
        <v>#VALUE!</v>
      </c>
      <c r="B358" s="264" t="e">
        <f t="shared" ca="1" si="41"/>
        <v>#VALUE!</v>
      </c>
      <c r="C358" s="309" t="e">
        <f ca="1">VLOOKUP($A358,Analysis!$A:$U,11,FALSE)</f>
        <v>#VALUE!</v>
      </c>
      <c r="D358" s="264" t="e">
        <f ca="1">IF(VLOOKUP($A358,Analysis!$A:$U,3,FALSE)=1,VLOOKUP($A358,Analysis!$A:$U,18,FALSE),#N/A)</f>
        <v>#VALUE!</v>
      </c>
      <c r="E358" s="264" t="e">
        <f ca="1">IF(ISERROR($D358),VLOOKUP($A358,Analysis!$A:$U,18,FALSE),#N/A)</f>
        <v>#VALUE!</v>
      </c>
      <c r="F358" s="264" t="e">
        <f t="shared" ca="1" si="42"/>
        <v>#VALUE!</v>
      </c>
      <c r="G358" s="264" t="e">
        <f t="shared" ca="1" si="43"/>
        <v>#VALUE!</v>
      </c>
      <c r="H358" s="264" t="e">
        <f t="shared" ca="1" si="44"/>
        <v>#VALUE!</v>
      </c>
      <c r="J358" s="309" t="e">
        <f ca="1">VLOOKUP($A358,Analysis!$A:$U,10,FALSE)</f>
        <v>#VALUE!</v>
      </c>
      <c r="K358" s="310" t="e">
        <f ca="1">IF(VLOOKUP($A358,Analysis!$A:$U,3,FALSE)=1,ROUND(VLOOKUP($A358,Analysis!$A:$U,17,FALSE),0),#N/A)</f>
        <v>#VALUE!</v>
      </c>
      <c r="L358" s="310" t="e">
        <f ca="1">IF(ISERROR($K358),ROUND(VLOOKUP($A358,Analysis!$A:$U,17,FALSE),0),#N/A)</f>
        <v>#VALUE!</v>
      </c>
      <c r="M358" s="264" t="e">
        <f t="shared" ca="1" si="45"/>
        <v>#VALUE!</v>
      </c>
      <c r="N358" s="264" t="e">
        <f t="shared" ca="1" si="46"/>
        <v>#VALUE!</v>
      </c>
      <c r="O358" s="264" t="e">
        <f t="shared" ca="1" si="47"/>
        <v>#VALUE!</v>
      </c>
    </row>
    <row r="359" spans="1:15" x14ac:dyDescent="0.25">
      <c r="A359" s="264" t="e">
        <f t="shared" ca="1" si="40"/>
        <v>#VALUE!</v>
      </c>
      <c r="B359" s="264" t="e">
        <f t="shared" ca="1" si="41"/>
        <v>#VALUE!</v>
      </c>
      <c r="C359" s="309" t="e">
        <f ca="1">VLOOKUP($A359,Analysis!$A:$U,11,FALSE)</f>
        <v>#VALUE!</v>
      </c>
      <c r="D359" s="264" t="e">
        <f ca="1">IF(VLOOKUP($A359,Analysis!$A:$U,3,FALSE)=1,VLOOKUP($A359,Analysis!$A:$U,18,FALSE),#N/A)</f>
        <v>#VALUE!</v>
      </c>
      <c r="E359" s="264" t="e">
        <f ca="1">IF(ISERROR($D359),VLOOKUP($A359,Analysis!$A:$U,18,FALSE),#N/A)</f>
        <v>#VALUE!</v>
      </c>
      <c r="F359" s="264" t="e">
        <f t="shared" ca="1" si="42"/>
        <v>#VALUE!</v>
      </c>
      <c r="G359" s="264" t="e">
        <f t="shared" ca="1" si="43"/>
        <v>#VALUE!</v>
      </c>
      <c r="H359" s="264" t="e">
        <f t="shared" ca="1" si="44"/>
        <v>#VALUE!</v>
      </c>
      <c r="J359" s="309" t="e">
        <f ca="1">VLOOKUP($A359,Analysis!$A:$U,10,FALSE)</f>
        <v>#VALUE!</v>
      </c>
      <c r="K359" s="310" t="e">
        <f ca="1">IF(VLOOKUP($A359,Analysis!$A:$U,3,FALSE)=1,ROUND(VLOOKUP($A359,Analysis!$A:$U,17,FALSE),0),#N/A)</f>
        <v>#VALUE!</v>
      </c>
      <c r="L359" s="310" t="e">
        <f ca="1">IF(ISERROR($K359),ROUND(VLOOKUP($A359,Analysis!$A:$U,17,FALSE),0),#N/A)</f>
        <v>#VALUE!</v>
      </c>
      <c r="M359" s="264" t="e">
        <f t="shared" ca="1" si="45"/>
        <v>#VALUE!</v>
      </c>
      <c r="N359" s="264" t="e">
        <f t="shared" ca="1" si="46"/>
        <v>#VALUE!</v>
      </c>
      <c r="O359" s="264" t="e">
        <f t="shared" ca="1" si="47"/>
        <v>#VALUE!</v>
      </c>
    </row>
    <row r="360" spans="1:15" x14ac:dyDescent="0.25">
      <c r="A360" s="264" t="e">
        <f t="shared" ca="1" si="40"/>
        <v>#VALUE!</v>
      </c>
      <c r="B360" s="264" t="e">
        <f t="shared" ca="1" si="41"/>
        <v>#VALUE!</v>
      </c>
      <c r="C360" s="309" t="e">
        <f ca="1">VLOOKUP($A360,Analysis!$A:$U,11,FALSE)</f>
        <v>#VALUE!</v>
      </c>
      <c r="D360" s="264" t="e">
        <f ca="1">IF(VLOOKUP($A360,Analysis!$A:$U,3,FALSE)=1,VLOOKUP($A360,Analysis!$A:$U,18,FALSE),#N/A)</f>
        <v>#VALUE!</v>
      </c>
      <c r="E360" s="264" t="e">
        <f ca="1">IF(ISERROR($D360),VLOOKUP($A360,Analysis!$A:$U,18,FALSE),#N/A)</f>
        <v>#VALUE!</v>
      </c>
      <c r="F360" s="264" t="e">
        <f t="shared" ca="1" si="42"/>
        <v>#VALUE!</v>
      </c>
      <c r="G360" s="264" t="e">
        <f t="shared" ca="1" si="43"/>
        <v>#VALUE!</v>
      </c>
      <c r="H360" s="264" t="e">
        <f t="shared" ca="1" si="44"/>
        <v>#VALUE!</v>
      </c>
      <c r="J360" s="309" t="e">
        <f ca="1">VLOOKUP($A360,Analysis!$A:$U,10,FALSE)</f>
        <v>#VALUE!</v>
      </c>
      <c r="K360" s="310" t="e">
        <f ca="1">IF(VLOOKUP($A360,Analysis!$A:$U,3,FALSE)=1,ROUND(VLOOKUP($A360,Analysis!$A:$U,17,FALSE),0),#N/A)</f>
        <v>#VALUE!</v>
      </c>
      <c r="L360" s="310" t="e">
        <f ca="1">IF(ISERROR($K360),ROUND(VLOOKUP($A360,Analysis!$A:$U,17,FALSE),0),#N/A)</f>
        <v>#VALUE!</v>
      </c>
      <c r="M360" s="264" t="e">
        <f t="shared" ca="1" si="45"/>
        <v>#VALUE!</v>
      </c>
      <c r="N360" s="264" t="e">
        <f t="shared" ca="1" si="46"/>
        <v>#VALUE!</v>
      </c>
      <c r="O360" s="264" t="e">
        <f t="shared" ca="1" si="47"/>
        <v>#VALUE!</v>
      </c>
    </row>
    <row r="361" spans="1:15" x14ac:dyDescent="0.25">
      <c r="A361" s="264" t="e">
        <f t="shared" ca="1" si="40"/>
        <v>#VALUE!</v>
      </c>
      <c r="B361" s="264" t="e">
        <f t="shared" ca="1" si="41"/>
        <v>#VALUE!</v>
      </c>
      <c r="C361" s="309" t="e">
        <f ca="1">VLOOKUP($A361,Analysis!$A:$U,11,FALSE)</f>
        <v>#VALUE!</v>
      </c>
      <c r="D361" s="264" t="e">
        <f ca="1">IF(VLOOKUP($A361,Analysis!$A:$U,3,FALSE)=1,VLOOKUP($A361,Analysis!$A:$U,18,FALSE),#N/A)</f>
        <v>#VALUE!</v>
      </c>
      <c r="E361" s="264" t="e">
        <f ca="1">IF(ISERROR($D361),VLOOKUP($A361,Analysis!$A:$U,18,FALSE),#N/A)</f>
        <v>#VALUE!</v>
      </c>
      <c r="F361" s="264" t="e">
        <f t="shared" ca="1" si="42"/>
        <v>#VALUE!</v>
      </c>
      <c r="G361" s="264" t="e">
        <f t="shared" ca="1" si="43"/>
        <v>#VALUE!</v>
      </c>
      <c r="H361" s="264" t="e">
        <f t="shared" ca="1" si="44"/>
        <v>#VALUE!</v>
      </c>
      <c r="J361" s="309" t="e">
        <f ca="1">VLOOKUP($A361,Analysis!$A:$U,10,FALSE)</f>
        <v>#VALUE!</v>
      </c>
      <c r="K361" s="310" t="e">
        <f ca="1">IF(VLOOKUP($A361,Analysis!$A:$U,3,FALSE)=1,ROUND(VLOOKUP($A361,Analysis!$A:$U,17,FALSE),0),#N/A)</f>
        <v>#VALUE!</v>
      </c>
      <c r="L361" s="310" t="e">
        <f ca="1">IF(ISERROR($K361),ROUND(VLOOKUP($A361,Analysis!$A:$U,17,FALSE),0),#N/A)</f>
        <v>#VALUE!</v>
      </c>
      <c r="M361" s="264" t="e">
        <f t="shared" ca="1" si="45"/>
        <v>#VALUE!</v>
      </c>
      <c r="N361" s="264" t="e">
        <f t="shared" ca="1" si="46"/>
        <v>#VALUE!</v>
      </c>
      <c r="O361" s="264" t="e">
        <f t="shared" ca="1" si="47"/>
        <v>#VALUE!</v>
      </c>
    </row>
    <row r="362" spans="1:15" x14ac:dyDescent="0.25">
      <c r="A362" s="264" t="e">
        <f t="shared" ca="1" si="40"/>
        <v>#VALUE!</v>
      </c>
      <c r="B362" s="264" t="e">
        <f t="shared" ca="1" si="41"/>
        <v>#VALUE!</v>
      </c>
      <c r="C362" s="309" t="e">
        <f ca="1">VLOOKUP($A362,Analysis!$A:$U,11,FALSE)</f>
        <v>#VALUE!</v>
      </c>
      <c r="D362" s="264" t="e">
        <f ca="1">IF(VLOOKUP($A362,Analysis!$A:$U,3,FALSE)=1,VLOOKUP($A362,Analysis!$A:$U,18,FALSE),#N/A)</f>
        <v>#VALUE!</v>
      </c>
      <c r="E362" s="264" t="e">
        <f ca="1">IF(ISERROR($D362),VLOOKUP($A362,Analysis!$A:$U,18,FALSE),#N/A)</f>
        <v>#VALUE!</v>
      </c>
      <c r="F362" s="264" t="e">
        <f t="shared" ca="1" si="42"/>
        <v>#VALUE!</v>
      </c>
      <c r="G362" s="264" t="e">
        <f t="shared" ca="1" si="43"/>
        <v>#VALUE!</v>
      </c>
      <c r="H362" s="264" t="e">
        <f t="shared" ca="1" si="44"/>
        <v>#VALUE!</v>
      </c>
      <c r="J362" s="309" t="e">
        <f ca="1">VLOOKUP($A362,Analysis!$A:$U,10,FALSE)</f>
        <v>#VALUE!</v>
      </c>
      <c r="K362" s="310" t="e">
        <f ca="1">IF(VLOOKUP($A362,Analysis!$A:$U,3,FALSE)=1,ROUND(VLOOKUP($A362,Analysis!$A:$U,17,FALSE),0),#N/A)</f>
        <v>#VALUE!</v>
      </c>
      <c r="L362" s="310" t="e">
        <f ca="1">IF(ISERROR($K362),ROUND(VLOOKUP($A362,Analysis!$A:$U,17,FALSE),0),#N/A)</f>
        <v>#VALUE!</v>
      </c>
      <c r="M362" s="264" t="e">
        <f t="shared" ca="1" si="45"/>
        <v>#VALUE!</v>
      </c>
      <c r="N362" s="264" t="e">
        <f t="shared" ca="1" si="46"/>
        <v>#VALUE!</v>
      </c>
      <c r="O362" s="264" t="e">
        <f t="shared" ca="1" si="47"/>
        <v>#VALUE!</v>
      </c>
    </row>
    <row r="363" spans="1:15" x14ac:dyDescent="0.25">
      <c r="A363" s="264" t="e">
        <f t="shared" ca="1" si="40"/>
        <v>#VALUE!</v>
      </c>
      <c r="B363" s="264" t="e">
        <f t="shared" ca="1" si="41"/>
        <v>#VALUE!</v>
      </c>
      <c r="C363" s="309" t="e">
        <f ca="1">VLOOKUP($A363,Analysis!$A:$U,11,FALSE)</f>
        <v>#VALUE!</v>
      </c>
      <c r="D363" s="264" t="e">
        <f ca="1">IF(VLOOKUP($A363,Analysis!$A:$U,3,FALSE)=1,VLOOKUP($A363,Analysis!$A:$U,18,FALSE),#N/A)</f>
        <v>#VALUE!</v>
      </c>
      <c r="E363" s="264" t="e">
        <f ca="1">IF(ISERROR($D363),VLOOKUP($A363,Analysis!$A:$U,18,FALSE),#N/A)</f>
        <v>#VALUE!</v>
      </c>
      <c r="F363" s="264" t="e">
        <f t="shared" ca="1" si="42"/>
        <v>#VALUE!</v>
      </c>
      <c r="G363" s="264" t="e">
        <f t="shared" ca="1" si="43"/>
        <v>#VALUE!</v>
      </c>
      <c r="H363" s="264" t="e">
        <f t="shared" ca="1" si="44"/>
        <v>#VALUE!</v>
      </c>
      <c r="J363" s="309" t="e">
        <f ca="1">VLOOKUP($A363,Analysis!$A:$U,10,FALSE)</f>
        <v>#VALUE!</v>
      </c>
      <c r="K363" s="310" t="e">
        <f ca="1">IF(VLOOKUP($A363,Analysis!$A:$U,3,FALSE)=1,ROUND(VLOOKUP($A363,Analysis!$A:$U,17,FALSE),0),#N/A)</f>
        <v>#VALUE!</v>
      </c>
      <c r="L363" s="310" t="e">
        <f ca="1">IF(ISERROR($K363),ROUND(VLOOKUP($A363,Analysis!$A:$U,17,FALSE),0),#N/A)</f>
        <v>#VALUE!</v>
      </c>
      <c r="M363" s="264" t="e">
        <f t="shared" ca="1" si="45"/>
        <v>#VALUE!</v>
      </c>
      <c r="N363" s="264" t="e">
        <f t="shared" ca="1" si="46"/>
        <v>#VALUE!</v>
      </c>
      <c r="O363" s="264" t="e">
        <f t="shared" ca="1" si="47"/>
        <v>#VALUE!</v>
      </c>
    </row>
    <row r="364" spans="1:15" x14ac:dyDescent="0.25">
      <c r="A364" s="264" t="e">
        <f t="shared" ca="1" si="40"/>
        <v>#VALUE!</v>
      </c>
      <c r="B364" s="264" t="e">
        <f t="shared" ca="1" si="41"/>
        <v>#VALUE!</v>
      </c>
      <c r="C364" s="309" t="e">
        <f ca="1">VLOOKUP($A364,Analysis!$A:$U,11,FALSE)</f>
        <v>#VALUE!</v>
      </c>
      <c r="D364" s="264" t="e">
        <f ca="1">IF(VLOOKUP($A364,Analysis!$A:$U,3,FALSE)=1,VLOOKUP($A364,Analysis!$A:$U,18,FALSE),#N/A)</f>
        <v>#VALUE!</v>
      </c>
      <c r="E364" s="264" t="e">
        <f ca="1">IF(ISERROR($D364),VLOOKUP($A364,Analysis!$A:$U,18,FALSE),#N/A)</f>
        <v>#VALUE!</v>
      </c>
      <c r="F364" s="264" t="e">
        <f t="shared" ca="1" si="42"/>
        <v>#VALUE!</v>
      </c>
      <c r="G364" s="264" t="e">
        <f t="shared" ca="1" si="43"/>
        <v>#VALUE!</v>
      </c>
      <c r="H364" s="264" t="e">
        <f t="shared" ca="1" si="44"/>
        <v>#VALUE!</v>
      </c>
      <c r="J364" s="309" t="e">
        <f ca="1">VLOOKUP($A364,Analysis!$A:$U,10,FALSE)</f>
        <v>#VALUE!</v>
      </c>
      <c r="K364" s="310" t="e">
        <f ca="1">IF(VLOOKUP($A364,Analysis!$A:$U,3,FALSE)=1,ROUND(VLOOKUP($A364,Analysis!$A:$U,17,FALSE),0),#N/A)</f>
        <v>#VALUE!</v>
      </c>
      <c r="L364" s="310" t="e">
        <f ca="1">IF(ISERROR($K364),ROUND(VLOOKUP($A364,Analysis!$A:$U,17,FALSE),0),#N/A)</f>
        <v>#VALUE!</v>
      </c>
      <c r="M364" s="264" t="e">
        <f t="shared" ca="1" si="45"/>
        <v>#VALUE!</v>
      </c>
      <c r="N364" s="264" t="e">
        <f t="shared" ca="1" si="46"/>
        <v>#VALUE!</v>
      </c>
      <c r="O364" s="264" t="e">
        <f t="shared" ca="1" si="47"/>
        <v>#VALUE!</v>
      </c>
    </row>
    <row r="365" spans="1:15" x14ac:dyDescent="0.25">
      <c r="A365" s="264" t="e">
        <f t="shared" ca="1" si="40"/>
        <v>#VALUE!</v>
      </c>
      <c r="B365" s="264" t="e">
        <f t="shared" ca="1" si="41"/>
        <v>#VALUE!</v>
      </c>
      <c r="C365" s="309" t="e">
        <f ca="1">VLOOKUP($A365,Analysis!$A:$U,11,FALSE)</f>
        <v>#VALUE!</v>
      </c>
      <c r="D365" s="264" t="e">
        <f ca="1">IF(VLOOKUP($A365,Analysis!$A:$U,3,FALSE)=1,VLOOKUP($A365,Analysis!$A:$U,18,FALSE),#N/A)</f>
        <v>#VALUE!</v>
      </c>
      <c r="E365" s="264" t="e">
        <f ca="1">IF(ISERROR($D365),VLOOKUP($A365,Analysis!$A:$U,18,FALSE),#N/A)</f>
        <v>#VALUE!</v>
      </c>
      <c r="F365" s="264" t="e">
        <f t="shared" ca="1" si="42"/>
        <v>#VALUE!</v>
      </c>
      <c r="G365" s="264" t="e">
        <f t="shared" ca="1" si="43"/>
        <v>#VALUE!</v>
      </c>
      <c r="H365" s="264" t="e">
        <f t="shared" ca="1" si="44"/>
        <v>#VALUE!</v>
      </c>
      <c r="J365" s="309" t="e">
        <f ca="1">VLOOKUP($A365,Analysis!$A:$U,10,FALSE)</f>
        <v>#VALUE!</v>
      </c>
      <c r="K365" s="310" t="e">
        <f ca="1">IF(VLOOKUP($A365,Analysis!$A:$U,3,FALSE)=1,ROUND(VLOOKUP($A365,Analysis!$A:$U,17,FALSE),0),#N/A)</f>
        <v>#VALUE!</v>
      </c>
      <c r="L365" s="310" t="e">
        <f ca="1">IF(ISERROR($K365),ROUND(VLOOKUP($A365,Analysis!$A:$U,17,FALSE),0),#N/A)</f>
        <v>#VALUE!</v>
      </c>
      <c r="M365" s="264" t="e">
        <f t="shared" ca="1" si="45"/>
        <v>#VALUE!</v>
      </c>
      <c r="N365" s="264" t="e">
        <f t="shared" ca="1" si="46"/>
        <v>#VALUE!</v>
      </c>
      <c r="O365" s="264" t="e">
        <f t="shared" ca="1" si="47"/>
        <v>#VALUE!</v>
      </c>
    </row>
    <row r="366" spans="1:15" x14ac:dyDescent="0.25">
      <c r="A366" s="264" t="e">
        <f t="shared" ca="1" si="40"/>
        <v>#VALUE!</v>
      </c>
      <c r="B366" s="264" t="e">
        <f t="shared" ca="1" si="41"/>
        <v>#VALUE!</v>
      </c>
      <c r="C366" s="309" t="e">
        <f ca="1">VLOOKUP($A366,Analysis!$A:$U,11,FALSE)</f>
        <v>#VALUE!</v>
      </c>
      <c r="D366" s="264" t="e">
        <f ca="1">IF(VLOOKUP($A366,Analysis!$A:$U,3,FALSE)=1,VLOOKUP($A366,Analysis!$A:$U,18,FALSE),#N/A)</f>
        <v>#VALUE!</v>
      </c>
      <c r="E366" s="264" t="e">
        <f ca="1">IF(ISERROR($D366),VLOOKUP($A366,Analysis!$A:$U,18,FALSE),#N/A)</f>
        <v>#VALUE!</v>
      </c>
      <c r="F366" s="264" t="e">
        <f t="shared" ca="1" si="42"/>
        <v>#VALUE!</v>
      </c>
      <c r="G366" s="264" t="e">
        <f t="shared" ca="1" si="43"/>
        <v>#VALUE!</v>
      </c>
      <c r="H366" s="264" t="e">
        <f t="shared" ca="1" si="44"/>
        <v>#VALUE!</v>
      </c>
      <c r="J366" s="309" t="e">
        <f ca="1">VLOOKUP($A366,Analysis!$A:$U,10,FALSE)</f>
        <v>#VALUE!</v>
      </c>
      <c r="K366" s="310" t="e">
        <f ca="1">IF(VLOOKUP($A366,Analysis!$A:$U,3,FALSE)=1,ROUND(VLOOKUP($A366,Analysis!$A:$U,17,FALSE),0),#N/A)</f>
        <v>#VALUE!</v>
      </c>
      <c r="L366" s="310" t="e">
        <f ca="1">IF(ISERROR($K366),ROUND(VLOOKUP($A366,Analysis!$A:$U,17,FALSE),0),#N/A)</f>
        <v>#VALUE!</v>
      </c>
      <c r="M366" s="264" t="e">
        <f t="shared" ca="1" si="45"/>
        <v>#VALUE!</v>
      </c>
      <c r="N366" s="264" t="e">
        <f t="shared" ca="1" si="46"/>
        <v>#VALUE!</v>
      </c>
      <c r="O366" s="264" t="e">
        <f t="shared" ca="1" si="47"/>
        <v>#VALUE!</v>
      </c>
    </row>
    <row r="367" spans="1:15" x14ac:dyDescent="0.25">
      <c r="A367" s="264" t="e">
        <f t="shared" ca="1" si="40"/>
        <v>#VALUE!</v>
      </c>
      <c r="B367" s="264" t="e">
        <f t="shared" ca="1" si="41"/>
        <v>#VALUE!</v>
      </c>
      <c r="C367" s="309" t="e">
        <f ca="1">VLOOKUP($A367,Analysis!$A:$U,11,FALSE)</f>
        <v>#VALUE!</v>
      </c>
      <c r="D367" s="264" t="e">
        <f ca="1">IF(VLOOKUP($A367,Analysis!$A:$U,3,FALSE)=1,VLOOKUP($A367,Analysis!$A:$U,18,FALSE),#N/A)</f>
        <v>#VALUE!</v>
      </c>
      <c r="E367" s="264" t="e">
        <f ca="1">IF(ISERROR($D367),VLOOKUP($A367,Analysis!$A:$U,18,FALSE),#N/A)</f>
        <v>#VALUE!</v>
      </c>
      <c r="F367" s="264" t="e">
        <f t="shared" ca="1" si="42"/>
        <v>#VALUE!</v>
      </c>
      <c r="G367" s="264" t="e">
        <f t="shared" ca="1" si="43"/>
        <v>#VALUE!</v>
      </c>
      <c r="H367" s="264" t="e">
        <f t="shared" ca="1" si="44"/>
        <v>#VALUE!</v>
      </c>
      <c r="J367" s="309" t="e">
        <f ca="1">VLOOKUP($A367,Analysis!$A:$U,10,FALSE)</f>
        <v>#VALUE!</v>
      </c>
      <c r="K367" s="310" t="e">
        <f ca="1">IF(VLOOKUP($A367,Analysis!$A:$U,3,FALSE)=1,ROUND(VLOOKUP($A367,Analysis!$A:$U,17,FALSE),0),#N/A)</f>
        <v>#VALUE!</v>
      </c>
      <c r="L367" s="310" t="e">
        <f ca="1">IF(ISERROR($K367),ROUND(VLOOKUP($A367,Analysis!$A:$U,17,FALSE),0),#N/A)</f>
        <v>#VALUE!</v>
      </c>
      <c r="M367" s="264" t="e">
        <f t="shared" ca="1" si="45"/>
        <v>#VALUE!</v>
      </c>
      <c r="N367" s="264" t="e">
        <f t="shared" ca="1" si="46"/>
        <v>#VALUE!</v>
      </c>
      <c r="O367" s="264" t="e">
        <f t="shared" ca="1" si="47"/>
        <v>#VALUE!</v>
      </c>
    </row>
    <row r="368" spans="1:15" x14ac:dyDescent="0.25">
      <c r="A368" s="264" t="e">
        <f t="shared" ca="1" si="40"/>
        <v>#VALUE!</v>
      </c>
      <c r="B368" s="264" t="e">
        <f t="shared" ca="1" si="41"/>
        <v>#VALUE!</v>
      </c>
      <c r="C368" s="309" t="e">
        <f ca="1">VLOOKUP($A368,Analysis!$A:$U,11,FALSE)</f>
        <v>#VALUE!</v>
      </c>
      <c r="D368" s="264" t="e">
        <f ca="1">IF(VLOOKUP($A368,Analysis!$A:$U,3,FALSE)=1,VLOOKUP($A368,Analysis!$A:$U,18,FALSE),#N/A)</f>
        <v>#VALUE!</v>
      </c>
      <c r="E368" s="264" t="e">
        <f ca="1">IF(ISERROR($D368),VLOOKUP($A368,Analysis!$A:$U,18,FALSE),#N/A)</f>
        <v>#VALUE!</v>
      </c>
      <c r="F368" s="264" t="e">
        <f t="shared" ca="1" si="42"/>
        <v>#VALUE!</v>
      </c>
      <c r="G368" s="264" t="e">
        <f t="shared" ca="1" si="43"/>
        <v>#VALUE!</v>
      </c>
      <c r="H368" s="264" t="e">
        <f t="shared" ca="1" si="44"/>
        <v>#VALUE!</v>
      </c>
      <c r="J368" s="309" t="e">
        <f ca="1">VLOOKUP($A368,Analysis!$A:$U,10,FALSE)</f>
        <v>#VALUE!</v>
      </c>
      <c r="K368" s="310" t="e">
        <f ca="1">IF(VLOOKUP($A368,Analysis!$A:$U,3,FALSE)=1,ROUND(VLOOKUP($A368,Analysis!$A:$U,17,FALSE),0),#N/A)</f>
        <v>#VALUE!</v>
      </c>
      <c r="L368" s="310" t="e">
        <f ca="1">IF(ISERROR($K368),ROUND(VLOOKUP($A368,Analysis!$A:$U,17,FALSE),0),#N/A)</f>
        <v>#VALUE!</v>
      </c>
      <c r="M368" s="264" t="e">
        <f t="shared" ca="1" si="45"/>
        <v>#VALUE!</v>
      </c>
      <c r="N368" s="264" t="e">
        <f t="shared" ca="1" si="46"/>
        <v>#VALUE!</v>
      </c>
      <c r="O368" s="264" t="e">
        <f t="shared" ca="1" si="47"/>
        <v>#VALUE!</v>
      </c>
    </row>
    <row r="369" spans="1:15" x14ac:dyDescent="0.25">
      <c r="A369" s="264" t="e">
        <f t="shared" ca="1" si="40"/>
        <v>#VALUE!</v>
      </c>
      <c r="B369" s="264" t="e">
        <f t="shared" ca="1" si="41"/>
        <v>#VALUE!</v>
      </c>
      <c r="C369" s="309" t="e">
        <f ca="1">VLOOKUP($A369,Analysis!$A:$U,11,FALSE)</f>
        <v>#VALUE!</v>
      </c>
      <c r="D369" s="264" t="e">
        <f ca="1">IF(VLOOKUP($A369,Analysis!$A:$U,3,FALSE)=1,VLOOKUP($A369,Analysis!$A:$U,18,FALSE),#N/A)</f>
        <v>#VALUE!</v>
      </c>
      <c r="E369" s="264" t="e">
        <f ca="1">IF(ISERROR($D369),VLOOKUP($A369,Analysis!$A:$U,18,FALSE),#N/A)</f>
        <v>#VALUE!</v>
      </c>
      <c r="F369" s="264" t="e">
        <f t="shared" ca="1" si="42"/>
        <v>#VALUE!</v>
      </c>
      <c r="G369" s="264" t="e">
        <f t="shared" ca="1" si="43"/>
        <v>#VALUE!</v>
      </c>
      <c r="H369" s="264" t="e">
        <f t="shared" ca="1" si="44"/>
        <v>#VALUE!</v>
      </c>
      <c r="J369" s="309" t="e">
        <f ca="1">VLOOKUP($A369,Analysis!$A:$U,10,FALSE)</f>
        <v>#VALUE!</v>
      </c>
      <c r="K369" s="310" t="e">
        <f ca="1">IF(VLOOKUP($A369,Analysis!$A:$U,3,FALSE)=1,ROUND(VLOOKUP($A369,Analysis!$A:$U,17,FALSE),0),#N/A)</f>
        <v>#VALUE!</v>
      </c>
      <c r="L369" s="310" t="e">
        <f ca="1">IF(ISERROR($K369),ROUND(VLOOKUP($A369,Analysis!$A:$U,17,FALSE),0),#N/A)</f>
        <v>#VALUE!</v>
      </c>
      <c r="M369" s="264" t="e">
        <f t="shared" ca="1" si="45"/>
        <v>#VALUE!</v>
      </c>
      <c r="N369" s="264" t="e">
        <f t="shared" ca="1" si="46"/>
        <v>#VALUE!</v>
      </c>
      <c r="O369" s="264" t="e">
        <f t="shared" ca="1" si="47"/>
        <v>#VALUE!</v>
      </c>
    </row>
    <row r="370" spans="1:15" x14ac:dyDescent="0.25">
      <c r="A370" s="264" t="e">
        <f t="shared" ca="1" si="40"/>
        <v>#VALUE!</v>
      </c>
      <c r="B370" s="264" t="e">
        <f t="shared" ca="1" si="41"/>
        <v>#VALUE!</v>
      </c>
      <c r="C370" s="309" t="e">
        <f ca="1">VLOOKUP($A370,Analysis!$A:$U,11,FALSE)</f>
        <v>#VALUE!</v>
      </c>
      <c r="D370" s="264" t="e">
        <f ca="1">IF(VLOOKUP($A370,Analysis!$A:$U,3,FALSE)=1,VLOOKUP($A370,Analysis!$A:$U,18,FALSE),#N/A)</f>
        <v>#VALUE!</v>
      </c>
      <c r="E370" s="264" t="e">
        <f ca="1">IF(ISERROR($D370),VLOOKUP($A370,Analysis!$A:$U,18,FALSE),#N/A)</f>
        <v>#VALUE!</v>
      </c>
      <c r="F370" s="264" t="e">
        <f t="shared" ca="1" si="42"/>
        <v>#VALUE!</v>
      </c>
      <c r="G370" s="264" t="e">
        <f t="shared" ca="1" si="43"/>
        <v>#VALUE!</v>
      </c>
      <c r="H370" s="264" t="e">
        <f t="shared" ca="1" si="44"/>
        <v>#VALUE!</v>
      </c>
      <c r="J370" s="309" t="e">
        <f ca="1">VLOOKUP($A370,Analysis!$A:$U,10,FALSE)</f>
        <v>#VALUE!</v>
      </c>
      <c r="K370" s="310" t="e">
        <f ca="1">IF(VLOOKUP($A370,Analysis!$A:$U,3,FALSE)=1,ROUND(VLOOKUP($A370,Analysis!$A:$U,17,FALSE),0),#N/A)</f>
        <v>#VALUE!</v>
      </c>
      <c r="L370" s="310" t="e">
        <f ca="1">IF(ISERROR($K370),ROUND(VLOOKUP($A370,Analysis!$A:$U,17,FALSE),0),#N/A)</f>
        <v>#VALUE!</v>
      </c>
      <c r="M370" s="264" t="e">
        <f t="shared" ca="1" si="45"/>
        <v>#VALUE!</v>
      </c>
      <c r="N370" s="264" t="e">
        <f t="shared" ca="1" si="46"/>
        <v>#VALUE!</v>
      </c>
      <c r="O370" s="264" t="e">
        <f t="shared" ca="1" si="47"/>
        <v>#VALUE!</v>
      </c>
    </row>
    <row r="371" spans="1:15" x14ac:dyDescent="0.25">
      <c r="A371" s="264" t="e">
        <f t="shared" ca="1" si="40"/>
        <v>#VALUE!</v>
      </c>
      <c r="B371" s="264" t="e">
        <f t="shared" ca="1" si="41"/>
        <v>#VALUE!</v>
      </c>
      <c r="C371" s="309" t="e">
        <f ca="1">VLOOKUP($A371,Analysis!$A:$U,11,FALSE)</f>
        <v>#VALUE!</v>
      </c>
      <c r="D371" s="264" t="e">
        <f ca="1">IF(VLOOKUP($A371,Analysis!$A:$U,3,FALSE)=1,VLOOKUP($A371,Analysis!$A:$U,18,FALSE),#N/A)</f>
        <v>#VALUE!</v>
      </c>
      <c r="E371" s="264" t="e">
        <f ca="1">IF(ISERROR($D371),VLOOKUP($A371,Analysis!$A:$U,18,FALSE),#N/A)</f>
        <v>#VALUE!</v>
      </c>
      <c r="F371" s="264" t="e">
        <f t="shared" ca="1" si="42"/>
        <v>#VALUE!</v>
      </c>
      <c r="G371" s="264" t="e">
        <f t="shared" ca="1" si="43"/>
        <v>#VALUE!</v>
      </c>
      <c r="H371" s="264" t="e">
        <f t="shared" ca="1" si="44"/>
        <v>#VALUE!</v>
      </c>
      <c r="J371" s="309" t="e">
        <f ca="1">VLOOKUP($A371,Analysis!$A:$U,10,FALSE)</f>
        <v>#VALUE!</v>
      </c>
      <c r="K371" s="310" t="e">
        <f ca="1">IF(VLOOKUP($A371,Analysis!$A:$U,3,FALSE)=1,ROUND(VLOOKUP($A371,Analysis!$A:$U,17,FALSE),0),#N/A)</f>
        <v>#VALUE!</v>
      </c>
      <c r="L371" s="310" t="e">
        <f ca="1">IF(ISERROR($K371),ROUND(VLOOKUP($A371,Analysis!$A:$U,17,FALSE),0),#N/A)</f>
        <v>#VALUE!</v>
      </c>
      <c r="M371" s="264" t="e">
        <f t="shared" ca="1" si="45"/>
        <v>#VALUE!</v>
      </c>
      <c r="N371" s="264" t="e">
        <f t="shared" ca="1" si="46"/>
        <v>#VALUE!</v>
      </c>
      <c r="O371" s="264" t="e">
        <f t="shared" ca="1" si="47"/>
        <v>#VALUE!</v>
      </c>
    </row>
    <row r="372" spans="1:15" x14ac:dyDescent="0.25">
      <c r="A372" s="264" t="e">
        <f t="shared" ca="1" si="40"/>
        <v>#VALUE!</v>
      </c>
      <c r="B372" s="264" t="e">
        <f t="shared" ca="1" si="41"/>
        <v>#VALUE!</v>
      </c>
      <c r="C372" s="309" t="e">
        <f ca="1">VLOOKUP($A372,Analysis!$A:$U,11,FALSE)</f>
        <v>#VALUE!</v>
      </c>
      <c r="D372" s="264" t="e">
        <f ca="1">IF(VLOOKUP($A372,Analysis!$A:$U,3,FALSE)=1,VLOOKUP($A372,Analysis!$A:$U,18,FALSE),#N/A)</f>
        <v>#VALUE!</v>
      </c>
      <c r="E372" s="264" t="e">
        <f ca="1">IF(ISERROR($D372),VLOOKUP($A372,Analysis!$A:$U,18,FALSE),#N/A)</f>
        <v>#VALUE!</v>
      </c>
      <c r="F372" s="264" t="e">
        <f t="shared" ca="1" si="42"/>
        <v>#VALUE!</v>
      </c>
      <c r="G372" s="264" t="e">
        <f t="shared" ca="1" si="43"/>
        <v>#VALUE!</v>
      </c>
      <c r="H372" s="264" t="e">
        <f t="shared" ca="1" si="44"/>
        <v>#VALUE!</v>
      </c>
      <c r="J372" s="309" t="e">
        <f ca="1">VLOOKUP($A372,Analysis!$A:$U,10,FALSE)</f>
        <v>#VALUE!</v>
      </c>
      <c r="K372" s="310" t="e">
        <f ca="1">IF(VLOOKUP($A372,Analysis!$A:$U,3,FALSE)=1,ROUND(VLOOKUP($A372,Analysis!$A:$U,17,FALSE),0),#N/A)</f>
        <v>#VALUE!</v>
      </c>
      <c r="L372" s="310" t="e">
        <f ca="1">IF(ISERROR($K372),ROUND(VLOOKUP($A372,Analysis!$A:$U,17,FALSE),0),#N/A)</f>
        <v>#VALUE!</v>
      </c>
      <c r="M372" s="264" t="e">
        <f t="shared" ca="1" si="45"/>
        <v>#VALUE!</v>
      </c>
      <c r="N372" s="264" t="e">
        <f t="shared" ca="1" si="46"/>
        <v>#VALUE!</v>
      </c>
      <c r="O372" s="264" t="e">
        <f t="shared" ca="1" si="47"/>
        <v>#VALUE!</v>
      </c>
    </row>
    <row r="373" spans="1:15" x14ac:dyDescent="0.25">
      <c r="A373" s="264" t="e">
        <f t="shared" ca="1" si="40"/>
        <v>#VALUE!</v>
      </c>
      <c r="B373" s="264" t="e">
        <f t="shared" ca="1" si="41"/>
        <v>#VALUE!</v>
      </c>
      <c r="C373" s="309" t="e">
        <f ca="1">VLOOKUP($A373,Analysis!$A:$U,11,FALSE)</f>
        <v>#VALUE!</v>
      </c>
      <c r="D373" s="264" t="e">
        <f ca="1">IF(VLOOKUP($A373,Analysis!$A:$U,3,FALSE)=1,VLOOKUP($A373,Analysis!$A:$U,18,FALSE),#N/A)</f>
        <v>#VALUE!</v>
      </c>
      <c r="E373" s="264" t="e">
        <f ca="1">IF(ISERROR($D373),VLOOKUP($A373,Analysis!$A:$U,18,FALSE),#N/A)</f>
        <v>#VALUE!</v>
      </c>
      <c r="F373" s="264" t="e">
        <f t="shared" ca="1" si="42"/>
        <v>#VALUE!</v>
      </c>
      <c r="G373" s="264" t="e">
        <f t="shared" ca="1" si="43"/>
        <v>#VALUE!</v>
      </c>
      <c r="H373" s="264" t="e">
        <f t="shared" ca="1" si="44"/>
        <v>#VALUE!</v>
      </c>
      <c r="J373" s="309" t="e">
        <f ca="1">VLOOKUP($A373,Analysis!$A:$U,10,FALSE)</f>
        <v>#VALUE!</v>
      </c>
      <c r="K373" s="310" t="e">
        <f ca="1">IF(VLOOKUP($A373,Analysis!$A:$U,3,FALSE)=1,ROUND(VLOOKUP($A373,Analysis!$A:$U,17,FALSE),0),#N/A)</f>
        <v>#VALUE!</v>
      </c>
      <c r="L373" s="310" t="e">
        <f ca="1">IF(ISERROR($K373),ROUND(VLOOKUP($A373,Analysis!$A:$U,17,FALSE),0),#N/A)</f>
        <v>#VALUE!</v>
      </c>
      <c r="M373" s="264" t="e">
        <f t="shared" ca="1" si="45"/>
        <v>#VALUE!</v>
      </c>
      <c r="N373" s="264" t="e">
        <f t="shared" ca="1" si="46"/>
        <v>#VALUE!</v>
      </c>
      <c r="O373" s="264" t="e">
        <f t="shared" ca="1" si="47"/>
        <v>#VALUE!</v>
      </c>
    </row>
    <row r="374" spans="1:15" x14ac:dyDescent="0.25">
      <c r="A374" s="264" t="e">
        <f t="shared" ca="1" si="40"/>
        <v>#VALUE!</v>
      </c>
      <c r="B374" s="264" t="e">
        <f t="shared" ca="1" si="41"/>
        <v>#VALUE!</v>
      </c>
      <c r="C374" s="309" t="e">
        <f ca="1">VLOOKUP($A374,Analysis!$A:$U,11,FALSE)</f>
        <v>#VALUE!</v>
      </c>
      <c r="D374" s="264" t="e">
        <f ca="1">IF(VLOOKUP($A374,Analysis!$A:$U,3,FALSE)=1,VLOOKUP($A374,Analysis!$A:$U,18,FALSE),#N/A)</f>
        <v>#VALUE!</v>
      </c>
      <c r="E374" s="264" t="e">
        <f ca="1">IF(ISERROR($D374),VLOOKUP($A374,Analysis!$A:$U,18,FALSE),#N/A)</f>
        <v>#VALUE!</v>
      </c>
      <c r="F374" s="264" t="e">
        <f t="shared" ca="1" si="42"/>
        <v>#VALUE!</v>
      </c>
      <c r="G374" s="264" t="e">
        <f t="shared" ca="1" si="43"/>
        <v>#VALUE!</v>
      </c>
      <c r="H374" s="264" t="e">
        <f t="shared" ca="1" si="44"/>
        <v>#VALUE!</v>
      </c>
      <c r="J374" s="309" t="e">
        <f ca="1">VLOOKUP($A374,Analysis!$A:$U,10,FALSE)</f>
        <v>#VALUE!</v>
      </c>
      <c r="K374" s="310" t="e">
        <f ca="1">IF(VLOOKUP($A374,Analysis!$A:$U,3,FALSE)=1,ROUND(VLOOKUP($A374,Analysis!$A:$U,17,FALSE),0),#N/A)</f>
        <v>#VALUE!</v>
      </c>
      <c r="L374" s="310" t="e">
        <f ca="1">IF(ISERROR($K374),ROUND(VLOOKUP($A374,Analysis!$A:$U,17,FALSE),0),#N/A)</f>
        <v>#VALUE!</v>
      </c>
      <c r="M374" s="264" t="e">
        <f t="shared" ca="1" si="45"/>
        <v>#VALUE!</v>
      </c>
      <c r="N374" s="264" t="e">
        <f t="shared" ca="1" si="46"/>
        <v>#VALUE!</v>
      </c>
      <c r="O374" s="264" t="e">
        <f t="shared" ca="1" si="47"/>
        <v>#VALUE!</v>
      </c>
    </row>
    <row r="375" spans="1:15" x14ac:dyDescent="0.25">
      <c r="A375" s="264" t="e">
        <f t="shared" ca="1" si="40"/>
        <v>#VALUE!</v>
      </c>
      <c r="B375" s="264" t="e">
        <f t="shared" ca="1" si="41"/>
        <v>#VALUE!</v>
      </c>
      <c r="C375" s="309" t="e">
        <f ca="1">VLOOKUP($A375,Analysis!$A:$U,11,FALSE)</f>
        <v>#VALUE!</v>
      </c>
      <c r="D375" s="264" t="e">
        <f ca="1">IF(VLOOKUP($A375,Analysis!$A:$U,3,FALSE)=1,VLOOKUP($A375,Analysis!$A:$U,18,FALSE),#N/A)</f>
        <v>#VALUE!</v>
      </c>
      <c r="E375" s="264" t="e">
        <f ca="1">IF(ISERROR($D375),VLOOKUP($A375,Analysis!$A:$U,18,FALSE),#N/A)</f>
        <v>#VALUE!</v>
      </c>
      <c r="F375" s="264" t="e">
        <f t="shared" ca="1" si="42"/>
        <v>#VALUE!</v>
      </c>
      <c r="G375" s="264" t="e">
        <f t="shared" ca="1" si="43"/>
        <v>#VALUE!</v>
      </c>
      <c r="H375" s="264" t="e">
        <f t="shared" ca="1" si="44"/>
        <v>#VALUE!</v>
      </c>
      <c r="J375" s="309" t="e">
        <f ca="1">VLOOKUP($A375,Analysis!$A:$U,10,FALSE)</f>
        <v>#VALUE!</v>
      </c>
      <c r="K375" s="310" t="e">
        <f ca="1">IF(VLOOKUP($A375,Analysis!$A:$U,3,FALSE)=1,ROUND(VLOOKUP($A375,Analysis!$A:$U,17,FALSE),0),#N/A)</f>
        <v>#VALUE!</v>
      </c>
      <c r="L375" s="310" t="e">
        <f ca="1">IF(ISERROR($K375),ROUND(VLOOKUP($A375,Analysis!$A:$U,17,FALSE),0),#N/A)</f>
        <v>#VALUE!</v>
      </c>
      <c r="M375" s="264" t="e">
        <f t="shared" ca="1" si="45"/>
        <v>#VALUE!</v>
      </c>
      <c r="N375" s="264" t="e">
        <f t="shared" ca="1" si="46"/>
        <v>#VALUE!</v>
      </c>
      <c r="O375" s="264" t="e">
        <f t="shared" ca="1" si="47"/>
        <v>#VALUE!</v>
      </c>
    </row>
    <row r="376" spans="1:15" x14ac:dyDescent="0.25">
      <c r="A376" s="264" t="e">
        <f t="shared" ca="1" si="40"/>
        <v>#VALUE!</v>
      </c>
      <c r="B376" s="264" t="e">
        <f t="shared" ca="1" si="41"/>
        <v>#VALUE!</v>
      </c>
      <c r="C376" s="309" t="e">
        <f ca="1">VLOOKUP($A376,Analysis!$A:$U,11,FALSE)</f>
        <v>#VALUE!</v>
      </c>
      <c r="D376" s="264" t="e">
        <f ca="1">IF(VLOOKUP($A376,Analysis!$A:$U,3,FALSE)=1,VLOOKUP($A376,Analysis!$A:$U,18,FALSE),#N/A)</f>
        <v>#VALUE!</v>
      </c>
      <c r="E376" s="264" t="e">
        <f ca="1">IF(ISERROR($D376),VLOOKUP($A376,Analysis!$A:$U,18,FALSE),#N/A)</f>
        <v>#VALUE!</v>
      </c>
      <c r="F376" s="264" t="e">
        <f t="shared" ca="1" si="42"/>
        <v>#VALUE!</v>
      </c>
      <c r="G376" s="264" t="e">
        <f t="shared" ca="1" si="43"/>
        <v>#VALUE!</v>
      </c>
      <c r="H376" s="264" t="e">
        <f t="shared" ca="1" si="44"/>
        <v>#VALUE!</v>
      </c>
      <c r="J376" s="309" t="e">
        <f ca="1">VLOOKUP($A376,Analysis!$A:$U,10,FALSE)</f>
        <v>#VALUE!</v>
      </c>
      <c r="K376" s="310" t="e">
        <f ca="1">IF(VLOOKUP($A376,Analysis!$A:$U,3,FALSE)=1,ROUND(VLOOKUP($A376,Analysis!$A:$U,17,FALSE),0),#N/A)</f>
        <v>#VALUE!</v>
      </c>
      <c r="L376" s="310" t="e">
        <f ca="1">IF(ISERROR($K376),ROUND(VLOOKUP($A376,Analysis!$A:$U,17,FALSE),0),#N/A)</f>
        <v>#VALUE!</v>
      </c>
      <c r="M376" s="264" t="e">
        <f t="shared" ca="1" si="45"/>
        <v>#VALUE!</v>
      </c>
      <c r="N376" s="264" t="e">
        <f t="shared" ca="1" si="46"/>
        <v>#VALUE!</v>
      </c>
      <c r="O376" s="264" t="e">
        <f t="shared" ca="1" si="47"/>
        <v>#VALUE!</v>
      </c>
    </row>
    <row r="377" spans="1:15" x14ac:dyDescent="0.25">
      <c r="A377" s="264" t="e">
        <f t="shared" ca="1" si="40"/>
        <v>#VALUE!</v>
      </c>
      <c r="B377" s="264" t="e">
        <f t="shared" ca="1" si="41"/>
        <v>#VALUE!</v>
      </c>
      <c r="C377" s="309" t="e">
        <f ca="1">VLOOKUP($A377,Analysis!$A:$U,11,FALSE)</f>
        <v>#VALUE!</v>
      </c>
      <c r="D377" s="264" t="e">
        <f ca="1">IF(VLOOKUP($A377,Analysis!$A:$U,3,FALSE)=1,VLOOKUP($A377,Analysis!$A:$U,18,FALSE),#N/A)</f>
        <v>#VALUE!</v>
      </c>
      <c r="E377" s="264" t="e">
        <f ca="1">IF(ISERROR($D377),VLOOKUP($A377,Analysis!$A:$U,18,FALSE),#N/A)</f>
        <v>#VALUE!</v>
      </c>
      <c r="F377" s="264" t="e">
        <f t="shared" ca="1" si="42"/>
        <v>#VALUE!</v>
      </c>
      <c r="G377" s="264" t="e">
        <f t="shared" ca="1" si="43"/>
        <v>#VALUE!</v>
      </c>
      <c r="H377" s="264" t="e">
        <f t="shared" ca="1" si="44"/>
        <v>#VALUE!</v>
      </c>
      <c r="J377" s="309" t="e">
        <f ca="1">VLOOKUP($A377,Analysis!$A:$U,10,FALSE)</f>
        <v>#VALUE!</v>
      </c>
      <c r="K377" s="310" t="e">
        <f ca="1">IF(VLOOKUP($A377,Analysis!$A:$U,3,FALSE)=1,ROUND(VLOOKUP($A377,Analysis!$A:$U,17,FALSE),0),#N/A)</f>
        <v>#VALUE!</v>
      </c>
      <c r="L377" s="310" t="e">
        <f ca="1">IF(ISERROR($K377),ROUND(VLOOKUP($A377,Analysis!$A:$U,17,FALSE),0),#N/A)</f>
        <v>#VALUE!</v>
      </c>
      <c r="M377" s="264" t="e">
        <f t="shared" ca="1" si="45"/>
        <v>#VALUE!</v>
      </c>
      <c r="N377" s="264" t="e">
        <f t="shared" ca="1" si="46"/>
        <v>#VALUE!</v>
      </c>
      <c r="O377" s="264" t="e">
        <f t="shared" ca="1" si="47"/>
        <v>#VALUE!</v>
      </c>
    </row>
    <row r="378" spans="1:15" x14ac:dyDescent="0.25">
      <c r="A378" s="264" t="e">
        <f t="shared" ca="1" si="40"/>
        <v>#VALUE!</v>
      </c>
      <c r="B378" s="264" t="e">
        <f t="shared" ca="1" si="41"/>
        <v>#VALUE!</v>
      </c>
      <c r="C378" s="309" t="e">
        <f ca="1">VLOOKUP($A378,Analysis!$A:$U,11,FALSE)</f>
        <v>#VALUE!</v>
      </c>
      <c r="D378" s="264" t="e">
        <f ca="1">IF(VLOOKUP($A378,Analysis!$A:$U,3,FALSE)=1,VLOOKUP($A378,Analysis!$A:$U,18,FALSE),#N/A)</f>
        <v>#VALUE!</v>
      </c>
      <c r="E378" s="264" t="e">
        <f ca="1">IF(ISERROR($D378),VLOOKUP($A378,Analysis!$A:$U,18,FALSE),#N/A)</f>
        <v>#VALUE!</v>
      </c>
      <c r="F378" s="264" t="e">
        <f t="shared" ca="1" si="42"/>
        <v>#VALUE!</v>
      </c>
      <c r="G378" s="264" t="e">
        <f t="shared" ca="1" si="43"/>
        <v>#VALUE!</v>
      </c>
      <c r="H378" s="264" t="e">
        <f t="shared" ca="1" si="44"/>
        <v>#VALUE!</v>
      </c>
      <c r="J378" s="309" t="e">
        <f ca="1">VLOOKUP($A378,Analysis!$A:$U,10,FALSE)</f>
        <v>#VALUE!</v>
      </c>
      <c r="K378" s="310" t="e">
        <f ca="1">IF(VLOOKUP($A378,Analysis!$A:$U,3,FALSE)=1,ROUND(VLOOKUP($A378,Analysis!$A:$U,17,FALSE),0),#N/A)</f>
        <v>#VALUE!</v>
      </c>
      <c r="L378" s="310" t="e">
        <f ca="1">IF(ISERROR($K378),ROUND(VLOOKUP($A378,Analysis!$A:$U,17,FALSE),0),#N/A)</f>
        <v>#VALUE!</v>
      </c>
      <c r="M378" s="264" t="e">
        <f t="shared" ca="1" si="45"/>
        <v>#VALUE!</v>
      </c>
      <c r="N378" s="264" t="e">
        <f t="shared" ca="1" si="46"/>
        <v>#VALUE!</v>
      </c>
      <c r="O378" s="264" t="e">
        <f t="shared" ca="1" si="47"/>
        <v>#VALUE!</v>
      </c>
    </row>
    <row r="379" spans="1:15" x14ac:dyDescent="0.25">
      <c r="A379" s="264" t="e">
        <f t="shared" ca="1" si="40"/>
        <v>#VALUE!</v>
      </c>
      <c r="B379" s="264" t="e">
        <f t="shared" ca="1" si="41"/>
        <v>#VALUE!</v>
      </c>
      <c r="C379" s="309" t="e">
        <f ca="1">VLOOKUP($A379,Analysis!$A:$U,11,FALSE)</f>
        <v>#VALUE!</v>
      </c>
      <c r="D379" s="264" t="e">
        <f ca="1">IF(VLOOKUP($A379,Analysis!$A:$U,3,FALSE)=1,VLOOKUP($A379,Analysis!$A:$U,18,FALSE),#N/A)</f>
        <v>#VALUE!</v>
      </c>
      <c r="E379" s="264" t="e">
        <f ca="1">IF(ISERROR($D379),VLOOKUP($A379,Analysis!$A:$U,18,FALSE),#N/A)</f>
        <v>#VALUE!</v>
      </c>
      <c r="F379" s="264" t="e">
        <f t="shared" ca="1" si="42"/>
        <v>#VALUE!</v>
      </c>
      <c r="G379" s="264" t="e">
        <f t="shared" ca="1" si="43"/>
        <v>#VALUE!</v>
      </c>
      <c r="H379" s="264" t="e">
        <f t="shared" ca="1" si="44"/>
        <v>#VALUE!</v>
      </c>
      <c r="J379" s="309" t="e">
        <f ca="1">VLOOKUP($A379,Analysis!$A:$U,10,FALSE)</f>
        <v>#VALUE!</v>
      </c>
      <c r="K379" s="310" t="e">
        <f ca="1">IF(VLOOKUP($A379,Analysis!$A:$U,3,FALSE)=1,ROUND(VLOOKUP($A379,Analysis!$A:$U,17,FALSE),0),#N/A)</f>
        <v>#VALUE!</v>
      </c>
      <c r="L379" s="310" t="e">
        <f ca="1">IF(ISERROR($K379),ROUND(VLOOKUP($A379,Analysis!$A:$U,17,FALSE),0),#N/A)</f>
        <v>#VALUE!</v>
      </c>
      <c r="M379" s="264" t="e">
        <f t="shared" ca="1" si="45"/>
        <v>#VALUE!</v>
      </c>
      <c r="N379" s="264" t="e">
        <f t="shared" ca="1" si="46"/>
        <v>#VALUE!</v>
      </c>
      <c r="O379" s="264" t="e">
        <f t="shared" ca="1" si="47"/>
        <v>#VALUE!</v>
      </c>
    </row>
    <row r="380" spans="1:15" x14ac:dyDescent="0.25">
      <c r="A380" s="264" t="e">
        <f t="shared" ca="1" si="40"/>
        <v>#VALUE!</v>
      </c>
      <c r="B380" s="264" t="e">
        <f t="shared" ca="1" si="41"/>
        <v>#VALUE!</v>
      </c>
      <c r="C380" s="309" t="e">
        <f ca="1">VLOOKUP($A380,Analysis!$A:$U,11,FALSE)</f>
        <v>#VALUE!</v>
      </c>
      <c r="D380" s="264" t="e">
        <f ca="1">IF(VLOOKUP($A380,Analysis!$A:$U,3,FALSE)=1,VLOOKUP($A380,Analysis!$A:$U,18,FALSE),#N/A)</f>
        <v>#VALUE!</v>
      </c>
      <c r="E380" s="264" t="e">
        <f ca="1">IF(ISERROR($D380),VLOOKUP($A380,Analysis!$A:$U,18,FALSE),#N/A)</f>
        <v>#VALUE!</v>
      </c>
      <c r="F380" s="264" t="e">
        <f t="shared" ca="1" si="42"/>
        <v>#VALUE!</v>
      </c>
      <c r="G380" s="264" t="e">
        <f t="shared" ca="1" si="43"/>
        <v>#VALUE!</v>
      </c>
      <c r="H380" s="264" t="e">
        <f t="shared" ca="1" si="44"/>
        <v>#VALUE!</v>
      </c>
      <c r="J380" s="309" t="e">
        <f ca="1">VLOOKUP($A380,Analysis!$A:$U,10,FALSE)</f>
        <v>#VALUE!</v>
      </c>
      <c r="K380" s="310" t="e">
        <f ca="1">IF(VLOOKUP($A380,Analysis!$A:$U,3,FALSE)=1,ROUND(VLOOKUP($A380,Analysis!$A:$U,17,FALSE),0),#N/A)</f>
        <v>#VALUE!</v>
      </c>
      <c r="L380" s="310" t="e">
        <f ca="1">IF(ISERROR($K380),ROUND(VLOOKUP($A380,Analysis!$A:$U,17,FALSE),0),#N/A)</f>
        <v>#VALUE!</v>
      </c>
      <c r="M380" s="264" t="e">
        <f t="shared" ca="1" si="45"/>
        <v>#VALUE!</v>
      </c>
      <c r="N380" s="264" t="e">
        <f t="shared" ca="1" si="46"/>
        <v>#VALUE!</v>
      </c>
      <c r="O380" s="264" t="e">
        <f t="shared" ca="1" si="47"/>
        <v>#VALUE!</v>
      </c>
    </row>
    <row r="381" spans="1:15" x14ac:dyDescent="0.25">
      <c r="A381" s="264" t="e">
        <f t="shared" ca="1" si="40"/>
        <v>#VALUE!</v>
      </c>
      <c r="B381" s="264" t="e">
        <f t="shared" ca="1" si="41"/>
        <v>#VALUE!</v>
      </c>
      <c r="C381" s="309" t="e">
        <f ca="1">VLOOKUP($A381,Analysis!$A:$U,11,FALSE)</f>
        <v>#VALUE!</v>
      </c>
      <c r="D381" s="264" t="e">
        <f ca="1">IF(VLOOKUP($A381,Analysis!$A:$U,3,FALSE)=1,VLOOKUP($A381,Analysis!$A:$U,18,FALSE),#N/A)</f>
        <v>#VALUE!</v>
      </c>
      <c r="E381" s="264" t="e">
        <f ca="1">IF(ISERROR($D381),VLOOKUP($A381,Analysis!$A:$U,18,FALSE),#N/A)</f>
        <v>#VALUE!</v>
      </c>
      <c r="F381" s="264" t="e">
        <f t="shared" ca="1" si="42"/>
        <v>#VALUE!</v>
      </c>
      <c r="G381" s="264" t="e">
        <f t="shared" ca="1" si="43"/>
        <v>#VALUE!</v>
      </c>
      <c r="H381" s="264" t="e">
        <f t="shared" ca="1" si="44"/>
        <v>#VALUE!</v>
      </c>
      <c r="J381" s="309" t="e">
        <f ca="1">VLOOKUP($A381,Analysis!$A:$U,10,FALSE)</f>
        <v>#VALUE!</v>
      </c>
      <c r="K381" s="310" t="e">
        <f ca="1">IF(VLOOKUP($A381,Analysis!$A:$U,3,FALSE)=1,ROUND(VLOOKUP($A381,Analysis!$A:$U,17,FALSE),0),#N/A)</f>
        <v>#VALUE!</v>
      </c>
      <c r="L381" s="310" t="e">
        <f ca="1">IF(ISERROR($K381),ROUND(VLOOKUP($A381,Analysis!$A:$U,17,FALSE),0),#N/A)</f>
        <v>#VALUE!</v>
      </c>
      <c r="M381" s="264" t="e">
        <f t="shared" ca="1" si="45"/>
        <v>#VALUE!</v>
      </c>
      <c r="N381" s="264" t="e">
        <f t="shared" ca="1" si="46"/>
        <v>#VALUE!</v>
      </c>
      <c r="O381" s="264" t="e">
        <f t="shared" ca="1" si="47"/>
        <v>#VALUE!</v>
      </c>
    </row>
    <row r="382" spans="1:15" x14ac:dyDescent="0.25">
      <c r="A382" s="264" t="e">
        <f t="shared" ca="1" si="40"/>
        <v>#VALUE!</v>
      </c>
      <c r="B382" s="264" t="e">
        <f t="shared" ca="1" si="41"/>
        <v>#VALUE!</v>
      </c>
      <c r="C382" s="309" t="e">
        <f ca="1">VLOOKUP($A382,Analysis!$A:$U,11,FALSE)</f>
        <v>#VALUE!</v>
      </c>
      <c r="D382" s="264" t="e">
        <f ca="1">IF(VLOOKUP($A382,Analysis!$A:$U,3,FALSE)=1,VLOOKUP($A382,Analysis!$A:$U,18,FALSE),#N/A)</f>
        <v>#VALUE!</v>
      </c>
      <c r="E382" s="264" t="e">
        <f ca="1">IF(ISERROR($D382),VLOOKUP($A382,Analysis!$A:$U,18,FALSE),#N/A)</f>
        <v>#VALUE!</v>
      </c>
      <c r="F382" s="264" t="e">
        <f t="shared" ca="1" si="42"/>
        <v>#VALUE!</v>
      </c>
      <c r="G382" s="264" t="e">
        <f t="shared" ca="1" si="43"/>
        <v>#VALUE!</v>
      </c>
      <c r="H382" s="264" t="e">
        <f t="shared" ca="1" si="44"/>
        <v>#VALUE!</v>
      </c>
      <c r="J382" s="309" t="e">
        <f ca="1">VLOOKUP($A382,Analysis!$A:$U,10,FALSE)</f>
        <v>#VALUE!</v>
      </c>
      <c r="K382" s="310" t="e">
        <f ca="1">IF(VLOOKUP($A382,Analysis!$A:$U,3,FALSE)=1,ROUND(VLOOKUP($A382,Analysis!$A:$U,17,FALSE),0),#N/A)</f>
        <v>#VALUE!</v>
      </c>
      <c r="L382" s="310" t="e">
        <f ca="1">IF(ISERROR($K382),ROUND(VLOOKUP($A382,Analysis!$A:$U,17,FALSE),0),#N/A)</f>
        <v>#VALUE!</v>
      </c>
      <c r="M382" s="264" t="e">
        <f t="shared" ca="1" si="45"/>
        <v>#VALUE!</v>
      </c>
      <c r="N382" s="264" t="e">
        <f t="shared" ca="1" si="46"/>
        <v>#VALUE!</v>
      </c>
      <c r="O382" s="264" t="e">
        <f t="shared" ca="1" si="47"/>
        <v>#VALUE!</v>
      </c>
    </row>
    <row r="383" spans="1:15" x14ac:dyDescent="0.25">
      <c r="A383" s="264" t="e">
        <f t="shared" ca="1" si="40"/>
        <v>#VALUE!</v>
      </c>
      <c r="B383" s="264" t="e">
        <f t="shared" ca="1" si="41"/>
        <v>#VALUE!</v>
      </c>
      <c r="C383" s="309" t="e">
        <f ca="1">VLOOKUP($A383,Analysis!$A:$U,11,FALSE)</f>
        <v>#VALUE!</v>
      </c>
      <c r="D383" s="264" t="e">
        <f ca="1">IF(VLOOKUP($A383,Analysis!$A:$U,3,FALSE)=1,VLOOKUP($A383,Analysis!$A:$U,18,FALSE),#N/A)</f>
        <v>#VALUE!</v>
      </c>
      <c r="E383" s="264" t="e">
        <f ca="1">IF(ISERROR($D383),VLOOKUP($A383,Analysis!$A:$U,18,FALSE),#N/A)</f>
        <v>#VALUE!</v>
      </c>
      <c r="F383" s="264" t="e">
        <f t="shared" ca="1" si="42"/>
        <v>#VALUE!</v>
      </c>
      <c r="G383" s="264" t="e">
        <f t="shared" ca="1" si="43"/>
        <v>#VALUE!</v>
      </c>
      <c r="H383" s="264" t="e">
        <f t="shared" ca="1" si="44"/>
        <v>#VALUE!</v>
      </c>
      <c r="J383" s="309" t="e">
        <f ca="1">VLOOKUP($A383,Analysis!$A:$U,10,FALSE)</f>
        <v>#VALUE!</v>
      </c>
      <c r="K383" s="310" t="e">
        <f ca="1">IF(VLOOKUP($A383,Analysis!$A:$U,3,FALSE)=1,ROUND(VLOOKUP($A383,Analysis!$A:$U,17,FALSE),0),#N/A)</f>
        <v>#VALUE!</v>
      </c>
      <c r="L383" s="310" t="e">
        <f ca="1">IF(ISERROR($K383),ROUND(VLOOKUP($A383,Analysis!$A:$U,17,FALSE),0),#N/A)</f>
        <v>#VALUE!</v>
      </c>
      <c r="M383" s="264" t="e">
        <f t="shared" ca="1" si="45"/>
        <v>#VALUE!</v>
      </c>
      <c r="N383" s="264" t="e">
        <f t="shared" ca="1" si="46"/>
        <v>#VALUE!</v>
      </c>
      <c r="O383" s="264" t="e">
        <f t="shared" ca="1" si="47"/>
        <v>#VALUE!</v>
      </c>
    </row>
    <row r="384" spans="1:15" x14ac:dyDescent="0.25">
      <c r="A384" s="264" t="e">
        <f t="shared" ca="1" si="40"/>
        <v>#VALUE!</v>
      </c>
      <c r="B384" s="264" t="e">
        <f t="shared" ca="1" si="41"/>
        <v>#VALUE!</v>
      </c>
      <c r="C384" s="309" t="e">
        <f ca="1">VLOOKUP($A384,Analysis!$A:$U,11,FALSE)</f>
        <v>#VALUE!</v>
      </c>
      <c r="D384" s="264" t="e">
        <f ca="1">IF(VLOOKUP($A384,Analysis!$A:$U,3,FALSE)=1,VLOOKUP($A384,Analysis!$A:$U,18,FALSE),#N/A)</f>
        <v>#VALUE!</v>
      </c>
      <c r="E384" s="264" t="e">
        <f ca="1">IF(ISERROR($D384),VLOOKUP($A384,Analysis!$A:$U,18,FALSE),#N/A)</f>
        <v>#VALUE!</v>
      </c>
      <c r="F384" s="264" t="e">
        <f t="shared" ca="1" si="42"/>
        <v>#VALUE!</v>
      </c>
      <c r="G384" s="264" t="e">
        <f t="shared" ca="1" si="43"/>
        <v>#VALUE!</v>
      </c>
      <c r="H384" s="264" t="e">
        <f t="shared" ca="1" si="44"/>
        <v>#VALUE!</v>
      </c>
      <c r="J384" s="309" t="e">
        <f ca="1">VLOOKUP($A384,Analysis!$A:$U,10,FALSE)</f>
        <v>#VALUE!</v>
      </c>
      <c r="K384" s="310" t="e">
        <f ca="1">IF(VLOOKUP($A384,Analysis!$A:$U,3,FALSE)=1,ROUND(VLOOKUP($A384,Analysis!$A:$U,17,FALSE),0),#N/A)</f>
        <v>#VALUE!</v>
      </c>
      <c r="L384" s="310" t="e">
        <f ca="1">IF(ISERROR($K384),ROUND(VLOOKUP($A384,Analysis!$A:$U,17,FALSE),0),#N/A)</f>
        <v>#VALUE!</v>
      </c>
      <c r="M384" s="264" t="e">
        <f t="shared" ca="1" si="45"/>
        <v>#VALUE!</v>
      </c>
      <c r="N384" s="264" t="e">
        <f t="shared" ca="1" si="46"/>
        <v>#VALUE!</v>
      </c>
      <c r="O384" s="264" t="e">
        <f t="shared" ca="1" si="47"/>
        <v>#VALUE!</v>
      </c>
    </row>
    <row r="385" spans="1:15" x14ac:dyDescent="0.25">
      <c r="A385" s="264" t="e">
        <f t="shared" ca="1" si="40"/>
        <v>#VALUE!</v>
      </c>
      <c r="B385" s="264" t="e">
        <f t="shared" ca="1" si="41"/>
        <v>#VALUE!</v>
      </c>
      <c r="C385" s="309" t="e">
        <f ca="1">VLOOKUP($A385,Analysis!$A:$U,11,FALSE)</f>
        <v>#VALUE!</v>
      </c>
      <c r="D385" s="264" t="e">
        <f ca="1">IF(VLOOKUP($A385,Analysis!$A:$U,3,FALSE)=1,VLOOKUP($A385,Analysis!$A:$U,18,FALSE),#N/A)</f>
        <v>#VALUE!</v>
      </c>
      <c r="E385" s="264" t="e">
        <f ca="1">IF(ISERROR($D385),VLOOKUP($A385,Analysis!$A:$U,18,FALSE),#N/A)</f>
        <v>#VALUE!</v>
      </c>
      <c r="F385" s="264" t="e">
        <f t="shared" ca="1" si="42"/>
        <v>#VALUE!</v>
      </c>
      <c r="G385" s="264" t="e">
        <f t="shared" ca="1" si="43"/>
        <v>#VALUE!</v>
      </c>
      <c r="H385" s="264" t="e">
        <f t="shared" ca="1" si="44"/>
        <v>#VALUE!</v>
      </c>
      <c r="J385" s="309" t="e">
        <f ca="1">VLOOKUP($A385,Analysis!$A:$U,10,FALSE)</f>
        <v>#VALUE!</v>
      </c>
      <c r="K385" s="310" t="e">
        <f ca="1">IF(VLOOKUP($A385,Analysis!$A:$U,3,FALSE)=1,ROUND(VLOOKUP($A385,Analysis!$A:$U,17,FALSE),0),#N/A)</f>
        <v>#VALUE!</v>
      </c>
      <c r="L385" s="310" t="e">
        <f ca="1">IF(ISERROR($K385),ROUND(VLOOKUP($A385,Analysis!$A:$U,17,FALSE),0),#N/A)</f>
        <v>#VALUE!</v>
      </c>
      <c r="M385" s="264" t="e">
        <f t="shared" ca="1" si="45"/>
        <v>#VALUE!</v>
      </c>
      <c r="N385" s="264" t="e">
        <f t="shared" ca="1" si="46"/>
        <v>#VALUE!</v>
      </c>
      <c r="O385" s="264" t="e">
        <f t="shared" ca="1" si="47"/>
        <v>#VALUE!</v>
      </c>
    </row>
    <row r="386" spans="1:15" x14ac:dyDescent="0.25">
      <c r="A386" s="264" t="e">
        <f t="shared" ref="A386:A449" ca="1" si="48">Item_ID</f>
        <v>#VALUE!</v>
      </c>
      <c r="B386" s="264" t="e">
        <f t="shared" ref="B386:B449" ca="1" si="49">Valuation_Method</f>
        <v>#VALUE!</v>
      </c>
      <c r="C386" s="309" t="e">
        <f ca="1">VLOOKUP($A386,Analysis!$A:$U,11,FALSE)</f>
        <v>#VALUE!</v>
      </c>
      <c r="D386" s="264" t="e">
        <f ca="1">IF(VLOOKUP($A386,Analysis!$A:$U,3,FALSE)=1,VLOOKUP($A386,Analysis!$A:$U,18,FALSE),#N/A)</f>
        <v>#VALUE!</v>
      </c>
      <c r="E386" s="264" t="e">
        <f ca="1">IF(ISERROR($D386),VLOOKUP($A386,Analysis!$A:$U,18,FALSE),#N/A)</f>
        <v>#VALUE!</v>
      </c>
      <c r="F386" s="264" t="e">
        <f t="shared" ca="1" si="42"/>
        <v>#VALUE!</v>
      </c>
      <c r="G386" s="264" t="e">
        <f t="shared" ca="1" si="43"/>
        <v>#VALUE!</v>
      </c>
      <c r="H386" s="264" t="e">
        <f t="shared" ca="1" si="44"/>
        <v>#VALUE!</v>
      </c>
      <c r="J386" s="309" t="e">
        <f ca="1">VLOOKUP($A386,Analysis!$A:$U,10,FALSE)</f>
        <v>#VALUE!</v>
      </c>
      <c r="K386" s="310" t="e">
        <f ca="1">IF(VLOOKUP($A386,Analysis!$A:$U,3,FALSE)=1,ROUND(VLOOKUP($A386,Analysis!$A:$U,17,FALSE),0),#N/A)</f>
        <v>#VALUE!</v>
      </c>
      <c r="L386" s="310" t="e">
        <f ca="1">IF(ISERROR($K386),ROUND(VLOOKUP($A386,Analysis!$A:$U,17,FALSE),0),#N/A)</f>
        <v>#VALUE!</v>
      </c>
      <c r="M386" s="264" t="e">
        <f t="shared" ca="1" si="45"/>
        <v>#VALUE!</v>
      </c>
      <c r="N386" s="264" t="e">
        <f t="shared" ca="1" si="46"/>
        <v>#VALUE!</v>
      </c>
      <c r="O386" s="264" t="e">
        <f t="shared" ca="1" si="47"/>
        <v>#VALUE!</v>
      </c>
    </row>
    <row r="387" spans="1:15" x14ac:dyDescent="0.25">
      <c r="A387" s="264" t="e">
        <f t="shared" ca="1" si="48"/>
        <v>#VALUE!</v>
      </c>
      <c r="B387" s="264" t="e">
        <f t="shared" ca="1" si="49"/>
        <v>#VALUE!</v>
      </c>
      <c r="C387" s="309" t="e">
        <f ca="1">VLOOKUP($A387,Analysis!$A:$U,11,FALSE)</f>
        <v>#VALUE!</v>
      </c>
      <c r="D387" s="264" t="e">
        <f ca="1">IF(VLOOKUP($A387,Analysis!$A:$U,3,FALSE)=1,VLOOKUP($A387,Analysis!$A:$U,18,FALSE),#N/A)</f>
        <v>#VALUE!</v>
      </c>
      <c r="E387" s="264" t="e">
        <f ca="1">IF(ISERROR($D387),VLOOKUP($A387,Analysis!$A:$U,18,FALSE),#N/A)</f>
        <v>#VALUE!</v>
      </c>
      <c r="F387" s="264" t="e">
        <f t="shared" ref="F387:F450" ca="1" si="50">IF($B387="Vacant",$D387,#N/A)</f>
        <v>#VALUE!</v>
      </c>
      <c r="G387" s="264" t="e">
        <f t="shared" ref="G387:G450" ca="1" si="51">IF($B387="Abstraction",$D387,#N/A)</f>
        <v>#VALUE!</v>
      </c>
      <c r="H387" s="264" t="e">
        <f t="shared" ref="H387:H450" ca="1" si="52">IF($B387="Allocation",$D387,#N/A)</f>
        <v>#VALUE!</v>
      </c>
      <c r="J387" s="309" t="e">
        <f ca="1">VLOOKUP($A387,Analysis!$A:$U,10,FALSE)</f>
        <v>#VALUE!</v>
      </c>
      <c r="K387" s="310" t="e">
        <f ca="1">IF(VLOOKUP($A387,Analysis!$A:$U,3,FALSE)=1,ROUND(VLOOKUP($A387,Analysis!$A:$U,17,FALSE),0),#N/A)</f>
        <v>#VALUE!</v>
      </c>
      <c r="L387" s="310" t="e">
        <f ca="1">IF(ISERROR($K387),ROUND(VLOOKUP($A387,Analysis!$A:$U,17,FALSE),0),#N/A)</f>
        <v>#VALUE!</v>
      </c>
      <c r="M387" s="264" t="e">
        <f t="shared" ref="M387:M450" ca="1" si="53">IF($B387="Vacant",$K387,#N/A)</f>
        <v>#VALUE!</v>
      </c>
      <c r="N387" s="264" t="e">
        <f t="shared" ref="N387:N450" ca="1" si="54">IF($B387="Abstraction",$K387,#N/A)</f>
        <v>#VALUE!</v>
      </c>
      <c r="O387" s="264" t="e">
        <f t="shared" ref="O387:O450" ca="1" si="55">IF($B387="Allocation",$K387,#N/A)</f>
        <v>#VALUE!</v>
      </c>
    </row>
    <row r="388" spans="1:15" x14ac:dyDescent="0.25">
      <c r="A388" s="264" t="e">
        <f t="shared" ca="1" si="48"/>
        <v>#VALUE!</v>
      </c>
      <c r="B388" s="264" t="e">
        <f t="shared" ca="1" si="49"/>
        <v>#VALUE!</v>
      </c>
      <c r="C388" s="309" t="e">
        <f ca="1">VLOOKUP($A388,Analysis!$A:$U,11,FALSE)</f>
        <v>#VALUE!</v>
      </c>
      <c r="D388" s="264" t="e">
        <f ca="1">IF(VLOOKUP($A388,Analysis!$A:$U,3,FALSE)=1,VLOOKUP($A388,Analysis!$A:$U,18,FALSE),#N/A)</f>
        <v>#VALUE!</v>
      </c>
      <c r="E388" s="264" t="e">
        <f ca="1">IF(ISERROR($D388),VLOOKUP($A388,Analysis!$A:$U,18,FALSE),#N/A)</f>
        <v>#VALUE!</v>
      </c>
      <c r="F388" s="264" t="e">
        <f t="shared" ca="1" si="50"/>
        <v>#VALUE!</v>
      </c>
      <c r="G388" s="264" t="e">
        <f t="shared" ca="1" si="51"/>
        <v>#VALUE!</v>
      </c>
      <c r="H388" s="264" t="e">
        <f t="shared" ca="1" si="52"/>
        <v>#VALUE!</v>
      </c>
      <c r="J388" s="309" t="e">
        <f ca="1">VLOOKUP($A388,Analysis!$A:$U,10,FALSE)</f>
        <v>#VALUE!</v>
      </c>
      <c r="K388" s="310" t="e">
        <f ca="1">IF(VLOOKUP($A388,Analysis!$A:$U,3,FALSE)=1,ROUND(VLOOKUP($A388,Analysis!$A:$U,17,FALSE),0),#N/A)</f>
        <v>#VALUE!</v>
      </c>
      <c r="L388" s="310" t="e">
        <f ca="1">IF(ISERROR($K388),ROUND(VLOOKUP($A388,Analysis!$A:$U,17,FALSE),0),#N/A)</f>
        <v>#VALUE!</v>
      </c>
      <c r="M388" s="264" t="e">
        <f t="shared" ca="1" si="53"/>
        <v>#VALUE!</v>
      </c>
      <c r="N388" s="264" t="e">
        <f t="shared" ca="1" si="54"/>
        <v>#VALUE!</v>
      </c>
      <c r="O388" s="264" t="e">
        <f t="shared" ca="1" si="55"/>
        <v>#VALUE!</v>
      </c>
    </row>
    <row r="389" spans="1:15" x14ac:dyDescent="0.25">
      <c r="A389" s="264" t="e">
        <f t="shared" ca="1" si="48"/>
        <v>#VALUE!</v>
      </c>
      <c r="B389" s="264" t="e">
        <f t="shared" ca="1" si="49"/>
        <v>#VALUE!</v>
      </c>
      <c r="C389" s="309" t="e">
        <f ca="1">VLOOKUP($A389,Analysis!$A:$U,11,FALSE)</f>
        <v>#VALUE!</v>
      </c>
      <c r="D389" s="264" t="e">
        <f ca="1">IF(VLOOKUP($A389,Analysis!$A:$U,3,FALSE)=1,VLOOKUP($A389,Analysis!$A:$U,18,FALSE),#N/A)</f>
        <v>#VALUE!</v>
      </c>
      <c r="E389" s="264" t="e">
        <f ca="1">IF(ISERROR($D389),VLOOKUP($A389,Analysis!$A:$U,18,FALSE),#N/A)</f>
        <v>#VALUE!</v>
      </c>
      <c r="F389" s="264" t="e">
        <f t="shared" ca="1" si="50"/>
        <v>#VALUE!</v>
      </c>
      <c r="G389" s="264" t="e">
        <f t="shared" ca="1" si="51"/>
        <v>#VALUE!</v>
      </c>
      <c r="H389" s="264" t="e">
        <f t="shared" ca="1" si="52"/>
        <v>#VALUE!</v>
      </c>
      <c r="J389" s="309" t="e">
        <f ca="1">VLOOKUP($A389,Analysis!$A:$U,10,FALSE)</f>
        <v>#VALUE!</v>
      </c>
      <c r="K389" s="310" t="e">
        <f ca="1">IF(VLOOKUP($A389,Analysis!$A:$U,3,FALSE)=1,ROUND(VLOOKUP($A389,Analysis!$A:$U,17,FALSE),0),#N/A)</f>
        <v>#VALUE!</v>
      </c>
      <c r="L389" s="310" t="e">
        <f ca="1">IF(ISERROR($K389),ROUND(VLOOKUP($A389,Analysis!$A:$U,17,FALSE),0),#N/A)</f>
        <v>#VALUE!</v>
      </c>
      <c r="M389" s="264" t="e">
        <f t="shared" ca="1" si="53"/>
        <v>#VALUE!</v>
      </c>
      <c r="N389" s="264" t="e">
        <f t="shared" ca="1" si="54"/>
        <v>#VALUE!</v>
      </c>
      <c r="O389" s="264" t="e">
        <f t="shared" ca="1" si="55"/>
        <v>#VALUE!</v>
      </c>
    </row>
    <row r="390" spans="1:15" x14ac:dyDescent="0.25">
      <c r="A390" s="264" t="e">
        <f t="shared" ca="1" si="48"/>
        <v>#VALUE!</v>
      </c>
      <c r="B390" s="264" t="e">
        <f t="shared" ca="1" si="49"/>
        <v>#VALUE!</v>
      </c>
      <c r="C390" s="309" t="e">
        <f ca="1">VLOOKUP($A390,Analysis!$A:$U,11,FALSE)</f>
        <v>#VALUE!</v>
      </c>
      <c r="D390" s="264" t="e">
        <f ca="1">IF(VLOOKUP($A390,Analysis!$A:$U,3,FALSE)=1,VLOOKUP($A390,Analysis!$A:$U,18,FALSE),#N/A)</f>
        <v>#VALUE!</v>
      </c>
      <c r="E390" s="264" t="e">
        <f ca="1">IF(ISERROR($D390),VLOOKUP($A390,Analysis!$A:$U,18,FALSE),#N/A)</f>
        <v>#VALUE!</v>
      </c>
      <c r="F390" s="264" t="e">
        <f t="shared" ca="1" si="50"/>
        <v>#VALUE!</v>
      </c>
      <c r="G390" s="264" t="e">
        <f t="shared" ca="1" si="51"/>
        <v>#VALUE!</v>
      </c>
      <c r="H390" s="264" t="e">
        <f t="shared" ca="1" si="52"/>
        <v>#VALUE!</v>
      </c>
      <c r="J390" s="309" t="e">
        <f ca="1">VLOOKUP($A390,Analysis!$A:$U,10,FALSE)</f>
        <v>#VALUE!</v>
      </c>
      <c r="K390" s="310" t="e">
        <f ca="1">IF(VLOOKUP($A390,Analysis!$A:$U,3,FALSE)=1,ROUND(VLOOKUP($A390,Analysis!$A:$U,17,FALSE),0),#N/A)</f>
        <v>#VALUE!</v>
      </c>
      <c r="L390" s="310" t="e">
        <f ca="1">IF(ISERROR($K390),ROUND(VLOOKUP($A390,Analysis!$A:$U,17,FALSE),0),#N/A)</f>
        <v>#VALUE!</v>
      </c>
      <c r="M390" s="264" t="e">
        <f t="shared" ca="1" si="53"/>
        <v>#VALUE!</v>
      </c>
      <c r="N390" s="264" t="e">
        <f t="shared" ca="1" si="54"/>
        <v>#VALUE!</v>
      </c>
      <c r="O390" s="264" t="e">
        <f t="shared" ca="1" si="55"/>
        <v>#VALUE!</v>
      </c>
    </row>
    <row r="391" spans="1:15" x14ac:dyDescent="0.25">
      <c r="A391" s="264" t="e">
        <f t="shared" ca="1" si="48"/>
        <v>#VALUE!</v>
      </c>
      <c r="B391" s="264" t="e">
        <f t="shared" ca="1" si="49"/>
        <v>#VALUE!</v>
      </c>
      <c r="C391" s="309" t="e">
        <f ca="1">VLOOKUP($A391,Analysis!$A:$U,11,FALSE)</f>
        <v>#VALUE!</v>
      </c>
      <c r="D391" s="264" t="e">
        <f ca="1">IF(VLOOKUP($A391,Analysis!$A:$U,3,FALSE)=1,VLOOKUP($A391,Analysis!$A:$U,18,FALSE),#N/A)</f>
        <v>#VALUE!</v>
      </c>
      <c r="E391" s="264" t="e">
        <f ca="1">IF(ISERROR($D391),VLOOKUP($A391,Analysis!$A:$U,18,FALSE),#N/A)</f>
        <v>#VALUE!</v>
      </c>
      <c r="F391" s="264" t="e">
        <f t="shared" ca="1" si="50"/>
        <v>#VALUE!</v>
      </c>
      <c r="G391" s="264" t="e">
        <f t="shared" ca="1" si="51"/>
        <v>#VALUE!</v>
      </c>
      <c r="H391" s="264" t="e">
        <f t="shared" ca="1" si="52"/>
        <v>#VALUE!</v>
      </c>
      <c r="J391" s="309" t="e">
        <f ca="1">VLOOKUP($A391,Analysis!$A:$U,10,FALSE)</f>
        <v>#VALUE!</v>
      </c>
      <c r="K391" s="310" t="e">
        <f ca="1">IF(VLOOKUP($A391,Analysis!$A:$U,3,FALSE)=1,ROUND(VLOOKUP($A391,Analysis!$A:$U,17,FALSE),0),#N/A)</f>
        <v>#VALUE!</v>
      </c>
      <c r="L391" s="310" t="e">
        <f ca="1">IF(ISERROR($K391),ROUND(VLOOKUP($A391,Analysis!$A:$U,17,FALSE),0),#N/A)</f>
        <v>#VALUE!</v>
      </c>
      <c r="M391" s="264" t="e">
        <f t="shared" ca="1" si="53"/>
        <v>#VALUE!</v>
      </c>
      <c r="N391" s="264" t="e">
        <f t="shared" ca="1" si="54"/>
        <v>#VALUE!</v>
      </c>
      <c r="O391" s="264" t="e">
        <f t="shared" ca="1" si="55"/>
        <v>#VALUE!</v>
      </c>
    </row>
    <row r="392" spans="1:15" x14ac:dyDescent="0.25">
      <c r="A392" s="264" t="e">
        <f t="shared" ca="1" si="48"/>
        <v>#VALUE!</v>
      </c>
      <c r="B392" s="264" t="e">
        <f t="shared" ca="1" si="49"/>
        <v>#VALUE!</v>
      </c>
      <c r="C392" s="309" t="e">
        <f ca="1">VLOOKUP($A392,Analysis!$A:$U,11,FALSE)</f>
        <v>#VALUE!</v>
      </c>
      <c r="D392" s="264" t="e">
        <f ca="1">IF(VLOOKUP($A392,Analysis!$A:$U,3,FALSE)=1,VLOOKUP($A392,Analysis!$A:$U,18,FALSE),#N/A)</f>
        <v>#VALUE!</v>
      </c>
      <c r="E392" s="264" t="e">
        <f ca="1">IF(ISERROR($D392),VLOOKUP($A392,Analysis!$A:$U,18,FALSE),#N/A)</f>
        <v>#VALUE!</v>
      </c>
      <c r="F392" s="264" t="e">
        <f t="shared" ca="1" si="50"/>
        <v>#VALUE!</v>
      </c>
      <c r="G392" s="264" t="e">
        <f t="shared" ca="1" si="51"/>
        <v>#VALUE!</v>
      </c>
      <c r="H392" s="264" t="e">
        <f t="shared" ca="1" si="52"/>
        <v>#VALUE!</v>
      </c>
      <c r="J392" s="309" t="e">
        <f ca="1">VLOOKUP($A392,Analysis!$A:$U,10,FALSE)</f>
        <v>#VALUE!</v>
      </c>
      <c r="K392" s="310" t="e">
        <f ca="1">IF(VLOOKUP($A392,Analysis!$A:$U,3,FALSE)=1,ROUND(VLOOKUP($A392,Analysis!$A:$U,17,FALSE),0),#N/A)</f>
        <v>#VALUE!</v>
      </c>
      <c r="L392" s="310" t="e">
        <f ca="1">IF(ISERROR($K392),ROUND(VLOOKUP($A392,Analysis!$A:$U,17,FALSE),0),#N/A)</f>
        <v>#VALUE!</v>
      </c>
      <c r="M392" s="264" t="e">
        <f t="shared" ca="1" si="53"/>
        <v>#VALUE!</v>
      </c>
      <c r="N392" s="264" t="e">
        <f t="shared" ca="1" si="54"/>
        <v>#VALUE!</v>
      </c>
      <c r="O392" s="264" t="e">
        <f t="shared" ca="1" si="55"/>
        <v>#VALUE!</v>
      </c>
    </row>
    <row r="393" spans="1:15" x14ac:dyDescent="0.25">
      <c r="A393" s="264" t="e">
        <f t="shared" ca="1" si="48"/>
        <v>#VALUE!</v>
      </c>
      <c r="B393" s="264" t="e">
        <f t="shared" ca="1" si="49"/>
        <v>#VALUE!</v>
      </c>
      <c r="C393" s="309" t="e">
        <f ca="1">VLOOKUP($A393,Analysis!$A:$U,11,FALSE)</f>
        <v>#VALUE!</v>
      </c>
      <c r="D393" s="264" t="e">
        <f ca="1">IF(VLOOKUP($A393,Analysis!$A:$U,3,FALSE)=1,VLOOKUP($A393,Analysis!$A:$U,18,FALSE),#N/A)</f>
        <v>#VALUE!</v>
      </c>
      <c r="E393" s="264" t="e">
        <f ca="1">IF(ISERROR($D393),VLOOKUP($A393,Analysis!$A:$U,18,FALSE),#N/A)</f>
        <v>#VALUE!</v>
      </c>
      <c r="F393" s="264" t="e">
        <f t="shared" ca="1" si="50"/>
        <v>#VALUE!</v>
      </c>
      <c r="G393" s="264" t="e">
        <f t="shared" ca="1" si="51"/>
        <v>#VALUE!</v>
      </c>
      <c r="H393" s="264" t="e">
        <f t="shared" ca="1" si="52"/>
        <v>#VALUE!</v>
      </c>
      <c r="J393" s="309" t="e">
        <f ca="1">VLOOKUP($A393,Analysis!$A:$U,10,FALSE)</f>
        <v>#VALUE!</v>
      </c>
      <c r="K393" s="310" t="e">
        <f ca="1">IF(VLOOKUP($A393,Analysis!$A:$U,3,FALSE)=1,ROUND(VLOOKUP($A393,Analysis!$A:$U,17,FALSE),0),#N/A)</f>
        <v>#VALUE!</v>
      </c>
      <c r="L393" s="310" t="e">
        <f ca="1">IF(ISERROR($K393),ROUND(VLOOKUP($A393,Analysis!$A:$U,17,FALSE),0),#N/A)</f>
        <v>#VALUE!</v>
      </c>
      <c r="M393" s="264" t="e">
        <f t="shared" ca="1" si="53"/>
        <v>#VALUE!</v>
      </c>
      <c r="N393" s="264" t="e">
        <f t="shared" ca="1" si="54"/>
        <v>#VALUE!</v>
      </c>
      <c r="O393" s="264" t="e">
        <f t="shared" ca="1" si="55"/>
        <v>#VALUE!</v>
      </c>
    </row>
    <row r="394" spans="1:15" x14ac:dyDescent="0.25">
      <c r="A394" s="264" t="e">
        <f t="shared" ca="1" si="48"/>
        <v>#VALUE!</v>
      </c>
      <c r="B394" s="264" t="e">
        <f t="shared" ca="1" si="49"/>
        <v>#VALUE!</v>
      </c>
      <c r="C394" s="309" t="e">
        <f ca="1">VLOOKUP($A394,Analysis!$A:$U,11,FALSE)</f>
        <v>#VALUE!</v>
      </c>
      <c r="D394" s="264" t="e">
        <f ca="1">IF(VLOOKUP($A394,Analysis!$A:$U,3,FALSE)=1,VLOOKUP($A394,Analysis!$A:$U,18,FALSE),#N/A)</f>
        <v>#VALUE!</v>
      </c>
      <c r="E394" s="264" t="e">
        <f ca="1">IF(ISERROR($D394),VLOOKUP($A394,Analysis!$A:$U,18,FALSE),#N/A)</f>
        <v>#VALUE!</v>
      </c>
      <c r="F394" s="264" t="e">
        <f t="shared" ca="1" si="50"/>
        <v>#VALUE!</v>
      </c>
      <c r="G394" s="264" t="e">
        <f t="shared" ca="1" si="51"/>
        <v>#VALUE!</v>
      </c>
      <c r="H394" s="264" t="e">
        <f t="shared" ca="1" si="52"/>
        <v>#VALUE!</v>
      </c>
      <c r="J394" s="309" t="e">
        <f ca="1">VLOOKUP($A394,Analysis!$A:$U,10,FALSE)</f>
        <v>#VALUE!</v>
      </c>
      <c r="K394" s="310" t="e">
        <f ca="1">IF(VLOOKUP($A394,Analysis!$A:$U,3,FALSE)=1,ROUND(VLOOKUP($A394,Analysis!$A:$U,17,FALSE),0),#N/A)</f>
        <v>#VALUE!</v>
      </c>
      <c r="L394" s="310" t="e">
        <f ca="1">IF(ISERROR($K394),ROUND(VLOOKUP($A394,Analysis!$A:$U,17,FALSE),0),#N/A)</f>
        <v>#VALUE!</v>
      </c>
      <c r="M394" s="264" t="e">
        <f t="shared" ca="1" si="53"/>
        <v>#VALUE!</v>
      </c>
      <c r="N394" s="264" t="e">
        <f t="shared" ca="1" si="54"/>
        <v>#VALUE!</v>
      </c>
      <c r="O394" s="264" t="e">
        <f t="shared" ca="1" si="55"/>
        <v>#VALUE!</v>
      </c>
    </row>
    <row r="395" spans="1:15" x14ac:dyDescent="0.25">
      <c r="A395" s="264" t="e">
        <f t="shared" ca="1" si="48"/>
        <v>#VALUE!</v>
      </c>
      <c r="B395" s="264" t="e">
        <f t="shared" ca="1" si="49"/>
        <v>#VALUE!</v>
      </c>
      <c r="C395" s="309" t="e">
        <f ca="1">VLOOKUP($A395,Analysis!$A:$U,11,FALSE)</f>
        <v>#VALUE!</v>
      </c>
      <c r="D395" s="264" t="e">
        <f ca="1">IF(VLOOKUP($A395,Analysis!$A:$U,3,FALSE)=1,VLOOKUP($A395,Analysis!$A:$U,18,FALSE),#N/A)</f>
        <v>#VALUE!</v>
      </c>
      <c r="E395" s="264" t="e">
        <f ca="1">IF(ISERROR($D395),VLOOKUP($A395,Analysis!$A:$U,18,FALSE),#N/A)</f>
        <v>#VALUE!</v>
      </c>
      <c r="F395" s="264" t="e">
        <f t="shared" ca="1" si="50"/>
        <v>#VALUE!</v>
      </c>
      <c r="G395" s="264" t="e">
        <f t="shared" ca="1" si="51"/>
        <v>#VALUE!</v>
      </c>
      <c r="H395" s="264" t="e">
        <f t="shared" ca="1" si="52"/>
        <v>#VALUE!</v>
      </c>
      <c r="J395" s="309" t="e">
        <f ca="1">VLOOKUP($A395,Analysis!$A:$U,10,FALSE)</f>
        <v>#VALUE!</v>
      </c>
      <c r="K395" s="310" t="e">
        <f ca="1">IF(VLOOKUP($A395,Analysis!$A:$U,3,FALSE)=1,ROUND(VLOOKUP($A395,Analysis!$A:$U,17,FALSE),0),#N/A)</f>
        <v>#VALUE!</v>
      </c>
      <c r="L395" s="310" t="e">
        <f ca="1">IF(ISERROR($K395),ROUND(VLOOKUP($A395,Analysis!$A:$U,17,FALSE),0),#N/A)</f>
        <v>#VALUE!</v>
      </c>
      <c r="M395" s="264" t="e">
        <f t="shared" ca="1" si="53"/>
        <v>#VALUE!</v>
      </c>
      <c r="N395" s="264" t="e">
        <f t="shared" ca="1" si="54"/>
        <v>#VALUE!</v>
      </c>
      <c r="O395" s="264" t="e">
        <f t="shared" ca="1" si="55"/>
        <v>#VALUE!</v>
      </c>
    </row>
    <row r="396" spans="1:15" x14ac:dyDescent="0.25">
      <c r="A396" s="264" t="e">
        <f t="shared" ca="1" si="48"/>
        <v>#VALUE!</v>
      </c>
      <c r="B396" s="264" t="e">
        <f t="shared" ca="1" si="49"/>
        <v>#VALUE!</v>
      </c>
      <c r="C396" s="309" t="e">
        <f ca="1">VLOOKUP($A396,Analysis!$A:$U,11,FALSE)</f>
        <v>#VALUE!</v>
      </c>
      <c r="D396" s="264" t="e">
        <f ca="1">IF(VLOOKUP($A396,Analysis!$A:$U,3,FALSE)=1,VLOOKUP($A396,Analysis!$A:$U,18,FALSE),#N/A)</f>
        <v>#VALUE!</v>
      </c>
      <c r="E396" s="264" t="e">
        <f ca="1">IF(ISERROR($D396),VLOOKUP($A396,Analysis!$A:$U,18,FALSE),#N/A)</f>
        <v>#VALUE!</v>
      </c>
      <c r="F396" s="264" t="e">
        <f t="shared" ca="1" si="50"/>
        <v>#VALUE!</v>
      </c>
      <c r="G396" s="264" t="e">
        <f t="shared" ca="1" si="51"/>
        <v>#VALUE!</v>
      </c>
      <c r="H396" s="264" t="e">
        <f t="shared" ca="1" si="52"/>
        <v>#VALUE!</v>
      </c>
      <c r="J396" s="309" t="e">
        <f ca="1">VLOOKUP($A396,Analysis!$A:$U,10,FALSE)</f>
        <v>#VALUE!</v>
      </c>
      <c r="K396" s="310" t="e">
        <f ca="1">IF(VLOOKUP($A396,Analysis!$A:$U,3,FALSE)=1,ROUND(VLOOKUP($A396,Analysis!$A:$U,17,FALSE),0),#N/A)</f>
        <v>#VALUE!</v>
      </c>
      <c r="L396" s="310" t="e">
        <f ca="1">IF(ISERROR($K396),ROUND(VLOOKUP($A396,Analysis!$A:$U,17,FALSE),0),#N/A)</f>
        <v>#VALUE!</v>
      </c>
      <c r="M396" s="264" t="e">
        <f t="shared" ca="1" si="53"/>
        <v>#VALUE!</v>
      </c>
      <c r="N396" s="264" t="e">
        <f t="shared" ca="1" si="54"/>
        <v>#VALUE!</v>
      </c>
      <c r="O396" s="264" t="e">
        <f t="shared" ca="1" si="55"/>
        <v>#VALUE!</v>
      </c>
    </row>
    <row r="397" spans="1:15" x14ac:dyDescent="0.25">
      <c r="A397" s="264" t="e">
        <f t="shared" ca="1" si="48"/>
        <v>#VALUE!</v>
      </c>
      <c r="B397" s="264" t="e">
        <f t="shared" ca="1" si="49"/>
        <v>#VALUE!</v>
      </c>
      <c r="C397" s="309" t="e">
        <f ca="1">VLOOKUP($A397,Analysis!$A:$U,11,FALSE)</f>
        <v>#VALUE!</v>
      </c>
      <c r="D397" s="264" t="e">
        <f ca="1">IF(VLOOKUP($A397,Analysis!$A:$U,3,FALSE)=1,VLOOKUP($A397,Analysis!$A:$U,18,FALSE),#N/A)</f>
        <v>#VALUE!</v>
      </c>
      <c r="E397" s="264" t="e">
        <f ca="1">IF(ISERROR($D397),VLOOKUP($A397,Analysis!$A:$U,18,FALSE),#N/A)</f>
        <v>#VALUE!</v>
      </c>
      <c r="F397" s="264" t="e">
        <f t="shared" ca="1" si="50"/>
        <v>#VALUE!</v>
      </c>
      <c r="G397" s="264" t="e">
        <f t="shared" ca="1" si="51"/>
        <v>#VALUE!</v>
      </c>
      <c r="H397" s="264" t="e">
        <f t="shared" ca="1" si="52"/>
        <v>#VALUE!</v>
      </c>
      <c r="J397" s="309" t="e">
        <f ca="1">VLOOKUP($A397,Analysis!$A:$U,10,FALSE)</f>
        <v>#VALUE!</v>
      </c>
      <c r="K397" s="310" t="e">
        <f ca="1">IF(VLOOKUP($A397,Analysis!$A:$U,3,FALSE)=1,ROUND(VLOOKUP($A397,Analysis!$A:$U,17,FALSE),0),#N/A)</f>
        <v>#VALUE!</v>
      </c>
      <c r="L397" s="310" t="e">
        <f ca="1">IF(ISERROR($K397),ROUND(VLOOKUP($A397,Analysis!$A:$U,17,FALSE),0),#N/A)</f>
        <v>#VALUE!</v>
      </c>
      <c r="M397" s="264" t="e">
        <f t="shared" ca="1" si="53"/>
        <v>#VALUE!</v>
      </c>
      <c r="N397" s="264" t="e">
        <f t="shared" ca="1" si="54"/>
        <v>#VALUE!</v>
      </c>
      <c r="O397" s="264" t="e">
        <f t="shared" ca="1" si="55"/>
        <v>#VALUE!</v>
      </c>
    </row>
    <row r="398" spans="1:15" x14ac:dyDescent="0.25">
      <c r="A398" s="264" t="e">
        <f t="shared" ca="1" si="48"/>
        <v>#VALUE!</v>
      </c>
      <c r="B398" s="264" t="e">
        <f t="shared" ca="1" si="49"/>
        <v>#VALUE!</v>
      </c>
      <c r="C398" s="309" t="e">
        <f ca="1">VLOOKUP($A398,Analysis!$A:$U,11,FALSE)</f>
        <v>#VALUE!</v>
      </c>
      <c r="D398" s="264" t="e">
        <f ca="1">IF(VLOOKUP($A398,Analysis!$A:$U,3,FALSE)=1,VLOOKUP($A398,Analysis!$A:$U,18,FALSE),#N/A)</f>
        <v>#VALUE!</v>
      </c>
      <c r="E398" s="264" t="e">
        <f ca="1">IF(ISERROR($D398),VLOOKUP($A398,Analysis!$A:$U,18,FALSE),#N/A)</f>
        <v>#VALUE!</v>
      </c>
      <c r="F398" s="264" t="e">
        <f t="shared" ca="1" si="50"/>
        <v>#VALUE!</v>
      </c>
      <c r="G398" s="264" t="e">
        <f t="shared" ca="1" si="51"/>
        <v>#VALUE!</v>
      </c>
      <c r="H398" s="264" t="e">
        <f t="shared" ca="1" si="52"/>
        <v>#VALUE!</v>
      </c>
      <c r="J398" s="309" t="e">
        <f ca="1">VLOOKUP($A398,Analysis!$A:$U,10,FALSE)</f>
        <v>#VALUE!</v>
      </c>
      <c r="K398" s="310" t="e">
        <f ca="1">IF(VLOOKUP($A398,Analysis!$A:$U,3,FALSE)=1,ROUND(VLOOKUP($A398,Analysis!$A:$U,17,FALSE),0),#N/A)</f>
        <v>#VALUE!</v>
      </c>
      <c r="L398" s="310" t="e">
        <f ca="1">IF(ISERROR($K398),ROUND(VLOOKUP($A398,Analysis!$A:$U,17,FALSE),0),#N/A)</f>
        <v>#VALUE!</v>
      </c>
      <c r="M398" s="264" t="e">
        <f t="shared" ca="1" si="53"/>
        <v>#VALUE!</v>
      </c>
      <c r="N398" s="264" t="e">
        <f t="shared" ca="1" si="54"/>
        <v>#VALUE!</v>
      </c>
      <c r="O398" s="264" t="e">
        <f t="shared" ca="1" si="55"/>
        <v>#VALUE!</v>
      </c>
    </row>
    <row r="399" spans="1:15" x14ac:dyDescent="0.25">
      <c r="A399" s="264" t="e">
        <f t="shared" ca="1" si="48"/>
        <v>#VALUE!</v>
      </c>
      <c r="B399" s="264" t="e">
        <f t="shared" ca="1" si="49"/>
        <v>#VALUE!</v>
      </c>
      <c r="C399" s="309" t="e">
        <f ca="1">VLOOKUP($A399,Analysis!$A:$U,11,FALSE)</f>
        <v>#VALUE!</v>
      </c>
      <c r="D399" s="264" t="e">
        <f ca="1">IF(VLOOKUP($A399,Analysis!$A:$U,3,FALSE)=1,VLOOKUP($A399,Analysis!$A:$U,18,FALSE),#N/A)</f>
        <v>#VALUE!</v>
      </c>
      <c r="E399" s="264" t="e">
        <f ca="1">IF(ISERROR($D399),VLOOKUP($A399,Analysis!$A:$U,18,FALSE),#N/A)</f>
        <v>#VALUE!</v>
      </c>
      <c r="F399" s="264" t="e">
        <f t="shared" ca="1" si="50"/>
        <v>#VALUE!</v>
      </c>
      <c r="G399" s="264" t="e">
        <f t="shared" ca="1" si="51"/>
        <v>#VALUE!</v>
      </c>
      <c r="H399" s="264" t="e">
        <f t="shared" ca="1" si="52"/>
        <v>#VALUE!</v>
      </c>
      <c r="J399" s="309" t="e">
        <f ca="1">VLOOKUP($A399,Analysis!$A:$U,10,FALSE)</f>
        <v>#VALUE!</v>
      </c>
      <c r="K399" s="310" t="e">
        <f ca="1">IF(VLOOKUP($A399,Analysis!$A:$U,3,FALSE)=1,ROUND(VLOOKUP($A399,Analysis!$A:$U,17,FALSE),0),#N/A)</f>
        <v>#VALUE!</v>
      </c>
      <c r="L399" s="310" t="e">
        <f ca="1">IF(ISERROR($K399),ROUND(VLOOKUP($A399,Analysis!$A:$U,17,FALSE),0),#N/A)</f>
        <v>#VALUE!</v>
      </c>
      <c r="M399" s="264" t="e">
        <f t="shared" ca="1" si="53"/>
        <v>#VALUE!</v>
      </c>
      <c r="N399" s="264" t="e">
        <f t="shared" ca="1" si="54"/>
        <v>#VALUE!</v>
      </c>
      <c r="O399" s="264" t="e">
        <f t="shared" ca="1" si="55"/>
        <v>#VALUE!</v>
      </c>
    </row>
    <row r="400" spans="1:15" x14ac:dyDescent="0.25">
      <c r="A400" s="264" t="e">
        <f t="shared" ca="1" si="48"/>
        <v>#VALUE!</v>
      </c>
      <c r="B400" s="264" t="e">
        <f t="shared" ca="1" si="49"/>
        <v>#VALUE!</v>
      </c>
      <c r="C400" s="309" t="e">
        <f ca="1">VLOOKUP($A400,Analysis!$A:$U,11,FALSE)</f>
        <v>#VALUE!</v>
      </c>
      <c r="D400" s="264" t="e">
        <f ca="1">IF(VLOOKUP($A400,Analysis!$A:$U,3,FALSE)=1,VLOOKUP($A400,Analysis!$A:$U,18,FALSE),#N/A)</f>
        <v>#VALUE!</v>
      </c>
      <c r="E400" s="264" t="e">
        <f ca="1">IF(ISERROR($D400),VLOOKUP($A400,Analysis!$A:$U,18,FALSE),#N/A)</f>
        <v>#VALUE!</v>
      </c>
      <c r="F400" s="264" t="e">
        <f t="shared" ca="1" si="50"/>
        <v>#VALUE!</v>
      </c>
      <c r="G400" s="264" t="e">
        <f t="shared" ca="1" si="51"/>
        <v>#VALUE!</v>
      </c>
      <c r="H400" s="264" t="e">
        <f t="shared" ca="1" si="52"/>
        <v>#VALUE!</v>
      </c>
      <c r="J400" s="309" t="e">
        <f ca="1">VLOOKUP($A400,Analysis!$A:$U,10,FALSE)</f>
        <v>#VALUE!</v>
      </c>
      <c r="K400" s="310" t="e">
        <f ca="1">IF(VLOOKUP($A400,Analysis!$A:$U,3,FALSE)=1,ROUND(VLOOKUP($A400,Analysis!$A:$U,17,FALSE),0),#N/A)</f>
        <v>#VALUE!</v>
      </c>
      <c r="L400" s="310" t="e">
        <f ca="1">IF(ISERROR($K400),ROUND(VLOOKUP($A400,Analysis!$A:$U,17,FALSE),0),#N/A)</f>
        <v>#VALUE!</v>
      </c>
      <c r="M400" s="264" t="e">
        <f t="shared" ca="1" si="53"/>
        <v>#VALUE!</v>
      </c>
      <c r="N400" s="264" t="e">
        <f t="shared" ca="1" si="54"/>
        <v>#VALUE!</v>
      </c>
      <c r="O400" s="264" t="e">
        <f t="shared" ca="1" si="55"/>
        <v>#VALUE!</v>
      </c>
    </row>
    <row r="401" spans="1:15" x14ac:dyDescent="0.25">
      <c r="A401" s="264" t="e">
        <f t="shared" ca="1" si="48"/>
        <v>#VALUE!</v>
      </c>
      <c r="B401" s="264" t="e">
        <f t="shared" ca="1" si="49"/>
        <v>#VALUE!</v>
      </c>
      <c r="C401" s="309" t="e">
        <f ca="1">VLOOKUP($A401,Analysis!$A:$U,11,FALSE)</f>
        <v>#VALUE!</v>
      </c>
      <c r="D401" s="264" t="e">
        <f ca="1">IF(VLOOKUP($A401,Analysis!$A:$U,3,FALSE)=1,VLOOKUP($A401,Analysis!$A:$U,18,FALSE),#N/A)</f>
        <v>#VALUE!</v>
      </c>
      <c r="E401" s="264" t="e">
        <f ca="1">IF(ISERROR($D401),VLOOKUP($A401,Analysis!$A:$U,18,FALSE),#N/A)</f>
        <v>#VALUE!</v>
      </c>
      <c r="F401" s="264" t="e">
        <f t="shared" ca="1" si="50"/>
        <v>#VALUE!</v>
      </c>
      <c r="G401" s="264" t="e">
        <f t="shared" ca="1" si="51"/>
        <v>#VALUE!</v>
      </c>
      <c r="H401" s="264" t="e">
        <f t="shared" ca="1" si="52"/>
        <v>#VALUE!</v>
      </c>
      <c r="J401" s="309" t="e">
        <f ca="1">VLOOKUP($A401,Analysis!$A:$U,10,FALSE)</f>
        <v>#VALUE!</v>
      </c>
      <c r="K401" s="310" t="e">
        <f ca="1">IF(VLOOKUP($A401,Analysis!$A:$U,3,FALSE)=1,ROUND(VLOOKUP($A401,Analysis!$A:$U,17,FALSE),0),#N/A)</f>
        <v>#VALUE!</v>
      </c>
      <c r="L401" s="310" t="e">
        <f ca="1">IF(ISERROR($K401),ROUND(VLOOKUP($A401,Analysis!$A:$U,17,FALSE),0),#N/A)</f>
        <v>#VALUE!</v>
      </c>
      <c r="M401" s="264" t="e">
        <f t="shared" ca="1" si="53"/>
        <v>#VALUE!</v>
      </c>
      <c r="N401" s="264" t="e">
        <f t="shared" ca="1" si="54"/>
        <v>#VALUE!</v>
      </c>
      <c r="O401" s="264" t="e">
        <f t="shared" ca="1" si="55"/>
        <v>#VALUE!</v>
      </c>
    </row>
    <row r="402" spans="1:15" x14ac:dyDescent="0.25">
      <c r="A402" s="264" t="e">
        <f t="shared" ca="1" si="48"/>
        <v>#VALUE!</v>
      </c>
      <c r="B402" s="264" t="e">
        <f t="shared" ca="1" si="49"/>
        <v>#VALUE!</v>
      </c>
      <c r="C402" s="309" t="e">
        <f ca="1">VLOOKUP($A402,Analysis!$A:$U,11,FALSE)</f>
        <v>#VALUE!</v>
      </c>
      <c r="D402" s="264" t="e">
        <f ca="1">IF(VLOOKUP($A402,Analysis!$A:$U,3,FALSE)=1,VLOOKUP($A402,Analysis!$A:$U,18,FALSE),#N/A)</f>
        <v>#VALUE!</v>
      </c>
      <c r="E402" s="264" t="e">
        <f ca="1">IF(ISERROR($D402),VLOOKUP($A402,Analysis!$A:$U,18,FALSE),#N/A)</f>
        <v>#VALUE!</v>
      </c>
      <c r="F402" s="264" t="e">
        <f t="shared" ca="1" si="50"/>
        <v>#VALUE!</v>
      </c>
      <c r="G402" s="264" t="e">
        <f t="shared" ca="1" si="51"/>
        <v>#VALUE!</v>
      </c>
      <c r="H402" s="264" t="e">
        <f t="shared" ca="1" si="52"/>
        <v>#VALUE!</v>
      </c>
      <c r="J402" s="309" t="e">
        <f ca="1">VLOOKUP($A402,Analysis!$A:$U,10,FALSE)</f>
        <v>#VALUE!</v>
      </c>
      <c r="K402" s="310" t="e">
        <f ca="1">IF(VLOOKUP($A402,Analysis!$A:$U,3,FALSE)=1,ROUND(VLOOKUP($A402,Analysis!$A:$U,17,FALSE),0),#N/A)</f>
        <v>#VALUE!</v>
      </c>
      <c r="L402" s="310" t="e">
        <f ca="1">IF(ISERROR($K402),ROUND(VLOOKUP($A402,Analysis!$A:$U,17,FALSE),0),#N/A)</f>
        <v>#VALUE!</v>
      </c>
      <c r="M402" s="264" t="e">
        <f t="shared" ca="1" si="53"/>
        <v>#VALUE!</v>
      </c>
      <c r="N402" s="264" t="e">
        <f t="shared" ca="1" si="54"/>
        <v>#VALUE!</v>
      </c>
      <c r="O402" s="264" t="e">
        <f t="shared" ca="1" si="55"/>
        <v>#VALUE!</v>
      </c>
    </row>
    <row r="403" spans="1:15" x14ac:dyDescent="0.25">
      <c r="A403" s="264" t="e">
        <f t="shared" ca="1" si="48"/>
        <v>#VALUE!</v>
      </c>
      <c r="B403" s="264" t="e">
        <f t="shared" ca="1" si="49"/>
        <v>#VALUE!</v>
      </c>
      <c r="C403" s="309" t="e">
        <f ca="1">VLOOKUP($A403,Analysis!$A:$U,11,FALSE)</f>
        <v>#VALUE!</v>
      </c>
      <c r="D403" s="264" t="e">
        <f ca="1">IF(VLOOKUP($A403,Analysis!$A:$U,3,FALSE)=1,VLOOKUP($A403,Analysis!$A:$U,18,FALSE),#N/A)</f>
        <v>#VALUE!</v>
      </c>
      <c r="E403" s="264" t="e">
        <f ca="1">IF(ISERROR($D403),VLOOKUP($A403,Analysis!$A:$U,18,FALSE),#N/A)</f>
        <v>#VALUE!</v>
      </c>
      <c r="F403" s="264" t="e">
        <f t="shared" ca="1" si="50"/>
        <v>#VALUE!</v>
      </c>
      <c r="G403" s="264" t="e">
        <f t="shared" ca="1" si="51"/>
        <v>#VALUE!</v>
      </c>
      <c r="H403" s="264" t="e">
        <f t="shared" ca="1" si="52"/>
        <v>#VALUE!</v>
      </c>
      <c r="J403" s="309" t="e">
        <f ca="1">VLOOKUP($A403,Analysis!$A:$U,10,FALSE)</f>
        <v>#VALUE!</v>
      </c>
      <c r="K403" s="310" t="e">
        <f ca="1">IF(VLOOKUP($A403,Analysis!$A:$U,3,FALSE)=1,ROUND(VLOOKUP($A403,Analysis!$A:$U,17,FALSE),0),#N/A)</f>
        <v>#VALUE!</v>
      </c>
      <c r="L403" s="310" t="e">
        <f ca="1">IF(ISERROR($K403),ROUND(VLOOKUP($A403,Analysis!$A:$U,17,FALSE),0),#N/A)</f>
        <v>#VALUE!</v>
      </c>
      <c r="M403" s="264" t="e">
        <f t="shared" ca="1" si="53"/>
        <v>#VALUE!</v>
      </c>
      <c r="N403" s="264" t="e">
        <f t="shared" ca="1" si="54"/>
        <v>#VALUE!</v>
      </c>
      <c r="O403" s="264" t="e">
        <f t="shared" ca="1" si="55"/>
        <v>#VALUE!</v>
      </c>
    </row>
    <row r="404" spans="1:15" x14ac:dyDescent="0.25">
      <c r="A404" s="264" t="e">
        <f t="shared" ca="1" si="48"/>
        <v>#VALUE!</v>
      </c>
      <c r="B404" s="264" t="e">
        <f t="shared" ca="1" si="49"/>
        <v>#VALUE!</v>
      </c>
      <c r="C404" s="309" t="e">
        <f ca="1">VLOOKUP($A404,Analysis!$A:$U,11,FALSE)</f>
        <v>#VALUE!</v>
      </c>
      <c r="D404" s="264" t="e">
        <f ca="1">IF(VLOOKUP($A404,Analysis!$A:$U,3,FALSE)=1,VLOOKUP($A404,Analysis!$A:$U,18,FALSE),#N/A)</f>
        <v>#VALUE!</v>
      </c>
      <c r="E404" s="264" t="e">
        <f ca="1">IF(ISERROR($D404),VLOOKUP($A404,Analysis!$A:$U,18,FALSE),#N/A)</f>
        <v>#VALUE!</v>
      </c>
      <c r="F404" s="264" t="e">
        <f t="shared" ca="1" si="50"/>
        <v>#VALUE!</v>
      </c>
      <c r="G404" s="264" t="e">
        <f t="shared" ca="1" si="51"/>
        <v>#VALUE!</v>
      </c>
      <c r="H404" s="264" t="e">
        <f t="shared" ca="1" si="52"/>
        <v>#VALUE!</v>
      </c>
      <c r="J404" s="309" t="e">
        <f ca="1">VLOOKUP($A404,Analysis!$A:$U,10,FALSE)</f>
        <v>#VALUE!</v>
      </c>
      <c r="K404" s="310" t="e">
        <f ca="1">IF(VLOOKUP($A404,Analysis!$A:$U,3,FALSE)=1,ROUND(VLOOKUP($A404,Analysis!$A:$U,17,FALSE),0),#N/A)</f>
        <v>#VALUE!</v>
      </c>
      <c r="L404" s="310" t="e">
        <f ca="1">IF(ISERROR($K404),ROUND(VLOOKUP($A404,Analysis!$A:$U,17,FALSE),0),#N/A)</f>
        <v>#VALUE!</v>
      </c>
      <c r="M404" s="264" t="e">
        <f t="shared" ca="1" si="53"/>
        <v>#VALUE!</v>
      </c>
      <c r="N404" s="264" t="e">
        <f t="shared" ca="1" si="54"/>
        <v>#VALUE!</v>
      </c>
      <c r="O404" s="264" t="e">
        <f t="shared" ca="1" si="55"/>
        <v>#VALUE!</v>
      </c>
    </row>
    <row r="405" spans="1:15" x14ac:dyDescent="0.25">
      <c r="A405" s="264" t="e">
        <f t="shared" ca="1" si="48"/>
        <v>#VALUE!</v>
      </c>
      <c r="B405" s="264" t="e">
        <f t="shared" ca="1" si="49"/>
        <v>#VALUE!</v>
      </c>
      <c r="C405" s="309" t="e">
        <f ca="1">VLOOKUP($A405,Analysis!$A:$U,11,FALSE)</f>
        <v>#VALUE!</v>
      </c>
      <c r="D405" s="264" t="e">
        <f ca="1">IF(VLOOKUP($A405,Analysis!$A:$U,3,FALSE)=1,VLOOKUP($A405,Analysis!$A:$U,18,FALSE),#N/A)</f>
        <v>#VALUE!</v>
      </c>
      <c r="E405" s="264" t="e">
        <f ca="1">IF(ISERROR($D405),VLOOKUP($A405,Analysis!$A:$U,18,FALSE),#N/A)</f>
        <v>#VALUE!</v>
      </c>
      <c r="F405" s="264" t="e">
        <f t="shared" ca="1" si="50"/>
        <v>#VALUE!</v>
      </c>
      <c r="G405" s="264" t="e">
        <f t="shared" ca="1" si="51"/>
        <v>#VALUE!</v>
      </c>
      <c r="H405" s="264" t="e">
        <f t="shared" ca="1" si="52"/>
        <v>#VALUE!</v>
      </c>
      <c r="J405" s="309" t="e">
        <f ca="1">VLOOKUP($A405,Analysis!$A:$U,10,FALSE)</f>
        <v>#VALUE!</v>
      </c>
      <c r="K405" s="310" t="e">
        <f ca="1">IF(VLOOKUP($A405,Analysis!$A:$U,3,FALSE)=1,ROUND(VLOOKUP($A405,Analysis!$A:$U,17,FALSE),0),#N/A)</f>
        <v>#VALUE!</v>
      </c>
      <c r="L405" s="310" t="e">
        <f ca="1">IF(ISERROR($K405),ROUND(VLOOKUP($A405,Analysis!$A:$U,17,FALSE),0),#N/A)</f>
        <v>#VALUE!</v>
      </c>
      <c r="M405" s="264" t="e">
        <f t="shared" ca="1" si="53"/>
        <v>#VALUE!</v>
      </c>
      <c r="N405" s="264" t="e">
        <f t="shared" ca="1" si="54"/>
        <v>#VALUE!</v>
      </c>
      <c r="O405" s="264" t="e">
        <f t="shared" ca="1" si="55"/>
        <v>#VALUE!</v>
      </c>
    </row>
    <row r="406" spans="1:15" x14ac:dyDescent="0.25">
      <c r="A406" s="264" t="e">
        <f t="shared" ca="1" si="48"/>
        <v>#VALUE!</v>
      </c>
      <c r="B406" s="264" t="e">
        <f t="shared" ca="1" si="49"/>
        <v>#VALUE!</v>
      </c>
      <c r="C406" s="309" t="e">
        <f ca="1">VLOOKUP($A406,Analysis!$A:$U,11,FALSE)</f>
        <v>#VALUE!</v>
      </c>
      <c r="D406" s="264" t="e">
        <f ca="1">IF(VLOOKUP($A406,Analysis!$A:$U,3,FALSE)=1,VLOOKUP($A406,Analysis!$A:$U,18,FALSE),#N/A)</f>
        <v>#VALUE!</v>
      </c>
      <c r="E406" s="264" t="e">
        <f ca="1">IF(ISERROR($D406),VLOOKUP($A406,Analysis!$A:$U,18,FALSE),#N/A)</f>
        <v>#VALUE!</v>
      </c>
      <c r="F406" s="264" t="e">
        <f t="shared" ca="1" si="50"/>
        <v>#VALUE!</v>
      </c>
      <c r="G406" s="264" t="e">
        <f t="shared" ca="1" si="51"/>
        <v>#VALUE!</v>
      </c>
      <c r="H406" s="264" t="e">
        <f t="shared" ca="1" si="52"/>
        <v>#VALUE!</v>
      </c>
      <c r="J406" s="309" t="e">
        <f ca="1">VLOOKUP($A406,Analysis!$A:$U,10,FALSE)</f>
        <v>#VALUE!</v>
      </c>
      <c r="K406" s="310" t="e">
        <f ca="1">IF(VLOOKUP($A406,Analysis!$A:$U,3,FALSE)=1,ROUND(VLOOKUP($A406,Analysis!$A:$U,17,FALSE),0),#N/A)</f>
        <v>#VALUE!</v>
      </c>
      <c r="L406" s="310" t="e">
        <f ca="1">IF(ISERROR($K406),ROUND(VLOOKUP($A406,Analysis!$A:$U,17,FALSE),0),#N/A)</f>
        <v>#VALUE!</v>
      </c>
      <c r="M406" s="264" t="e">
        <f t="shared" ca="1" si="53"/>
        <v>#VALUE!</v>
      </c>
      <c r="N406" s="264" t="e">
        <f t="shared" ca="1" si="54"/>
        <v>#VALUE!</v>
      </c>
      <c r="O406" s="264" t="e">
        <f t="shared" ca="1" si="55"/>
        <v>#VALUE!</v>
      </c>
    </row>
    <row r="407" spans="1:15" x14ac:dyDescent="0.25">
      <c r="A407" s="264" t="e">
        <f t="shared" ca="1" si="48"/>
        <v>#VALUE!</v>
      </c>
      <c r="B407" s="264" t="e">
        <f t="shared" ca="1" si="49"/>
        <v>#VALUE!</v>
      </c>
      <c r="C407" s="309" t="e">
        <f ca="1">VLOOKUP($A407,Analysis!$A:$U,11,FALSE)</f>
        <v>#VALUE!</v>
      </c>
      <c r="D407" s="264" t="e">
        <f ca="1">IF(VLOOKUP($A407,Analysis!$A:$U,3,FALSE)=1,VLOOKUP($A407,Analysis!$A:$U,18,FALSE),#N/A)</f>
        <v>#VALUE!</v>
      </c>
      <c r="E407" s="264" t="e">
        <f ca="1">IF(ISERROR($D407),VLOOKUP($A407,Analysis!$A:$U,18,FALSE),#N/A)</f>
        <v>#VALUE!</v>
      </c>
      <c r="F407" s="264" t="e">
        <f t="shared" ca="1" si="50"/>
        <v>#VALUE!</v>
      </c>
      <c r="G407" s="264" t="e">
        <f t="shared" ca="1" si="51"/>
        <v>#VALUE!</v>
      </c>
      <c r="H407" s="264" t="e">
        <f t="shared" ca="1" si="52"/>
        <v>#VALUE!</v>
      </c>
      <c r="J407" s="309" t="e">
        <f ca="1">VLOOKUP($A407,Analysis!$A:$U,10,FALSE)</f>
        <v>#VALUE!</v>
      </c>
      <c r="K407" s="310" t="e">
        <f ca="1">IF(VLOOKUP($A407,Analysis!$A:$U,3,FALSE)=1,ROUND(VLOOKUP($A407,Analysis!$A:$U,17,FALSE),0),#N/A)</f>
        <v>#VALUE!</v>
      </c>
      <c r="L407" s="310" t="e">
        <f ca="1">IF(ISERROR($K407),ROUND(VLOOKUP($A407,Analysis!$A:$U,17,FALSE),0),#N/A)</f>
        <v>#VALUE!</v>
      </c>
      <c r="M407" s="264" t="e">
        <f t="shared" ca="1" si="53"/>
        <v>#VALUE!</v>
      </c>
      <c r="N407" s="264" t="e">
        <f t="shared" ca="1" si="54"/>
        <v>#VALUE!</v>
      </c>
      <c r="O407" s="264" t="e">
        <f t="shared" ca="1" si="55"/>
        <v>#VALUE!</v>
      </c>
    </row>
    <row r="408" spans="1:15" x14ac:dyDescent="0.25">
      <c r="A408" s="264" t="e">
        <f t="shared" ca="1" si="48"/>
        <v>#VALUE!</v>
      </c>
      <c r="B408" s="264" t="e">
        <f t="shared" ca="1" si="49"/>
        <v>#VALUE!</v>
      </c>
      <c r="C408" s="309" t="e">
        <f ca="1">VLOOKUP($A408,Analysis!$A:$U,11,FALSE)</f>
        <v>#VALUE!</v>
      </c>
      <c r="D408" s="264" t="e">
        <f ca="1">IF(VLOOKUP($A408,Analysis!$A:$U,3,FALSE)=1,VLOOKUP($A408,Analysis!$A:$U,18,FALSE),#N/A)</f>
        <v>#VALUE!</v>
      </c>
      <c r="E408" s="264" t="e">
        <f ca="1">IF(ISERROR($D408),VLOOKUP($A408,Analysis!$A:$U,18,FALSE),#N/A)</f>
        <v>#VALUE!</v>
      </c>
      <c r="F408" s="264" t="e">
        <f t="shared" ca="1" si="50"/>
        <v>#VALUE!</v>
      </c>
      <c r="G408" s="264" t="e">
        <f t="shared" ca="1" si="51"/>
        <v>#VALUE!</v>
      </c>
      <c r="H408" s="264" t="e">
        <f t="shared" ca="1" si="52"/>
        <v>#VALUE!</v>
      </c>
      <c r="J408" s="309" t="e">
        <f ca="1">VLOOKUP($A408,Analysis!$A:$U,10,FALSE)</f>
        <v>#VALUE!</v>
      </c>
      <c r="K408" s="310" t="e">
        <f ca="1">IF(VLOOKUP($A408,Analysis!$A:$U,3,FALSE)=1,ROUND(VLOOKUP($A408,Analysis!$A:$U,17,FALSE),0),#N/A)</f>
        <v>#VALUE!</v>
      </c>
      <c r="L408" s="310" t="e">
        <f ca="1">IF(ISERROR($K408),ROUND(VLOOKUP($A408,Analysis!$A:$U,17,FALSE),0),#N/A)</f>
        <v>#VALUE!</v>
      </c>
      <c r="M408" s="264" t="e">
        <f t="shared" ca="1" si="53"/>
        <v>#VALUE!</v>
      </c>
      <c r="N408" s="264" t="e">
        <f t="shared" ca="1" si="54"/>
        <v>#VALUE!</v>
      </c>
      <c r="O408" s="264" t="e">
        <f t="shared" ca="1" si="55"/>
        <v>#VALUE!</v>
      </c>
    </row>
    <row r="409" spans="1:15" x14ac:dyDescent="0.25">
      <c r="A409" s="264" t="e">
        <f t="shared" ca="1" si="48"/>
        <v>#VALUE!</v>
      </c>
      <c r="B409" s="264" t="e">
        <f t="shared" ca="1" si="49"/>
        <v>#VALUE!</v>
      </c>
      <c r="C409" s="309" t="e">
        <f ca="1">VLOOKUP($A409,Analysis!$A:$U,11,FALSE)</f>
        <v>#VALUE!</v>
      </c>
      <c r="D409" s="264" t="e">
        <f ca="1">IF(VLOOKUP($A409,Analysis!$A:$U,3,FALSE)=1,VLOOKUP($A409,Analysis!$A:$U,18,FALSE),#N/A)</f>
        <v>#VALUE!</v>
      </c>
      <c r="E409" s="264" t="e">
        <f ca="1">IF(ISERROR($D409),VLOOKUP($A409,Analysis!$A:$U,18,FALSE),#N/A)</f>
        <v>#VALUE!</v>
      </c>
      <c r="F409" s="264" t="e">
        <f t="shared" ca="1" si="50"/>
        <v>#VALUE!</v>
      </c>
      <c r="G409" s="264" t="e">
        <f t="shared" ca="1" si="51"/>
        <v>#VALUE!</v>
      </c>
      <c r="H409" s="264" t="e">
        <f t="shared" ca="1" si="52"/>
        <v>#VALUE!</v>
      </c>
      <c r="J409" s="309" t="e">
        <f ca="1">VLOOKUP($A409,Analysis!$A:$U,10,FALSE)</f>
        <v>#VALUE!</v>
      </c>
      <c r="K409" s="310" t="e">
        <f ca="1">IF(VLOOKUP($A409,Analysis!$A:$U,3,FALSE)=1,ROUND(VLOOKUP($A409,Analysis!$A:$U,17,FALSE),0),#N/A)</f>
        <v>#VALUE!</v>
      </c>
      <c r="L409" s="310" t="e">
        <f ca="1">IF(ISERROR($K409),ROUND(VLOOKUP($A409,Analysis!$A:$U,17,FALSE),0),#N/A)</f>
        <v>#VALUE!</v>
      </c>
      <c r="M409" s="264" t="e">
        <f t="shared" ca="1" si="53"/>
        <v>#VALUE!</v>
      </c>
      <c r="N409" s="264" t="e">
        <f t="shared" ca="1" si="54"/>
        <v>#VALUE!</v>
      </c>
      <c r="O409" s="264" t="e">
        <f t="shared" ca="1" si="55"/>
        <v>#VALUE!</v>
      </c>
    </row>
    <row r="410" spans="1:15" x14ac:dyDescent="0.25">
      <c r="A410" s="264" t="e">
        <f t="shared" ca="1" si="48"/>
        <v>#VALUE!</v>
      </c>
      <c r="B410" s="264" t="e">
        <f t="shared" ca="1" si="49"/>
        <v>#VALUE!</v>
      </c>
      <c r="C410" s="309" t="e">
        <f ca="1">VLOOKUP($A410,Analysis!$A:$U,11,FALSE)</f>
        <v>#VALUE!</v>
      </c>
      <c r="D410" s="264" t="e">
        <f ca="1">IF(VLOOKUP($A410,Analysis!$A:$U,3,FALSE)=1,VLOOKUP($A410,Analysis!$A:$U,18,FALSE),#N/A)</f>
        <v>#VALUE!</v>
      </c>
      <c r="E410" s="264" t="e">
        <f ca="1">IF(ISERROR($D410),VLOOKUP($A410,Analysis!$A:$U,18,FALSE),#N/A)</f>
        <v>#VALUE!</v>
      </c>
      <c r="F410" s="264" t="e">
        <f t="shared" ca="1" si="50"/>
        <v>#VALUE!</v>
      </c>
      <c r="G410" s="264" t="e">
        <f t="shared" ca="1" si="51"/>
        <v>#VALUE!</v>
      </c>
      <c r="H410" s="264" t="e">
        <f t="shared" ca="1" si="52"/>
        <v>#VALUE!</v>
      </c>
      <c r="J410" s="309" t="e">
        <f ca="1">VLOOKUP($A410,Analysis!$A:$U,10,FALSE)</f>
        <v>#VALUE!</v>
      </c>
      <c r="K410" s="310" t="e">
        <f ca="1">IF(VLOOKUP($A410,Analysis!$A:$U,3,FALSE)=1,ROUND(VLOOKUP($A410,Analysis!$A:$U,17,FALSE),0),#N/A)</f>
        <v>#VALUE!</v>
      </c>
      <c r="L410" s="310" t="e">
        <f ca="1">IF(ISERROR($K410),ROUND(VLOOKUP($A410,Analysis!$A:$U,17,FALSE),0),#N/A)</f>
        <v>#VALUE!</v>
      </c>
      <c r="M410" s="264" t="e">
        <f t="shared" ca="1" si="53"/>
        <v>#VALUE!</v>
      </c>
      <c r="N410" s="264" t="e">
        <f t="shared" ca="1" si="54"/>
        <v>#VALUE!</v>
      </c>
      <c r="O410" s="264" t="e">
        <f t="shared" ca="1" si="55"/>
        <v>#VALUE!</v>
      </c>
    </row>
    <row r="411" spans="1:15" x14ac:dyDescent="0.25">
      <c r="A411" s="264" t="e">
        <f t="shared" ca="1" si="48"/>
        <v>#VALUE!</v>
      </c>
      <c r="B411" s="264" t="e">
        <f t="shared" ca="1" si="49"/>
        <v>#VALUE!</v>
      </c>
      <c r="C411" s="309" t="e">
        <f ca="1">VLOOKUP($A411,Analysis!$A:$U,11,FALSE)</f>
        <v>#VALUE!</v>
      </c>
      <c r="D411" s="264" t="e">
        <f ca="1">IF(VLOOKUP($A411,Analysis!$A:$U,3,FALSE)=1,VLOOKUP($A411,Analysis!$A:$U,18,FALSE),#N/A)</f>
        <v>#VALUE!</v>
      </c>
      <c r="E411" s="264" t="e">
        <f ca="1">IF(ISERROR($D411),VLOOKUP($A411,Analysis!$A:$U,18,FALSE),#N/A)</f>
        <v>#VALUE!</v>
      </c>
      <c r="F411" s="264" t="e">
        <f t="shared" ca="1" si="50"/>
        <v>#VALUE!</v>
      </c>
      <c r="G411" s="264" t="e">
        <f t="shared" ca="1" si="51"/>
        <v>#VALUE!</v>
      </c>
      <c r="H411" s="264" t="e">
        <f t="shared" ca="1" si="52"/>
        <v>#VALUE!</v>
      </c>
      <c r="J411" s="309" t="e">
        <f ca="1">VLOOKUP($A411,Analysis!$A:$U,10,FALSE)</f>
        <v>#VALUE!</v>
      </c>
      <c r="K411" s="310" t="e">
        <f ca="1">IF(VLOOKUP($A411,Analysis!$A:$U,3,FALSE)=1,ROUND(VLOOKUP($A411,Analysis!$A:$U,17,FALSE),0),#N/A)</f>
        <v>#VALUE!</v>
      </c>
      <c r="L411" s="310" t="e">
        <f ca="1">IF(ISERROR($K411),ROUND(VLOOKUP($A411,Analysis!$A:$U,17,FALSE),0),#N/A)</f>
        <v>#VALUE!</v>
      </c>
      <c r="M411" s="264" t="e">
        <f t="shared" ca="1" si="53"/>
        <v>#VALUE!</v>
      </c>
      <c r="N411" s="264" t="e">
        <f t="shared" ca="1" si="54"/>
        <v>#VALUE!</v>
      </c>
      <c r="O411" s="264" t="e">
        <f t="shared" ca="1" si="55"/>
        <v>#VALUE!</v>
      </c>
    </row>
    <row r="412" spans="1:15" x14ac:dyDescent="0.25">
      <c r="A412" s="264" t="e">
        <f t="shared" ca="1" si="48"/>
        <v>#VALUE!</v>
      </c>
      <c r="B412" s="264" t="e">
        <f t="shared" ca="1" si="49"/>
        <v>#VALUE!</v>
      </c>
      <c r="C412" s="309" t="e">
        <f ca="1">VLOOKUP($A412,Analysis!$A:$U,11,FALSE)</f>
        <v>#VALUE!</v>
      </c>
      <c r="D412" s="264" t="e">
        <f ca="1">IF(VLOOKUP($A412,Analysis!$A:$U,3,FALSE)=1,VLOOKUP($A412,Analysis!$A:$U,18,FALSE),#N/A)</f>
        <v>#VALUE!</v>
      </c>
      <c r="E412" s="264" t="e">
        <f ca="1">IF(ISERROR($D412),VLOOKUP($A412,Analysis!$A:$U,18,FALSE),#N/A)</f>
        <v>#VALUE!</v>
      </c>
      <c r="F412" s="264" t="e">
        <f t="shared" ca="1" si="50"/>
        <v>#VALUE!</v>
      </c>
      <c r="G412" s="264" t="e">
        <f t="shared" ca="1" si="51"/>
        <v>#VALUE!</v>
      </c>
      <c r="H412" s="264" t="e">
        <f t="shared" ca="1" si="52"/>
        <v>#VALUE!</v>
      </c>
      <c r="J412" s="309" t="e">
        <f ca="1">VLOOKUP($A412,Analysis!$A:$U,10,FALSE)</f>
        <v>#VALUE!</v>
      </c>
      <c r="K412" s="310" t="e">
        <f ca="1">IF(VLOOKUP($A412,Analysis!$A:$U,3,FALSE)=1,ROUND(VLOOKUP($A412,Analysis!$A:$U,17,FALSE),0),#N/A)</f>
        <v>#VALUE!</v>
      </c>
      <c r="L412" s="310" t="e">
        <f ca="1">IF(ISERROR($K412),ROUND(VLOOKUP($A412,Analysis!$A:$U,17,FALSE),0),#N/A)</f>
        <v>#VALUE!</v>
      </c>
      <c r="M412" s="264" t="e">
        <f t="shared" ca="1" si="53"/>
        <v>#VALUE!</v>
      </c>
      <c r="N412" s="264" t="e">
        <f t="shared" ca="1" si="54"/>
        <v>#VALUE!</v>
      </c>
      <c r="O412" s="264" t="e">
        <f t="shared" ca="1" si="55"/>
        <v>#VALUE!</v>
      </c>
    </row>
    <row r="413" spans="1:15" x14ac:dyDescent="0.25">
      <c r="A413" s="264" t="e">
        <f t="shared" ca="1" si="48"/>
        <v>#VALUE!</v>
      </c>
      <c r="B413" s="264" t="e">
        <f t="shared" ca="1" si="49"/>
        <v>#VALUE!</v>
      </c>
      <c r="C413" s="309" t="e">
        <f ca="1">VLOOKUP($A413,Analysis!$A:$U,11,FALSE)</f>
        <v>#VALUE!</v>
      </c>
      <c r="D413" s="264" t="e">
        <f ca="1">IF(VLOOKUP($A413,Analysis!$A:$U,3,FALSE)=1,VLOOKUP($A413,Analysis!$A:$U,18,FALSE),#N/A)</f>
        <v>#VALUE!</v>
      </c>
      <c r="E413" s="264" t="e">
        <f ca="1">IF(ISERROR($D413),VLOOKUP($A413,Analysis!$A:$U,18,FALSE),#N/A)</f>
        <v>#VALUE!</v>
      </c>
      <c r="F413" s="264" t="e">
        <f t="shared" ca="1" si="50"/>
        <v>#VALUE!</v>
      </c>
      <c r="G413" s="264" t="e">
        <f t="shared" ca="1" si="51"/>
        <v>#VALUE!</v>
      </c>
      <c r="H413" s="264" t="e">
        <f t="shared" ca="1" si="52"/>
        <v>#VALUE!</v>
      </c>
      <c r="J413" s="309" t="e">
        <f ca="1">VLOOKUP($A413,Analysis!$A:$U,10,FALSE)</f>
        <v>#VALUE!</v>
      </c>
      <c r="K413" s="310" t="e">
        <f ca="1">IF(VLOOKUP($A413,Analysis!$A:$U,3,FALSE)=1,ROUND(VLOOKUP($A413,Analysis!$A:$U,17,FALSE),0),#N/A)</f>
        <v>#VALUE!</v>
      </c>
      <c r="L413" s="310" t="e">
        <f ca="1">IF(ISERROR($K413),ROUND(VLOOKUP($A413,Analysis!$A:$U,17,FALSE),0),#N/A)</f>
        <v>#VALUE!</v>
      </c>
      <c r="M413" s="264" t="e">
        <f t="shared" ca="1" si="53"/>
        <v>#VALUE!</v>
      </c>
      <c r="N413" s="264" t="e">
        <f t="shared" ca="1" si="54"/>
        <v>#VALUE!</v>
      </c>
      <c r="O413" s="264" t="e">
        <f t="shared" ca="1" si="55"/>
        <v>#VALUE!</v>
      </c>
    </row>
    <row r="414" spans="1:15" x14ac:dyDescent="0.25">
      <c r="A414" s="264" t="e">
        <f t="shared" ca="1" si="48"/>
        <v>#VALUE!</v>
      </c>
      <c r="B414" s="264" t="e">
        <f t="shared" ca="1" si="49"/>
        <v>#VALUE!</v>
      </c>
      <c r="C414" s="309" t="e">
        <f ca="1">VLOOKUP($A414,Analysis!$A:$U,11,FALSE)</f>
        <v>#VALUE!</v>
      </c>
      <c r="D414" s="264" t="e">
        <f ca="1">IF(VLOOKUP($A414,Analysis!$A:$U,3,FALSE)=1,VLOOKUP($A414,Analysis!$A:$U,18,FALSE),#N/A)</f>
        <v>#VALUE!</v>
      </c>
      <c r="E414" s="264" t="e">
        <f ca="1">IF(ISERROR($D414),VLOOKUP($A414,Analysis!$A:$U,18,FALSE),#N/A)</f>
        <v>#VALUE!</v>
      </c>
      <c r="F414" s="264" t="e">
        <f t="shared" ca="1" si="50"/>
        <v>#VALUE!</v>
      </c>
      <c r="G414" s="264" t="e">
        <f t="shared" ca="1" si="51"/>
        <v>#VALUE!</v>
      </c>
      <c r="H414" s="264" t="e">
        <f t="shared" ca="1" si="52"/>
        <v>#VALUE!</v>
      </c>
      <c r="J414" s="309" t="e">
        <f ca="1">VLOOKUP($A414,Analysis!$A:$U,10,FALSE)</f>
        <v>#VALUE!</v>
      </c>
      <c r="K414" s="310" t="e">
        <f ca="1">IF(VLOOKUP($A414,Analysis!$A:$U,3,FALSE)=1,ROUND(VLOOKUP($A414,Analysis!$A:$U,17,FALSE),0),#N/A)</f>
        <v>#VALUE!</v>
      </c>
      <c r="L414" s="310" t="e">
        <f ca="1">IF(ISERROR($K414),ROUND(VLOOKUP($A414,Analysis!$A:$U,17,FALSE),0),#N/A)</f>
        <v>#VALUE!</v>
      </c>
      <c r="M414" s="264" t="e">
        <f t="shared" ca="1" si="53"/>
        <v>#VALUE!</v>
      </c>
      <c r="N414" s="264" t="e">
        <f t="shared" ca="1" si="54"/>
        <v>#VALUE!</v>
      </c>
      <c r="O414" s="264" t="e">
        <f t="shared" ca="1" si="55"/>
        <v>#VALUE!</v>
      </c>
    </row>
    <row r="415" spans="1:15" x14ac:dyDescent="0.25">
      <c r="A415" s="264" t="e">
        <f t="shared" ca="1" si="48"/>
        <v>#VALUE!</v>
      </c>
      <c r="B415" s="264" t="e">
        <f t="shared" ca="1" si="49"/>
        <v>#VALUE!</v>
      </c>
      <c r="C415" s="309" t="e">
        <f ca="1">VLOOKUP($A415,Analysis!$A:$U,11,FALSE)</f>
        <v>#VALUE!</v>
      </c>
      <c r="D415" s="264" t="e">
        <f ca="1">IF(VLOOKUP($A415,Analysis!$A:$U,3,FALSE)=1,VLOOKUP($A415,Analysis!$A:$U,18,FALSE),#N/A)</f>
        <v>#VALUE!</v>
      </c>
      <c r="E415" s="264" t="e">
        <f ca="1">IF(ISERROR($D415),VLOOKUP($A415,Analysis!$A:$U,18,FALSE),#N/A)</f>
        <v>#VALUE!</v>
      </c>
      <c r="F415" s="264" t="e">
        <f t="shared" ca="1" si="50"/>
        <v>#VALUE!</v>
      </c>
      <c r="G415" s="264" t="e">
        <f t="shared" ca="1" si="51"/>
        <v>#VALUE!</v>
      </c>
      <c r="H415" s="264" t="e">
        <f t="shared" ca="1" si="52"/>
        <v>#VALUE!</v>
      </c>
      <c r="J415" s="309" t="e">
        <f ca="1">VLOOKUP($A415,Analysis!$A:$U,10,FALSE)</f>
        <v>#VALUE!</v>
      </c>
      <c r="K415" s="310" t="e">
        <f ca="1">IF(VLOOKUP($A415,Analysis!$A:$U,3,FALSE)=1,ROUND(VLOOKUP($A415,Analysis!$A:$U,17,FALSE),0),#N/A)</f>
        <v>#VALUE!</v>
      </c>
      <c r="L415" s="310" t="e">
        <f ca="1">IF(ISERROR($K415),ROUND(VLOOKUP($A415,Analysis!$A:$U,17,FALSE),0),#N/A)</f>
        <v>#VALUE!</v>
      </c>
      <c r="M415" s="264" t="e">
        <f t="shared" ca="1" si="53"/>
        <v>#VALUE!</v>
      </c>
      <c r="N415" s="264" t="e">
        <f t="shared" ca="1" si="54"/>
        <v>#VALUE!</v>
      </c>
      <c r="O415" s="264" t="e">
        <f t="shared" ca="1" si="55"/>
        <v>#VALUE!</v>
      </c>
    </row>
    <row r="416" spans="1:15" x14ac:dyDescent="0.25">
      <c r="A416" s="264" t="e">
        <f t="shared" ca="1" si="48"/>
        <v>#VALUE!</v>
      </c>
      <c r="B416" s="264" t="e">
        <f t="shared" ca="1" si="49"/>
        <v>#VALUE!</v>
      </c>
      <c r="C416" s="309" t="e">
        <f ca="1">VLOOKUP($A416,Analysis!$A:$U,11,FALSE)</f>
        <v>#VALUE!</v>
      </c>
      <c r="D416" s="264" t="e">
        <f ca="1">IF(VLOOKUP($A416,Analysis!$A:$U,3,FALSE)=1,VLOOKUP($A416,Analysis!$A:$U,18,FALSE),#N/A)</f>
        <v>#VALUE!</v>
      </c>
      <c r="E416" s="264" t="e">
        <f ca="1">IF(ISERROR($D416),VLOOKUP($A416,Analysis!$A:$U,18,FALSE),#N/A)</f>
        <v>#VALUE!</v>
      </c>
      <c r="F416" s="264" t="e">
        <f t="shared" ca="1" si="50"/>
        <v>#VALUE!</v>
      </c>
      <c r="G416" s="264" t="e">
        <f t="shared" ca="1" si="51"/>
        <v>#VALUE!</v>
      </c>
      <c r="H416" s="264" t="e">
        <f t="shared" ca="1" si="52"/>
        <v>#VALUE!</v>
      </c>
      <c r="J416" s="309" t="e">
        <f ca="1">VLOOKUP($A416,Analysis!$A:$U,10,FALSE)</f>
        <v>#VALUE!</v>
      </c>
      <c r="K416" s="310" t="e">
        <f ca="1">IF(VLOOKUP($A416,Analysis!$A:$U,3,FALSE)=1,ROUND(VLOOKUP($A416,Analysis!$A:$U,17,FALSE),0),#N/A)</f>
        <v>#VALUE!</v>
      </c>
      <c r="L416" s="310" t="e">
        <f ca="1">IF(ISERROR($K416),ROUND(VLOOKUP($A416,Analysis!$A:$U,17,FALSE),0),#N/A)</f>
        <v>#VALUE!</v>
      </c>
      <c r="M416" s="264" t="e">
        <f t="shared" ca="1" si="53"/>
        <v>#VALUE!</v>
      </c>
      <c r="N416" s="264" t="e">
        <f t="shared" ca="1" si="54"/>
        <v>#VALUE!</v>
      </c>
      <c r="O416" s="264" t="e">
        <f t="shared" ca="1" si="55"/>
        <v>#VALUE!</v>
      </c>
    </row>
    <row r="417" spans="1:15" x14ac:dyDescent="0.25">
      <c r="A417" s="264" t="e">
        <f t="shared" ca="1" si="48"/>
        <v>#VALUE!</v>
      </c>
      <c r="B417" s="264" t="e">
        <f t="shared" ca="1" si="49"/>
        <v>#VALUE!</v>
      </c>
      <c r="C417" s="309" t="e">
        <f ca="1">VLOOKUP($A417,Analysis!$A:$U,11,FALSE)</f>
        <v>#VALUE!</v>
      </c>
      <c r="D417" s="264" t="e">
        <f ca="1">IF(VLOOKUP($A417,Analysis!$A:$U,3,FALSE)=1,VLOOKUP($A417,Analysis!$A:$U,18,FALSE),#N/A)</f>
        <v>#VALUE!</v>
      </c>
      <c r="E417" s="264" t="e">
        <f ca="1">IF(ISERROR($D417),VLOOKUP($A417,Analysis!$A:$U,18,FALSE),#N/A)</f>
        <v>#VALUE!</v>
      </c>
      <c r="F417" s="264" t="e">
        <f t="shared" ca="1" si="50"/>
        <v>#VALUE!</v>
      </c>
      <c r="G417" s="264" t="e">
        <f t="shared" ca="1" si="51"/>
        <v>#VALUE!</v>
      </c>
      <c r="H417" s="264" t="e">
        <f t="shared" ca="1" si="52"/>
        <v>#VALUE!</v>
      </c>
      <c r="J417" s="309" t="e">
        <f ca="1">VLOOKUP($A417,Analysis!$A:$U,10,FALSE)</f>
        <v>#VALUE!</v>
      </c>
      <c r="K417" s="310" t="e">
        <f ca="1">IF(VLOOKUP($A417,Analysis!$A:$U,3,FALSE)=1,ROUND(VLOOKUP($A417,Analysis!$A:$U,17,FALSE),0),#N/A)</f>
        <v>#VALUE!</v>
      </c>
      <c r="L417" s="310" t="e">
        <f ca="1">IF(ISERROR($K417),ROUND(VLOOKUP($A417,Analysis!$A:$U,17,FALSE),0),#N/A)</f>
        <v>#VALUE!</v>
      </c>
      <c r="M417" s="264" t="e">
        <f t="shared" ca="1" si="53"/>
        <v>#VALUE!</v>
      </c>
      <c r="N417" s="264" t="e">
        <f t="shared" ca="1" si="54"/>
        <v>#VALUE!</v>
      </c>
      <c r="O417" s="264" t="e">
        <f t="shared" ca="1" si="55"/>
        <v>#VALUE!</v>
      </c>
    </row>
    <row r="418" spans="1:15" x14ac:dyDescent="0.25">
      <c r="A418" s="264" t="e">
        <f t="shared" ca="1" si="48"/>
        <v>#VALUE!</v>
      </c>
      <c r="B418" s="264" t="e">
        <f t="shared" ca="1" si="49"/>
        <v>#VALUE!</v>
      </c>
      <c r="C418" s="309" t="e">
        <f ca="1">VLOOKUP($A418,Analysis!$A:$U,11,FALSE)</f>
        <v>#VALUE!</v>
      </c>
      <c r="D418" s="264" t="e">
        <f ca="1">IF(VLOOKUP($A418,Analysis!$A:$U,3,FALSE)=1,VLOOKUP($A418,Analysis!$A:$U,18,FALSE),#N/A)</f>
        <v>#VALUE!</v>
      </c>
      <c r="E418" s="264" t="e">
        <f ca="1">IF(ISERROR($D418),VLOOKUP($A418,Analysis!$A:$U,18,FALSE),#N/A)</f>
        <v>#VALUE!</v>
      </c>
      <c r="F418" s="264" t="e">
        <f t="shared" ca="1" si="50"/>
        <v>#VALUE!</v>
      </c>
      <c r="G418" s="264" t="e">
        <f t="shared" ca="1" si="51"/>
        <v>#VALUE!</v>
      </c>
      <c r="H418" s="264" t="e">
        <f t="shared" ca="1" si="52"/>
        <v>#VALUE!</v>
      </c>
      <c r="J418" s="309" t="e">
        <f ca="1">VLOOKUP($A418,Analysis!$A:$U,10,FALSE)</f>
        <v>#VALUE!</v>
      </c>
      <c r="K418" s="310" t="e">
        <f ca="1">IF(VLOOKUP($A418,Analysis!$A:$U,3,FALSE)=1,ROUND(VLOOKUP($A418,Analysis!$A:$U,17,FALSE),0),#N/A)</f>
        <v>#VALUE!</v>
      </c>
      <c r="L418" s="310" t="e">
        <f ca="1">IF(ISERROR($K418),ROUND(VLOOKUP($A418,Analysis!$A:$U,17,FALSE),0),#N/A)</f>
        <v>#VALUE!</v>
      </c>
      <c r="M418" s="264" t="e">
        <f t="shared" ca="1" si="53"/>
        <v>#VALUE!</v>
      </c>
      <c r="N418" s="264" t="e">
        <f t="shared" ca="1" si="54"/>
        <v>#VALUE!</v>
      </c>
      <c r="O418" s="264" t="e">
        <f t="shared" ca="1" si="55"/>
        <v>#VALUE!</v>
      </c>
    </row>
    <row r="419" spans="1:15" x14ac:dyDescent="0.25">
      <c r="A419" s="264" t="e">
        <f t="shared" ca="1" si="48"/>
        <v>#VALUE!</v>
      </c>
      <c r="B419" s="264" t="e">
        <f t="shared" ca="1" si="49"/>
        <v>#VALUE!</v>
      </c>
      <c r="C419" s="309" t="e">
        <f ca="1">VLOOKUP($A419,Analysis!$A:$U,11,FALSE)</f>
        <v>#VALUE!</v>
      </c>
      <c r="D419" s="264" t="e">
        <f ca="1">IF(VLOOKUP($A419,Analysis!$A:$U,3,FALSE)=1,VLOOKUP($A419,Analysis!$A:$U,18,FALSE),#N/A)</f>
        <v>#VALUE!</v>
      </c>
      <c r="E419" s="264" t="e">
        <f ca="1">IF(ISERROR($D419),VLOOKUP($A419,Analysis!$A:$U,18,FALSE),#N/A)</f>
        <v>#VALUE!</v>
      </c>
      <c r="F419" s="264" t="e">
        <f t="shared" ca="1" si="50"/>
        <v>#VALUE!</v>
      </c>
      <c r="G419" s="264" t="e">
        <f t="shared" ca="1" si="51"/>
        <v>#VALUE!</v>
      </c>
      <c r="H419" s="264" t="e">
        <f t="shared" ca="1" si="52"/>
        <v>#VALUE!</v>
      </c>
      <c r="J419" s="309" t="e">
        <f ca="1">VLOOKUP($A419,Analysis!$A:$U,10,FALSE)</f>
        <v>#VALUE!</v>
      </c>
      <c r="K419" s="310" t="e">
        <f ca="1">IF(VLOOKUP($A419,Analysis!$A:$U,3,FALSE)=1,ROUND(VLOOKUP($A419,Analysis!$A:$U,17,FALSE),0),#N/A)</f>
        <v>#VALUE!</v>
      </c>
      <c r="L419" s="310" t="e">
        <f ca="1">IF(ISERROR($K419),ROUND(VLOOKUP($A419,Analysis!$A:$U,17,FALSE),0),#N/A)</f>
        <v>#VALUE!</v>
      </c>
      <c r="M419" s="264" t="e">
        <f t="shared" ca="1" si="53"/>
        <v>#VALUE!</v>
      </c>
      <c r="N419" s="264" t="e">
        <f t="shared" ca="1" si="54"/>
        <v>#VALUE!</v>
      </c>
      <c r="O419" s="264" t="e">
        <f t="shared" ca="1" si="55"/>
        <v>#VALUE!</v>
      </c>
    </row>
    <row r="420" spans="1:15" x14ac:dyDescent="0.25">
      <c r="A420" s="264" t="e">
        <f t="shared" ca="1" si="48"/>
        <v>#VALUE!</v>
      </c>
      <c r="B420" s="264" t="e">
        <f t="shared" ca="1" si="49"/>
        <v>#VALUE!</v>
      </c>
      <c r="C420" s="309" t="e">
        <f ca="1">VLOOKUP($A420,Analysis!$A:$U,11,FALSE)</f>
        <v>#VALUE!</v>
      </c>
      <c r="D420" s="264" t="e">
        <f ca="1">IF(VLOOKUP($A420,Analysis!$A:$U,3,FALSE)=1,VLOOKUP($A420,Analysis!$A:$U,18,FALSE),#N/A)</f>
        <v>#VALUE!</v>
      </c>
      <c r="E420" s="264" t="e">
        <f ca="1">IF(ISERROR($D420),VLOOKUP($A420,Analysis!$A:$U,18,FALSE),#N/A)</f>
        <v>#VALUE!</v>
      </c>
      <c r="F420" s="264" t="e">
        <f t="shared" ca="1" si="50"/>
        <v>#VALUE!</v>
      </c>
      <c r="G420" s="264" t="e">
        <f t="shared" ca="1" si="51"/>
        <v>#VALUE!</v>
      </c>
      <c r="H420" s="264" t="e">
        <f t="shared" ca="1" si="52"/>
        <v>#VALUE!</v>
      </c>
      <c r="J420" s="309" t="e">
        <f ca="1">VLOOKUP($A420,Analysis!$A:$U,10,FALSE)</f>
        <v>#VALUE!</v>
      </c>
      <c r="K420" s="310" t="e">
        <f ca="1">IF(VLOOKUP($A420,Analysis!$A:$U,3,FALSE)=1,ROUND(VLOOKUP($A420,Analysis!$A:$U,17,FALSE),0),#N/A)</f>
        <v>#VALUE!</v>
      </c>
      <c r="L420" s="310" t="e">
        <f ca="1">IF(ISERROR($K420),ROUND(VLOOKUP($A420,Analysis!$A:$U,17,FALSE),0),#N/A)</f>
        <v>#VALUE!</v>
      </c>
      <c r="M420" s="264" t="e">
        <f t="shared" ca="1" si="53"/>
        <v>#VALUE!</v>
      </c>
      <c r="N420" s="264" t="e">
        <f t="shared" ca="1" si="54"/>
        <v>#VALUE!</v>
      </c>
      <c r="O420" s="264" t="e">
        <f t="shared" ca="1" si="55"/>
        <v>#VALUE!</v>
      </c>
    </row>
    <row r="421" spans="1:15" x14ac:dyDescent="0.25">
      <c r="A421" s="264" t="e">
        <f t="shared" ca="1" si="48"/>
        <v>#VALUE!</v>
      </c>
      <c r="B421" s="264" t="e">
        <f t="shared" ca="1" si="49"/>
        <v>#VALUE!</v>
      </c>
      <c r="C421" s="309" t="e">
        <f ca="1">VLOOKUP($A421,Analysis!$A:$U,11,FALSE)</f>
        <v>#VALUE!</v>
      </c>
      <c r="D421" s="264" t="e">
        <f ca="1">IF(VLOOKUP($A421,Analysis!$A:$U,3,FALSE)=1,VLOOKUP($A421,Analysis!$A:$U,18,FALSE),#N/A)</f>
        <v>#VALUE!</v>
      </c>
      <c r="E421" s="264" t="e">
        <f ca="1">IF(ISERROR($D421),VLOOKUP($A421,Analysis!$A:$U,18,FALSE),#N/A)</f>
        <v>#VALUE!</v>
      </c>
      <c r="F421" s="264" t="e">
        <f t="shared" ca="1" si="50"/>
        <v>#VALUE!</v>
      </c>
      <c r="G421" s="264" t="e">
        <f t="shared" ca="1" si="51"/>
        <v>#VALUE!</v>
      </c>
      <c r="H421" s="264" t="e">
        <f t="shared" ca="1" si="52"/>
        <v>#VALUE!</v>
      </c>
      <c r="J421" s="309" t="e">
        <f ca="1">VLOOKUP($A421,Analysis!$A:$U,10,FALSE)</f>
        <v>#VALUE!</v>
      </c>
      <c r="K421" s="310" t="e">
        <f ca="1">IF(VLOOKUP($A421,Analysis!$A:$U,3,FALSE)=1,ROUND(VLOOKUP($A421,Analysis!$A:$U,17,FALSE),0),#N/A)</f>
        <v>#VALUE!</v>
      </c>
      <c r="L421" s="310" t="e">
        <f ca="1">IF(ISERROR($K421),ROUND(VLOOKUP($A421,Analysis!$A:$U,17,FALSE),0),#N/A)</f>
        <v>#VALUE!</v>
      </c>
      <c r="M421" s="264" t="e">
        <f t="shared" ca="1" si="53"/>
        <v>#VALUE!</v>
      </c>
      <c r="N421" s="264" t="e">
        <f t="shared" ca="1" si="54"/>
        <v>#VALUE!</v>
      </c>
      <c r="O421" s="264" t="e">
        <f t="shared" ca="1" si="55"/>
        <v>#VALUE!</v>
      </c>
    </row>
    <row r="422" spans="1:15" x14ac:dyDescent="0.25">
      <c r="A422" s="264" t="e">
        <f t="shared" ca="1" si="48"/>
        <v>#VALUE!</v>
      </c>
      <c r="B422" s="264" t="e">
        <f t="shared" ca="1" si="49"/>
        <v>#VALUE!</v>
      </c>
      <c r="C422" s="309" t="e">
        <f ca="1">VLOOKUP($A422,Analysis!$A:$U,11,FALSE)</f>
        <v>#VALUE!</v>
      </c>
      <c r="D422" s="264" t="e">
        <f ca="1">IF(VLOOKUP($A422,Analysis!$A:$U,3,FALSE)=1,VLOOKUP($A422,Analysis!$A:$U,18,FALSE),#N/A)</f>
        <v>#VALUE!</v>
      </c>
      <c r="E422" s="264" t="e">
        <f ca="1">IF(ISERROR($D422),VLOOKUP($A422,Analysis!$A:$U,18,FALSE),#N/A)</f>
        <v>#VALUE!</v>
      </c>
      <c r="F422" s="264" t="e">
        <f t="shared" ca="1" si="50"/>
        <v>#VALUE!</v>
      </c>
      <c r="G422" s="264" t="e">
        <f t="shared" ca="1" si="51"/>
        <v>#VALUE!</v>
      </c>
      <c r="H422" s="264" t="e">
        <f t="shared" ca="1" si="52"/>
        <v>#VALUE!</v>
      </c>
      <c r="J422" s="309" t="e">
        <f ca="1">VLOOKUP($A422,Analysis!$A:$U,10,FALSE)</f>
        <v>#VALUE!</v>
      </c>
      <c r="K422" s="310" t="e">
        <f ca="1">IF(VLOOKUP($A422,Analysis!$A:$U,3,FALSE)=1,ROUND(VLOOKUP($A422,Analysis!$A:$U,17,FALSE),0),#N/A)</f>
        <v>#VALUE!</v>
      </c>
      <c r="L422" s="310" t="e">
        <f ca="1">IF(ISERROR($K422),ROUND(VLOOKUP($A422,Analysis!$A:$U,17,FALSE),0),#N/A)</f>
        <v>#VALUE!</v>
      </c>
      <c r="M422" s="264" t="e">
        <f t="shared" ca="1" si="53"/>
        <v>#VALUE!</v>
      </c>
      <c r="N422" s="264" t="e">
        <f t="shared" ca="1" si="54"/>
        <v>#VALUE!</v>
      </c>
      <c r="O422" s="264" t="e">
        <f t="shared" ca="1" si="55"/>
        <v>#VALUE!</v>
      </c>
    </row>
    <row r="423" spans="1:15" x14ac:dyDescent="0.25">
      <c r="A423" s="264" t="e">
        <f t="shared" ca="1" si="48"/>
        <v>#VALUE!</v>
      </c>
      <c r="B423" s="264" t="e">
        <f t="shared" ca="1" si="49"/>
        <v>#VALUE!</v>
      </c>
      <c r="C423" s="309" t="e">
        <f ca="1">VLOOKUP($A423,Analysis!$A:$U,11,FALSE)</f>
        <v>#VALUE!</v>
      </c>
      <c r="D423" s="264" t="e">
        <f ca="1">IF(VLOOKUP($A423,Analysis!$A:$U,3,FALSE)=1,VLOOKUP($A423,Analysis!$A:$U,18,FALSE),#N/A)</f>
        <v>#VALUE!</v>
      </c>
      <c r="E423" s="264" t="e">
        <f ca="1">IF(ISERROR($D423),VLOOKUP($A423,Analysis!$A:$U,18,FALSE),#N/A)</f>
        <v>#VALUE!</v>
      </c>
      <c r="F423" s="264" t="e">
        <f t="shared" ca="1" si="50"/>
        <v>#VALUE!</v>
      </c>
      <c r="G423" s="264" t="e">
        <f t="shared" ca="1" si="51"/>
        <v>#VALUE!</v>
      </c>
      <c r="H423" s="264" t="e">
        <f t="shared" ca="1" si="52"/>
        <v>#VALUE!</v>
      </c>
      <c r="J423" s="309" t="e">
        <f ca="1">VLOOKUP($A423,Analysis!$A:$U,10,FALSE)</f>
        <v>#VALUE!</v>
      </c>
      <c r="K423" s="310" t="e">
        <f ca="1">IF(VLOOKUP($A423,Analysis!$A:$U,3,FALSE)=1,ROUND(VLOOKUP($A423,Analysis!$A:$U,17,FALSE),0),#N/A)</f>
        <v>#VALUE!</v>
      </c>
      <c r="L423" s="310" t="e">
        <f ca="1">IF(ISERROR($K423),ROUND(VLOOKUP($A423,Analysis!$A:$U,17,FALSE),0),#N/A)</f>
        <v>#VALUE!</v>
      </c>
      <c r="M423" s="264" t="e">
        <f t="shared" ca="1" si="53"/>
        <v>#VALUE!</v>
      </c>
      <c r="N423" s="264" t="e">
        <f t="shared" ca="1" si="54"/>
        <v>#VALUE!</v>
      </c>
      <c r="O423" s="264" t="e">
        <f t="shared" ca="1" si="55"/>
        <v>#VALUE!</v>
      </c>
    </row>
    <row r="424" spans="1:15" x14ac:dyDescent="0.25">
      <c r="A424" s="264" t="e">
        <f t="shared" ca="1" si="48"/>
        <v>#VALUE!</v>
      </c>
      <c r="B424" s="264" t="e">
        <f t="shared" ca="1" si="49"/>
        <v>#VALUE!</v>
      </c>
      <c r="C424" s="309" t="e">
        <f ca="1">VLOOKUP($A424,Analysis!$A:$U,11,FALSE)</f>
        <v>#VALUE!</v>
      </c>
      <c r="D424" s="264" t="e">
        <f ca="1">IF(VLOOKUP($A424,Analysis!$A:$U,3,FALSE)=1,VLOOKUP($A424,Analysis!$A:$U,18,FALSE),#N/A)</f>
        <v>#VALUE!</v>
      </c>
      <c r="E424" s="264" t="e">
        <f ca="1">IF(ISERROR($D424),VLOOKUP($A424,Analysis!$A:$U,18,FALSE),#N/A)</f>
        <v>#VALUE!</v>
      </c>
      <c r="F424" s="264" t="e">
        <f t="shared" ca="1" si="50"/>
        <v>#VALUE!</v>
      </c>
      <c r="G424" s="264" t="e">
        <f t="shared" ca="1" si="51"/>
        <v>#VALUE!</v>
      </c>
      <c r="H424" s="264" t="e">
        <f t="shared" ca="1" si="52"/>
        <v>#VALUE!</v>
      </c>
      <c r="J424" s="309" t="e">
        <f ca="1">VLOOKUP($A424,Analysis!$A:$U,10,FALSE)</f>
        <v>#VALUE!</v>
      </c>
      <c r="K424" s="310" t="e">
        <f ca="1">IF(VLOOKUP($A424,Analysis!$A:$U,3,FALSE)=1,ROUND(VLOOKUP($A424,Analysis!$A:$U,17,FALSE),0),#N/A)</f>
        <v>#VALUE!</v>
      </c>
      <c r="L424" s="310" t="e">
        <f ca="1">IF(ISERROR($K424),ROUND(VLOOKUP($A424,Analysis!$A:$U,17,FALSE),0),#N/A)</f>
        <v>#VALUE!</v>
      </c>
      <c r="M424" s="264" t="e">
        <f t="shared" ca="1" si="53"/>
        <v>#VALUE!</v>
      </c>
      <c r="N424" s="264" t="e">
        <f t="shared" ca="1" si="54"/>
        <v>#VALUE!</v>
      </c>
      <c r="O424" s="264" t="e">
        <f t="shared" ca="1" si="55"/>
        <v>#VALUE!</v>
      </c>
    </row>
    <row r="425" spans="1:15" x14ac:dyDescent="0.25">
      <c r="A425" s="264" t="e">
        <f t="shared" ca="1" si="48"/>
        <v>#VALUE!</v>
      </c>
      <c r="B425" s="264" t="e">
        <f t="shared" ca="1" si="49"/>
        <v>#VALUE!</v>
      </c>
      <c r="C425" s="309" t="e">
        <f ca="1">VLOOKUP($A425,Analysis!$A:$U,11,FALSE)</f>
        <v>#VALUE!</v>
      </c>
      <c r="D425" s="264" t="e">
        <f ca="1">IF(VLOOKUP($A425,Analysis!$A:$U,3,FALSE)=1,VLOOKUP($A425,Analysis!$A:$U,18,FALSE),#N/A)</f>
        <v>#VALUE!</v>
      </c>
      <c r="E425" s="264" t="e">
        <f ca="1">IF(ISERROR($D425),VLOOKUP($A425,Analysis!$A:$U,18,FALSE),#N/A)</f>
        <v>#VALUE!</v>
      </c>
      <c r="F425" s="264" t="e">
        <f t="shared" ca="1" si="50"/>
        <v>#VALUE!</v>
      </c>
      <c r="G425" s="264" t="e">
        <f t="shared" ca="1" si="51"/>
        <v>#VALUE!</v>
      </c>
      <c r="H425" s="264" t="e">
        <f t="shared" ca="1" si="52"/>
        <v>#VALUE!</v>
      </c>
      <c r="J425" s="309" t="e">
        <f ca="1">VLOOKUP($A425,Analysis!$A:$U,10,FALSE)</f>
        <v>#VALUE!</v>
      </c>
      <c r="K425" s="310" t="e">
        <f ca="1">IF(VLOOKUP($A425,Analysis!$A:$U,3,FALSE)=1,ROUND(VLOOKUP($A425,Analysis!$A:$U,17,FALSE),0),#N/A)</f>
        <v>#VALUE!</v>
      </c>
      <c r="L425" s="310" t="e">
        <f ca="1">IF(ISERROR($K425),ROUND(VLOOKUP($A425,Analysis!$A:$U,17,FALSE),0),#N/A)</f>
        <v>#VALUE!</v>
      </c>
      <c r="M425" s="264" t="e">
        <f t="shared" ca="1" si="53"/>
        <v>#VALUE!</v>
      </c>
      <c r="N425" s="264" t="e">
        <f t="shared" ca="1" si="54"/>
        <v>#VALUE!</v>
      </c>
      <c r="O425" s="264" t="e">
        <f t="shared" ca="1" si="55"/>
        <v>#VALUE!</v>
      </c>
    </row>
    <row r="426" spans="1:15" x14ac:dyDescent="0.25">
      <c r="A426" s="264" t="e">
        <f t="shared" ca="1" si="48"/>
        <v>#VALUE!</v>
      </c>
      <c r="B426" s="264" t="e">
        <f t="shared" ca="1" si="49"/>
        <v>#VALUE!</v>
      </c>
      <c r="C426" s="309" t="e">
        <f ca="1">VLOOKUP($A426,Analysis!$A:$U,11,FALSE)</f>
        <v>#VALUE!</v>
      </c>
      <c r="D426" s="264" t="e">
        <f ca="1">IF(VLOOKUP($A426,Analysis!$A:$U,3,FALSE)=1,VLOOKUP($A426,Analysis!$A:$U,18,FALSE),#N/A)</f>
        <v>#VALUE!</v>
      </c>
      <c r="E426" s="264" t="e">
        <f ca="1">IF(ISERROR($D426),VLOOKUP($A426,Analysis!$A:$U,18,FALSE),#N/A)</f>
        <v>#VALUE!</v>
      </c>
      <c r="F426" s="264" t="e">
        <f t="shared" ca="1" si="50"/>
        <v>#VALUE!</v>
      </c>
      <c r="G426" s="264" t="e">
        <f t="shared" ca="1" si="51"/>
        <v>#VALUE!</v>
      </c>
      <c r="H426" s="264" t="e">
        <f t="shared" ca="1" si="52"/>
        <v>#VALUE!</v>
      </c>
      <c r="J426" s="309" t="e">
        <f ca="1">VLOOKUP($A426,Analysis!$A:$U,10,FALSE)</f>
        <v>#VALUE!</v>
      </c>
      <c r="K426" s="310" t="e">
        <f ca="1">IF(VLOOKUP($A426,Analysis!$A:$U,3,FALSE)=1,ROUND(VLOOKUP($A426,Analysis!$A:$U,17,FALSE),0),#N/A)</f>
        <v>#VALUE!</v>
      </c>
      <c r="L426" s="310" t="e">
        <f ca="1">IF(ISERROR($K426),ROUND(VLOOKUP($A426,Analysis!$A:$U,17,FALSE),0),#N/A)</f>
        <v>#VALUE!</v>
      </c>
      <c r="M426" s="264" t="e">
        <f t="shared" ca="1" si="53"/>
        <v>#VALUE!</v>
      </c>
      <c r="N426" s="264" t="e">
        <f t="shared" ca="1" si="54"/>
        <v>#VALUE!</v>
      </c>
      <c r="O426" s="264" t="e">
        <f t="shared" ca="1" si="55"/>
        <v>#VALUE!</v>
      </c>
    </row>
    <row r="427" spans="1:15" x14ac:dyDescent="0.25">
      <c r="A427" s="264" t="e">
        <f t="shared" ca="1" si="48"/>
        <v>#VALUE!</v>
      </c>
      <c r="B427" s="264" t="e">
        <f t="shared" ca="1" si="49"/>
        <v>#VALUE!</v>
      </c>
      <c r="C427" s="309" t="e">
        <f ca="1">VLOOKUP($A427,Analysis!$A:$U,11,FALSE)</f>
        <v>#VALUE!</v>
      </c>
      <c r="D427" s="264" t="e">
        <f ca="1">IF(VLOOKUP($A427,Analysis!$A:$U,3,FALSE)=1,VLOOKUP($A427,Analysis!$A:$U,18,FALSE),#N/A)</f>
        <v>#VALUE!</v>
      </c>
      <c r="E427" s="264" t="e">
        <f ca="1">IF(ISERROR($D427),VLOOKUP($A427,Analysis!$A:$U,18,FALSE),#N/A)</f>
        <v>#VALUE!</v>
      </c>
      <c r="F427" s="264" t="e">
        <f t="shared" ca="1" si="50"/>
        <v>#VALUE!</v>
      </c>
      <c r="G427" s="264" t="e">
        <f t="shared" ca="1" si="51"/>
        <v>#VALUE!</v>
      </c>
      <c r="H427" s="264" t="e">
        <f t="shared" ca="1" si="52"/>
        <v>#VALUE!</v>
      </c>
      <c r="J427" s="309" t="e">
        <f ca="1">VLOOKUP($A427,Analysis!$A:$U,10,FALSE)</f>
        <v>#VALUE!</v>
      </c>
      <c r="K427" s="310" t="e">
        <f ca="1">IF(VLOOKUP($A427,Analysis!$A:$U,3,FALSE)=1,ROUND(VLOOKUP($A427,Analysis!$A:$U,17,FALSE),0),#N/A)</f>
        <v>#VALUE!</v>
      </c>
      <c r="L427" s="310" t="e">
        <f ca="1">IF(ISERROR($K427),ROUND(VLOOKUP($A427,Analysis!$A:$U,17,FALSE),0),#N/A)</f>
        <v>#VALUE!</v>
      </c>
      <c r="M427" s="264" t="e">
        <f t="shared" ca="1" si="53"/>
        <v>#VALUE!</v>
      </c>
      <c r="N427" s="264" t="e">
        <f t="shared" ca="1" si="54"/>
        <v>#VALUE!</v>
      </c>
      <c r="O427" s="264" t="e">
        <f t="shared" ca="1" si="55"/>
        <v>#VALUE!</v>
      </c>
    </row>
    <row r="428" spans="1:15" x14ac:dyDescent="0.25">
      <c r="A428" s="264" t="e">
        <f t="shared" ca="1" si="48"/>
        <v>#VALUE!</v>
      </c>
      <c r="B428" s="264" t="e">
        <f t="shared" ca="1" si="49"/>
        <v>#VALUE!</v>
      </c>
      <c r="C428" s="309" t="e">
        <f ca="1">VLOOKUP($A428,Analysis!$A:$U,11,FALSE)</f>
        <v>#VALUE!</v>
      </c>
      <c r="D428" s="264" t="e">
        <f ca="1">IF(VLOOKUP($A428,Analysis!$A:$U,3,FALSE)=1,VLOOKUP($A428,Analysis!$A:$U,18,FALSE),#N/A)</f>
        <v>#VALUE!</v>
      </c>
      <c r="E428" s="264" t="e">
        <f ca="1">IF(ISERROR($D428),VLOOKUP($A428,Analysis!$A:$U,18,FALSE),#N/A)</f>
        <v>#VALUE!</v>
      </c>
      <c r="F428" s="264" t="e">
        <f t="shared" ca="1" si="50"/>
        <v>#VALUE!</v>
      </c>
      <c r="G428" s="264" t="e">
        <f t="shared" ca="1" si="51"/>
        <v>#VALUE!</v>
      </c>
      <c r="H428" s="264" t="e">
        <f t="shared" ca="1" si="52"/>
        <v>#VALUE!</v>
      </c>
      <c r="J428" s="309" t="e">
        <f ca="1">VLOOKUP($A428,Analysis!$A:$U,10,FALSE)</f>
        <v>#VALUE!</v>
      </c>
      <c r="K428" s="310" t="e">
        <f ca="1">IF(VLOOKUP($A428,Analysis!$A:$U,3,FALSE)=1,ROUND(VLOOKUP($A428,Analysis!$A:$U,17,FALSE),0),#N/A)</f>
        <v>#VALUE!</v>
      </c>
      <c r="L428" s="310" t="e">
        <f ca="1">IF(ISERROR($K428),ROUND(VLOOKUP($A428,Analysis!$A:$U,17,FALSE),0),#N/A)</f>
        <v>#VALUE!</v>
      </c>
      <c r="M428" s="264" t="e">
        <f t="shared" ca="1" si="53"/>
        <v>#VALUE!</v>
      </c>
      <c r="N428" s="264" t="e">
        <f t="shared" ca="1" si="54"/>
        <v>#VALUE!</v>
      </c>
      <c r="O428" s="264" t="e">
        <f t="shared" ca="1" si="55"/>
        <v>#VALUE!</v>
      </c>
    </row>
    <row r="429" spans="1:15" x14ac:dyDescent="0.25">
      <c r="A429" s="264" t="e">
        <f t="shared" ca="1" si="48"/>
        <v>#VALUE!</v>
      </c>
      <c r="B429" s="264" t="e">
        <f t="shared" ca="1" si="49"/>
        <v>#VALUE!</v>
      </c>
      <c r="C429" s="309" t="e">
        <f ca="1">VLOOKUP($A429,Analysis!$A:$U,11,FALSE)</f>
        <v>#VALUE!</v>
      </c>
      <c r="D429" s="264" t="e">
        <f ca="1">IF(VLOOKUP($A429,Analysis!$A:$U,3,FALSE)=1,VLOOKUP($A429,Analysis!$A:$U,18,FALSE),#N/A)</f>
        <v>#VALUE!</v>
      </c>
      <c r="E429" s="264" t="e">
        <f ca="1">IF(ISERROR($D429),VLOOKUP($A429,Analysis!$A:$U,18,FALSE),#N/A)</f>
        <v>#VALUE!</v>
      </c>
      <c r="F429" s="264" t="e">
        <f t="shared" ca="1" si="50"/>
        <v>#VALUE!</v>
      </c>
      <c r="G429" s="264" t="e">
        <f t="shared" ca="1" si="51"/>
        <v>#VALUE!</v>
      </c>
      <c r="H429" s="264" t="e">
        <f t="shared" ca="1" si="52"/>
        <v>#VALUE!</v>
      </c>
      <c r="J429" s="309" t="e">
        <f ca="1">VLOOKUP($A429,Analysis!$A:$U,10,FALSE)</f>
        <v>#VALUE!</v>
      </c>
      <c r="K429" s="310" t="e">
        <f ca="1">IF(VLOOKUP($A429,Analysis!$A:$U,3,FALSE)=1,ROUND(VLOOKUP($A429,Analysis!$A:$U,17,FALSE),0),#N/A)</f>
        <v>#VALUE!</v>
      </c>
      <c r="L429" s="310" t="e">
        <f ca="1">IF(ISERROR($K429),ROUND(VLOOKUP($A429,Analysis!$A:$U,17,FALSE),0),#N/A)</f>
        <v>#VALUE!</v>
      </c>
      <c r="M429" s="264" t="e">
        <f t="shared" ca="1" si="53"/>
        <v>#VALUE!</v>
      </c>
      <c r="N429" s="264" t="e">
        <f t="shared" ca="1" si="54"/>
        <v>#VALUE!</v>
      </c>
      <c r="O429" s="264" t="e">
        <f t="shared" ca="1" si="55"/>
        <v>#VALUE!</v>
      </c>
    </row>
    <row r="430" spans="1:15" x14ac:dyDescent="0.25">
      <c r="A430" s="264" t="e">
        <f t="shared" ca="1" si="48"/>
        <v>#VALUE!</v>
      </c>
      <c r="B430" s="264" t="e">
        <f t="shared" ca="1" si="49"/>
        <v>#VALUE!</v>
      </c>
      <c r="C430" s="309" t="e">
        <f ca="1">VLOOKUP($A430,Analysis!$A:$U,11,FALSE)</f>
        <v>#VALUE!</v>
      </c>
      <c r="D430" s="264" t="e">
        <f ca="1">IF(VLOOKUP($A430,Analysis!$A:$U,3,FALSE)=1,VLOOKUP($A430,Analysis!$A:$U,18,FALSE),#N/A)</f>
        <v>#VALUE!</v>
      </c>
      <c r="E430" s="264" t="e">
        <f ca="1">IF(ISERROR($D430),VLOOKUP($A430,Analysis!$A:$U,18,FALSE),#N/A)</f>
        <v>#VALUE!</v>
      </c>
      <c r="F430" s="264" t="e">
        <f t="shared" ca="1" si="50"/>
        <v>#VALUE!</v>
      </c>
      <c r="G430" s="264" t="e">
        <f t="shared" ca="1" si="51"/>
        <v>#VALUE!</v>
      </c>
      <c r="H430" s="264" t="e">
        <f t="shared" ca="1" si="52"/>
        <v>#VALUE!</v>
      </c>
      <c r="J430" s="309" t="e">
        <f ca="1">VLOOKUP($A430,Analysis!$A:$U,10,FALSE)</f>
        <v>#VALUE!</v>
      </c>
      <c r="K430" s="310" t="e">
        <f ca="1">IF(VLOOKUP($A430,Analysis!$A:$U,3,FALSE)=1,ROUND(VLOOKUP($A430,Analysis!$A:$U,17,FALSE),0),#N/A)</f>
        <v>#VALUE!</v>
      </c>
      <c r="L430" s="310" t="e">
        <f ca="1">IF(ISERROR($K430),ROUND(VLOOKUP($A430,Analysis!$A:$U,17,FALSE),0),#N/A)</f>
        <v>#VALUE!</v>
      </c>
      <c r="M430" s="264" t="e">
        <f t="shared" ca="1" si="53"/>
        <v>#VALUE!</v>
      </c>
      <c r="N430" s="264" t="e">
        <f t="shared" ca="1" si="54"/>
        <v>#VALUE!</v>
      </c>
      <c r="O430" s="264" t="e">
        <f t="shared" ca="1" si="55"/>
        <v>#VALUE!</v>
      </c>
    </row>
    <row r="431" spans="1:15" x14ac:dyDescent="0.25">
      <c r="A431" s="264" t="e">
        <f t="shared" ca="1" si="48"/>
        <v>#VALUE!</v>
      </c>
      <c r="B431" s="264" t="e">
        <f t="shared" ca="1" si="49"/>
        <v>#VALUE!</v>
      </c>
      <c r="C431" s="309" t="e">
        <f ca="1">VLOOKUP($A431,Analysis!$A:$U,11,FALSE)</f>
        <v>#VALUE!</v>
      </c>
      <c r="D431" s="264" t="e">
        <f ca="1">IF(VLOOKUP($A431,Analysis!$A:$U,3,FALSE)=1,VLOOKUP($A431,Analysis!$A:$U,18,FALSE),#N/A)</f>
        <v>#VALUE!</v>
      </c>
      <c r="E431" s="264" t="e">
        <f ca="1">IF(ISERROR($D431),VLOOKUP($A431,Analysis!$A:$U,18,FALSE),#N/A)</f>
        <v>#VALUE!</v>
      </c>
      <c r="F431" s="264" t="e">
        <f t="shared" ca="1" si="50"/>
        <v>#VALUE!</v>
      </c>
      <c r="G431" s="264" t="e">
        <f t="shared" ca="1" si="51"/>
        <v>#VALUE!</v>
      </c>
      <c r="H431" s="264" t="e">
        <f t="shared" ca="1" si="52"/>
        <v>#VALUE!</v>
      </c>
      <c r="J431" s="309" t="e">
        <f ca="1">VLOOKUP($A431,Analysis!$A:$U,10,FALSE)</f>
        <v>#VALUE!</v>
      </c>
      <c r="K431" s="310" t="e">
        <f ca="1">IF(VLOOKUP($A431,Analysis!$A:$U,3,FALSE)=1,ROUND(VLOOKUP($A431,Analysis!$A:$U,17,FALSE),0),#N/A)</f>
        <v>#VALUE!</v>
      </c>
      <c r="L431" s="310" t="e">
        <f ca="1">IF(ISERROR($K431),ROUND(VLOOKUP($A431,Analysis!$A:$U,17,FALSE),0),#N/A)</f>
        <v>#VALUE!</v>
      </c>
      <c r="M431" s="264" t="e">
        <f t="shared" ca="1" si="53"/>
        <v>#VALUE!</v>
      </c>
      <c r="N431" s="264" t="e">
        <f t="shared" ca="1" si="54"/>
        <v>#VALUE!</v>
      </c>
      <c r="O431" s="264" t="e">
        <f t="shared" ca="1" si="55"/>
        <v>#VALUE!</v>
      </c>
    </row>
    <row r="432" spans="1:15" x14ac:dyDescent="0.25">
      <c r="A432" s="264" t="e">
        <f t="shared" ca="1" si="48"/>
        <v>#VALUE!</v>
      </c>
      <c r="B432" s="264" t="e">
        <f t="shared" ca="1" si="49"/>
        <v>#VALUE!</v>
      </c>
      <c r="C432" s="309" t="e">
        <f ca="1">VLOOKUP($A432,Analysis!$A:$U,11,FALSE)</f>
        <v>#VALUE!</v>
      </c>
      <c r="D432" s="264" t="e">
        <f ca="1">IF(VLOOKUP($A432,Analysis!$A:$U,3,FALSE)=1,VLOOKUP($A432,Analysis!$A:$U,18,FALSE),#N/A)</f>
        <v>#VALUE!</v>
      </c>
      <c r="E432" s="264" t="e">
        <f ca="1">IF(ISERROR($D432),VLOOKUP($A432,Analysis!$A:$U,18,FALSE),#N/A)</f>
        <v>#VALUE!</v>
      </c>
      <c r="F432" s="264" t="e">
        <f t="shared" ca="1" si="50"/>
        <v>#VALUE!</v>
      </c>
      <c r="G432" s="264" t="e">
        <f t="shared" ca="1" si="51"/>
        <v>#VALUE!</v>
      </c>
      <c r="H432" s="264" t="e">
        <f t="shared" ca="1" si="52"/>
        <v>#VALUE!</v>
      </c>
      <c r="J432" s="309" t="e">
        <f ca="1">VLOOKUP($A432,Analysis!$A:$U,10,FALSE)</f>
        <v>#VALUE!</v>
      </c>
      <c r="K432" s="310" t="e">
        <f ca="1">IF(VLOOKUP($A432,Analysis!$A:$U,3,FALSE)=1,ROUND(VLOOKUP($A432,Analysis!$A:$U,17,FALSE),0),#N/A)</f>
        <v>#VALUE!</v>
      </c>
      <c r="L432" s="310" t="e">
        <f ca="1">IF(ISERROR($K432),ROUND(VLOOKUP($A432,Analysis!$A:$U,17,FALSE),0),#N/A)</f>
        <v>#VALUE!</v>
      </c>
      <c r="M432" s="264" t="e">
        <f t="shared" ca="1" si="53"/>
        <v>#VALUE!</v>
      </c>
      <c r="N432" s="264" t="e">
        <f t="shared" ca="1" si="54"/>
        <v>#VALUE!</v>
      </c>
      <c r="O432" s="264" t="e">
        <f t="shared" ca="1" si="55"/>
        <v>#VALUE!</v>
      </c>
    </row>
    <row r="433" spans="1:15" x14ac:dyDescent="0.25">
      <c r="A433" s="264" t="e">
        <f t="shared" ca="1" si="48"/>
        <v>#VALUE!</v>
      </c>
      <c r="B433" s="264" t="e">
        <f t="shared" ca="1" si="49"/>
        <v>#VALUE!</v>
      </c>
      <c r="C433" s="309" t="e">
        <f ca="1">VLOOKUP($A433,Analysis!$A:$U,11,FALSE)</f>
        <v>#VALUE!</v>
      </c>
      <c r="D433" s="264" t="e">
        <f ca="1">IF(VLOOKUP($A433,Analysis!$A:$U,3,FALSE)=1,VLOOKUP($A433,Analysis!$A:$U,18,FALSE),#N/A)</f>
        <v>#VALUE!</v>
      </c>
      <c r="E433" s="264" t="e">
        <f ca="1">IF(ISERROR($D433),VLOOKUP($A433,Analysis!$A:$U,18,FALSE),#N/A)</f>
        <v>#VALUE!</v>
      </c>
      <c r="F433" s="264" t="e">
        <f t="shared" ca="1" si="50"/>
        <v>#VALUE!</v>
      </c>
      <c r="G433" s="264" t="e">
        <f t="shared" ca="1" si="51"/>
        <v>#VALUE!</v>
      </c>
      <c r="H433" s="264" t="e">
        <f t="shared" ca="1" si="52"/>
        <v>#VALUE!</v>
      </c>
      <c r="J433" s="309" t="e">
        <f ca="1">VLOOKUP($A433,Analysis!$A:$U,10,FALSE)</f>
        <v>#VALUE!</v>
      </c>
      <c r="K433" s="310" t="e">
        <f ca="1">IF(VLOOKUP($A433,Analysis!$A:$U,3,FALSE)=1,ROUND(VLOOKUP($A433,Analysis!$A:$U,17,FALSE),0),#N/A)</f>
        <v>#VALUE!</v>
      </c>
      <c r="L433" s="310" t="e">
        <f ca="1">IF(ISERROR($K433),ROUND(VLOOKUP($A433,Analysis!$A:$U,17,FALSE),0),#N/A)</f>
        <v>#VALUE!</v>
      </c>
      <c r="M433" s="264" t="e">
        <f t="shared" ca="1" si="53"/>
        <v>#VALUE!</v>
      </c>
      <c r="N433" s="264" t="e">
        <f t="shared" ca="1" si="54"/>
        <v>#VALUE!</v>
      </c>
      <c r="O433" s="264" t="e">
        <f t="shared" ca="1" si="55"/>
        <v>#VALUE!</v>
      </c>
    </row>
    <row r="434" spans="1:15" x14ac:dyDescent="0.25">
      <c r="A434" s="264" t="e">
        <f t="shared" ca="1" si="48"/>
        <v>#VALUE!</v>
      </c>
      <c r="B434" s="264" t="e">
        <f t="shared" ca="1" si="49"/>
        <v>#VALUE!</v>
      </c>
      <c r="C434" s="309" t="e">
        <f ca="1">VLOOKUP($A434,Analysis!$A:$U,11,FALSE)</f>
        <v>#VALUE!</v>
      </c>
      <c r="D434" s="264" t="e">
        <f ca="1">IF(VLOOKUP($A434,Analysis!$A:$U,3,FALSE)=1,VLOOKUP($A434,Analysis!$A:$U,18,FALSE),#N/A)</f>
        <v>#VALUE!</v>
      </c>
      <c r="E434" s="264" t="e">
        <f ca="1">IF(ISERROR($D434),VLOOKUP($A434,Analysis!$A:$U,18,FALSE),#N/A)</f>
        <v>#VALUE!</v>
      </c>
      <c r="F434" s="264" t="e">
        <f t="shared" ca="1" si="50"/>
        <v>#VALUE!</v>
      </c>
      <c r="G434" s="264" t="e">
        <f t="shared" ca="1" si="51"/>
        <v>#VALUE!</v>
      </c>
      <c r="H434" s="264" t="e">
        <f t="shared" ca="1" si="52"/>
        <v>#VALUE!</v>
      </c>
      <c r="J434" s="309" t="e">
        <f ca="1">VLOOKUP($A434,Analysis!$A:$U,10,FALSE)</f>
        <v>#VALUE!</v>
      </c>
      <c r="K434" s="310" t="e">
        <f ca="1">IF(VLOOKUP($A434,Analysis!$A:$U,3,FALSE)=1,ROUND(VLOOKUP($A434,Analysis!$A:$U,17,FALSE),0),#N/A)</f>
        <v>#VALUE!</v>
      </c>
      <c r="L434" s="310" t="e">
        <f ca="1">IF(ISERROR($K434),ROUND(VLOOKUP($A434,Analysis!$A:$U,17,FALSE),0),#N/A)</f>
        <v>#VALUE!</v>
      </c>
      <c r="M434" s="264" t="e">
        <f t="shared" ca="1" si="53"/>
        <v>#VALUE!</v>
      </c>
      <c r="N434" s="264" t="e">
        <f t="shared" ca="1" si="54"/>
        <v>#VALUE!</v>
      </c>
      <c r="O434" s="264" t="e">
        <f t="shared" ca="1" si="55"/>
        <v>#VALUE!</v>
      </c>
    </row>
    <row r="435" spans="1:15" x14ac:dyDescent="0.25">
      <c r="A435" s="264" t="e">
        <f t="shared" ca="1" si="48"/>
        <v>#VALUE!</v>
      </c>
      <c r="B435" s="264" t="e">
        <f t="shared" ca="1" si="49"/>
        <v>#VALUE!</v>
      </c>
      <c r="C435" s="309" t="e">
        <f ca="1">VLOOKUP($A435,Analysis!$A:$U,11,FALSE)</f>
        <v>#VALUE!</v>
      </c>
      <c r="D435" s="264" t="e">
        <f ca="1">IF(VLOOKUP($A435,Analysis!$A:$U,3,FALSE)=1,VLOOKUP($A435,Analysis!$A:$U,18,FALSE),#N/A)</f>
        <v>#VALUE!</v>
      </c>
      <c r="E435" s="264" t="e">
        <f ca="1">IF(ISERROR($D435),VLOOKUP($A435,Analysis!$A:$U,18,FALSE),#N/A)</f>
        <v>#VALUE!</v>
      </c>
      <c r="F435" s="264" t="e">
        <f t="shared" ca="1" si="50"/>
        <v>#VALUE!</v>
      </c>
      <c r="G435" s="264" t="e">
        <f t="shared" ca="1" si="51"/>
        <v>#VALUE!</v>
      </c>
      <c r="H435" s="264" t="e">
        <f t="shared" ca="1" si="52"/>
        <v>#VALUE!</v>
      </c>
      <c r="J435" s="309" t="e">
        <f ca="1">VLOOKUP($A435,Analysis!$A:$U,10,FALSE)</f>
        <v>#VALUE!</v>
      </c>
      <c r="K435" s="310" t="e">
        <f ca="1">IF(VLOOKUP($A435,Analysis!$A:$U,3,FALSE)=1,ROUND(VLOOKUP($A435,Analysis!$A:$U,17,FALSE),0),#N/A)</f>
        <v>#VALUE!</v>
      </c>
      <c r="L435" s="310" t="e">
        <f ca="1">IF(ISERROR($K435),ROUND(VLOOKUP($A435,Analysis!$A:$U,17,FALSE),0),#N/A)</f>
        <v>#VALUE!</v>
      </c>
      <c r="M435" s="264" t="e">
        <f t="shared" ca="1" si="53"/>
        <v>#VALUE!</v>
      </c>
      <c r="N435" s="264" t="e">
        <f t="shared" ca="1" si="54"/>
        <v>#VALUE!</v>
      </c>
      <c r="O435" s="264" t="e">
        <f t="shared" ca="1" si="55"/>
        <v>#VALUE!</v>
      </c>
    </row>
    <row r="436" spans="1:15" x14ac:dyDescent="0.25">
      <c r="A436" s="264" t="e">
        <f t="shared" ca="1" si="48"/>
        <v>#VALUE!</v>
      </c>
      <c r="B436" s="264" t="e">
        <f t="shared" ca="1" si="49"/>
        <v>#VALUE!</v>
      </c>
      <c r="C436" s="309" t="e">
        <f ca="1">VLOOKUP($A436,Analysis!$A:$U,11,FALSE)</f>
        <v>#VALUE!</v>
      </c>
      <c r="D436" s="264" t="e">
        <f ca="1">IF(VLOOKUP($A436,Analysis!$A:$U,3,FALSE)=1,VLOOKUP($A436,Analysis!$A:$U,18,FALSE),#N/A)</f>
        <v>#VALUE!</v>
      </c>
      <c r="E436" s="264" t="e">
        <f ca="1">IF(ISERROR($D436),VLOOKUP($A436,Analysis!$A:$U,18,FALSE),#N/A)</f>
        <v>#VALUE!</v>
      </c>
      <c r="F436" s="264" t="e">
        <f t="shared" ca="1" si="50"/>
        <v>#VALUE!</v>
      </c>
      <c r="G436" s="264" t="e">
        <f t="shared" ca="1" si="51"/>
        <v>#VALUE!</v>
      </c>
      <c r="H436" s="264" t="e">
        <f t="shared" ca="1" si="52"/>
        <v>#VALUE!</v>
      </c>
      <c r="J436" s="309" t="e">
        <f ca="1">VLOOKUP($A436,Analysis!$A:$U,10,FALSE)</f>
        <v>#VALUE!</v>
      </c>
      <c r="K436" s="310" t="e">
        <f ca="1">IF(VLOOKUP($A436,Analysis!$A:$U,3,FALSE)=1,ROUND(VLOOKUP($A436,Analysis!$A:$U,17,FALSE),0),#N/A)</f>
        <v>#VALUE!</v>
      </c>
      <c r="L436" s="310" t="e">
        <f ca="1">IF(ISERROR($K436),ROUND(VLOOKUP($A436,Analysis!$A:$U,17,FALSE),0),#N/A)</f>
        <v>#VALUE!</v>
      </c>
      <c r="M436" s="264" t="e">
        <f t="shared" ca="1" si="53"/>
        <v>#VALUE!</v>
      </c>
      <c r="N436" s="264" t="e">
        <f t="shared" ca="1" si="54"/>
        <v>#VALUE!</v>
      </c>
      <c r="O436" s="264" t="e">
        <f t="shared" ca="1" si="55"/>
        <v>#VALUE!</v>
      </c>
    </row>
    <row r="437" spans="1:15" x14ac:dyDescent="0.25">
      <c r="A437" s="264" t="e">
        <f t="shared" ca="1" si="48"/>
        <v>#VALUE!</v>
      </c>
      <c r="B437" s="264" t="e">
        <f t="shared" ca="1" si="49"/>
        <v>#VALUE!</v>
      </c>
      <c r="C437" s="309" t="e">
        <f ca="1">VLOOKUP($A437,Analysis!$A:$U,11,FALSE)</f>
        <v>#VALUE!</v>
      </c>
      <c r="D437" s="264" t="e">
        <f ca="1">IF(VLOOKUP($A437,Analysis!$A:$U,3,FALSE)=1,VLOOKUP($A437,Analysis!$A:$U,18,FALSE),#N/A)</f>
        <v>#VALUE!</v>
      </c>
      <c r="E437" s="264" t="e">
        <f ca="1">IF(ISERROR($D437),VLOOKUP($A437,Analysis!$A:$U,18,FALSE),#N/A)</f>
        <v>#VALUE!</v>
      </c>
      <c r="F437" s="264" t="e">
        <f t="shared" ca="1" si="50"/>
        <v>#VALUE!</v>
      </c>
      <c r="G437" s="264" t="e">
        <f t="shared" ca="1" si="51"/>
        <v>#VALUE!</v>
      </c>
      <c r="H437" s="264" t="e">
        <f t="shared" ca="1" si="52"/>
        <v>#VALUE!</v>
      </c>
      <c r="J437" s="309" t="e">
        <f ca="1">VLOOKUP($A437,Analysis!$A:$U,10,FALSE)</f>
        <v>#VALUE!</v>
      </c>
      <c r="K437" s="310" t="e">
        <f ca="1">IF(VLOOKUP($A437,Analysis!$A:$U,3,FALSE)=1,ROUND(VLOOKUP($A437,Analysis!$A:$U,17,FALSE),0),#N/A)</f>
        <v>#VALUE!</v>
      </c>
      <c r="L437" s="310" t="e">
        <f ca="1">IF(ISERROR($K437),ROUND(VLOOKUP($A437,Analysis!$A:$U,17,FALSE),0),#N/A)</f>
        <v>#VALUE!</v>
      </c>
      <c r="M437" s="264" t="e">
        <f t="shared" ca="1" si="53"/>
        <v>#VALUE!</v>
      </c>
      <c r="N437" s="264" t="e">
        <f t="shared" ca="1" si="54"/>
        <v>#VALUE!</v>
      </c>
      <c r="O437" s="264" t="e">
        <f t="shared" ca="1" si="55"/>
        <v>#VALUE!</v>
      </c>
    </row>
    <row r="438" spans="1:15" x14ac:dyDescent="0.25">
      <c r="A438" s="264" t="e">
        <f t="shared" ca="1" si="48"/>
        <v>#VALUE!</v>
      </c>
      <c r="B438" s="264" t="e">
        <f t="shared" ca="1" si="49"/>
        <v>#VALUE!</v>
      </c>
      <c r="C438" s="309" t="e">
        <f ca="1">VLOOKUP($A438,Analysis!$A:$U,11,FALSE)</f>
        <v>#VALUE!</v>
      </c>
      <c r="D438" s="264" t="e">
        <f ca="1">IF(VLOOKUP($A438,Analysis!$A:$U,3,FALSE)=1,VLOOKUP($A438,Analysis!$A:$U,18,FALSE),#N/A)</f>
        <v>#VALUE!</v>
      </c>
      <c r="E438" s="264" t="e">
        <f ca="1">IF(ISERROR($D438),VLOOKUP($A438,Analysis!$A:$U,18,FALSE),#N/A)</f>
        <v>#VALUE!</v>
      </c>
      <c r="F438" s="264" t="e">
        <f t="shared" ca="1" si="50"/>
        <v>#VALUE!</v>
      </c>
      <c r="G438" s="264" t="e">
        <f t="shared" ca="1" si="51"/>
        <v>#VALUE!</v>
      </c>
      <c r="H438" s="264" t="e">
        <f t="shared" ca="1" si="52"/>
        <v>#VALUE!</v>
      </c>
      <c r="J438" s="309" t="e">
        <f ca="1">VLOOKUP($A438,Analysis!$A:$U,10,FALSE)</f>
        <v>#VALUE!</v>
      </c>
      <c r="K438" s="310" t="e">
        <f ca="1">IF(VLOOKUP($A438,Analysis!$A:$U,3,FALSE)=1,ROUND(VLOOKUP($A438,Analysis!$A:$U,17,FALSE),0),#N/A)</f>
        <v>#VALUE!</v>
      </c>
      <c r="L438" s="310" t="e">
        <f ca="1">IF(ISERROR($K438),ROUND(VLOOKUP($A438,Analysis!$A:$U,17,FALSE),0),#N/A)</f>
        <v>#VALUE!</v>
      </c>
      <c r="M438" s="264" t="e">
        <f t="shared" ca="1" si="53"/>
        <v>#VALUE!</v>
      </c>
      <c r="N438" s="264" t="e">
        <f t="shared" ca="1" si="54"/>
        <v>#VALUE!</v>
      </c>
      <c r="O438" s="264" t="e">
        <f t="shared" ca="1" si="55"/>
        <v>#VALUE!</v>
      </c>
    </row>
    <row r="439" spans="1:15" x14ac:dyDescent="0.25">
      <c r="A439" s="264" t="e">
        <f t="shared" ca="1" si="48"/>
        <v>#VALUE!</v>
      </c>
      <c r="B439" s="264" t="e">
        <f t="shared" ca="1" si="49"/>
        <v>#VALUE!</v>
      </c>
      <c r="C439" s="309" t="e">
        <f ca="1">VLOOKUP($A439,Analysis!$A:$U,11,FALSE)</f>
        <v>#VALUE!</v>
      </c>
      <c r="D439" s="264" t="e">
        <f ca="1">IF(VLOOKUP($A439,Analysis!$A:$U,3,FALSE)=1,VLOOKUP($A439,Analysis!$A:$U,18,FALSE),#N/A)</f>
        <v>#VALUE!</v>
      </c>
      <c r="E439" s="264" t="e">
        <f ca="1">IF(ISERROR($D439),VLOOKUP($A439,Analysis!$A:$U,18,FALSE),#N/A)</f>
        <v>#VALUE!</v>
      </c>
      <c r="F439" s="264" t="e">
        <f t="shared" ca="1" si="50"/>
        <v>#VALUE!</v>
      </c>
      <c r="G439" s="264" t="e">
        <f t="shared" ca="1" si="51"/>
        <v>#VALUE!</v>
      </c>
      <c r="H439" s="264" t="e">
        <f t="shared" ca="1" si="52"/>
        <v>#VALUE!</v>
      </c>
      <c r="J439" s="309" t="e">
        <f ca="1">VLOOKUP($A439,Analysis!$A:$U,10,FALSE)</f>
        <v>#VALUE!</v>
      </c>
      <c r="K439" s="310" t="e">
        <f ca="1">IF(VLOOKUP($A439,Analysis!$A:$U,3,FALSE)=1,ROUND(VLOOKUP($A439,Analysis!$A:$U,17,FALSE),0),#N/A)</f>
        <v>#VALUE!</v>
      </c>
      <c r="L439" s="310" t="e">
        <f ca="1">IF(ISERROR($K439),ROUND(VLOOKUP($A439,Analysis!$A:$U,17,FALSE),0),#N/A)</f>
        <v>#VALUE!</v>
      </c>
      <c r="M439" s="264" t="e">
        <f t="shared" ca="1" si="53"/>
        <v>#VALUE!</v>
      </c>
      <c r="N439" s="264" t="e">
        <f t="shared" ca="1" si="54"/>
        <v>#VALUE!</v>
      </c>
      <c r="O439" s="264" t="e">
        <f t="shared" ca="1" si="55"/>
        <v>#VALUE!</v>
      </c>
    </row>
    <row r="440" spans="1:15" x14ac:dyDescent="0.25">
      <c r="A440" s="264" t="e">
        <f t="shared" ca="1" si="48"/>
        <v>#VALUE!</v>
      </c>
      <c r="B440" s="264" t="e">
        <f t="shared" ca="1" si="49"/>
        <v>#VALUE!</v>
      </c>
      <c r="C440" s="309" t="e">
        <f ca="1">VLOOKUP($A440,Analysis!$A:$U,11,FALSE)</f>
        <v>#VALUE!</v>
      </c>
      <c r="D440" s="264" t="e">
        <f ca="1">IF(VLOOKUP($A440,Analysis!$A:$U,3,FALSE)=1,VLOOKUP($A440,Analysis!$A:$U,18,FALSE),#N/A)</f>
        <v>#VALUE!</v>
      </c>
      <c r="E440" s="264" t="e">
        <f ca="1">IF(ISERROR($D440),VLOOKUP($A440,Analysis!$A:$U,18,FALSE),#N/A)</f>
        <v>#VALUE!</v>
      </c>
      <c r="F440" s="264" t="e">
        <f t="shared" ca="1" si="50"/>
        <v>#VALUE!</v>
      </c>
      <c r="G440" s="264" t="e">
        <f t="shared" ca="1" si="51"/>
        <v>#VALUE!</v>
      </c>
      <c r="H440" s="264" t="e">
        <f t="shared" ca="1" si="52"/>
        <v>#VALUE!</v>
      </c>
      <c r="J440" s="309" t="e">
        <f ca="1">VLOOKUP($A440,Analysis!$A:$U,10,FALSE)</f>
        <v>#VALUE!</v>
      </c>
      <c r="K440" s="310" t="e">
        <f ca="1">IF(VLOOKUP($A440,Analysis!$A:$U,3,FALSE)=1,ROUND(VLOOKUP($A440,Analysis!$A:$U,17,FALSE),0),#N/A)</f>
        <v>#VALUE!</v>
      </c>
      <c r="L440" s="310" t="e">
        <f ca="1">IF(ISERROR($K440),ROUND(VLOOKUP($A440,Analysis!$A:$U,17,FALSE),0),#N/A)</f>
        <v>#VALUE!</v>
      </c>
      <c r="M440" s="264" t="e">
        <f t="shared" ca="1" si="53"/>
        <v>#VALUE!</v>
      </c>
      <c r="N440" s="264" t="e">
        <f t="shared" ca="1" si="54"/>
        <v>#VALUE!</v>
      </c>
      <c r="O440" s="264" t="e">
        <f t="shared" ca="1" si="55"/>
        <v>#VALUE!</v>
      </c>
    </row>
    <row r="441" spans="1:15" x14ac:dyDescent="0.25">
      <c r="A441" s="264" t="e">
        <f t="shared" ca="1" si="48"/>
        <v>#VALUE!</v>
      </c>
      <c r="B441" s="264" t="e">
        <f t="shared" ca="1" si="49"/>
        <v>#VALUE!</v>
      </c>
      <c r="C441" s="309" t="e">
        <f ca="1">VLOOKUP($A441,Analysis!$A:$U,11,FALSE)</f>
        <v>#VALUE!</v>
      </c>
      <c r="D441" s="264" t="e">
        <f ca="1">IF(VLOOKUP($A441,Analysis!$A:$U,3,FALSE)=1,VLOOKUP($A441,Analysis!$A:$U,18,FALSE),#N/A)</f>
        <v>#VALUE!</v>
      </c>
      <c r="E441" s="264" t="e">
        <f ca="1">IF(ISERROR($D441),VLOOKUP($A441,Analysis!$A:$U,18,FALSE),#N/A)</f>
        <v>#VALUE!</v>
      </c>
      <c r="F441" s="264" t="e">
        <f t="shared" ca="1" si="50"/>
        <v>#VALUE!</v>
      </c>
      <c r="G441" s="264" t="e">
        <f t="shared" ca="1" si="51"/>
        <v>#VALUE!</v>
      </c>
      <c r="H441" s="264" t="e">
        <f t="shared" ca="1" si="52"/>
        <v>#VALUE!</v>
      </c>
      <c r="J441" s="309" t="e">
        <f ca="1">VLOOKUP($A441,Analysis!$A:$U,10,FALSE)</f>
        <v>#VALUE!</v>
      </c>
      <c r="K441" s="310" t="e">
        <f ca="1">IF(VLOOKUP($A441,Analysis!$A:$U,3,FALSE)=1,ROUND(VLOOKUP($A441,Analysis!$A:$U,17,FALSE),0),#N/A)</f>
        <v>#VALUE!</v>
      </c>
      <c r="L441" s="310" t="e">
        <f ca="1">IF(ISERROR($K441),ROUND(VLOOKUP($A441,Analysis!$A:$U,17,FALSE),0),#N/A)</f>
        <v>#VALUE!</v>
      </c>
      <c r="M441" s="264" t="e">
        <f t="shared" ca="1" si="53"/>
        <v>#VALUE!</v>
      </c>
      <c r="N441" s="264" t="e">
        <f t="shared" ca="1" si="54"/>
        <v>#VALUE!</v>
      </c>
      <c r="O441" s="264" t="e">
        <f t="shared" ca="1" si="55"/>
        <v>#VALUE!</v>
      </c>
    </row>
    <row r="442" spans="1:15" x14ac:dyDescent="0.25">
      <c r="A442" s="264" t="e">
        <f t="shared" ca="1" si="48"/>
        <v>#VALUE!</v>
      </c>
      <c r="B442" s="264" t="e">
        <f t="shared" ca="1" si="49"/>
        <v>#VALUE!</v>
      </c>
      <c r="C442" s="309" t="e">
        <f ca="1">VLOOKUP($A442,Analysis!$A:$U,11,FALSE)</f>
        <v>#VALUE!</v>
      </c>
      <c r="D442" s="264" t="e">
        <f ca="1">IF(VLOOKUP($A442,Analysis!$A:$U,3,FALSE)=1,VLOOKUP($A442,Analysis!$A:$U,18,FALSE),#N/A)</f>
        <v>#VALUE!</v>
      </c>
      <c r="E442" s="264" t="e">
        <f ca="1">IF(ISERROR($D442),VLOOKUP($A442,Analysis!$A:$U,18,FALSE),#N/A)</f>
        <v>#VALUE!</v>
      </c>
      <c r="F442" s="264" t="e">
        <f t="shared" ca="1" si="50"/>
        <v>#VALUE!</v>
      </c>
      <c r="G442" s="264" t="e">
        <f t="shared" ca="1" si="51"/>
        <v>#VALUE!</v>
      </c>
      <c r="H442" s="264" t="e">
        <f t="shared" ca="1" si="52"/>
        <v>#VALUE!</v>
      </c>
      <c r="J442" s="309" t="e">
        <f ca="1">VLOOKUP($A442,Analysis!$A:$U,10,FALSE)</f>
        <v>#VALUE!</v>
      </c>
      <c r="K442" s="310" t="e">
        <f ca="1">IF(VLOOKUP($A442,Analysis!$A:$U,3,FALSE)=1,ROUND(VLOOKUP($A442,Analysis!$A:$U,17,FALSE),0),#N/A)</f>
        <v>#VALUE!</v>
      </c>
      <c r="L442" s="310" t="e">
        <f ca="1">IF(ISERROR($K442),ROUND(VLOOKUP($A442,Analysis!$A:$U,17,FALSE),0),#N/A)</f>
        <v>#VALUE!</v>
      </c>
      <c r="M442" s="264" t="e">
        <f t="shared" ca="1" si="53"/>
        <v>#VALUE!</v>
      </c>
      <c r="N442" s="264" t="e">
        <f t="shared" ca="1" si="54"/>
        <v>#VALUE!</v>
      </c>
      <c r="O442" s="264" t="e">
        <f t="shared" ca="1" si="55"/>
        <v>#VALUE!</v>
      </c>
    </row>
    <row r="443" spans="1:15" x14ac:dyDescent="0.25">
      <c r="A443" s="264" t="e">
        <f t="shared" ca="1" si="48"/>
        <v>#VALUE!</v>
      </c>
      <c r="B443" s="264" t="e">
        <f t="shared" ca="1" si="49"/>
        <v>#VALUE!</v>
      </c>
      <c r="C443" s="309" t="e">
        <f ca="1">VLOOKUP($A443,Analysis!$A:$U,11,FALSE)</f>
        <v>#VALUE!</v>
      </c>
      <c r="D443" s="264" t="e">
        <f ca="1">IF(VLOOKUP($A443,Analysis!$A:$U,3,FALSE)=1,VLOOKUP($A443,Analysis!$A:$U,18,FALSE),#N/A)</f>
        <v>#VALUE!</v>
      </c>
      <c r="E443" s="264" t="e">
        <f ca="1">IF(ISERROR($D443),VLOOKUP($A443,Analysis!$A:$U,18,FALSE),#N/A)</f>
        <v>#VALUE!</v>
      </c>
      <c r="F443" s="264" t="e">
        <f t="shared" ca="1" si="50"/>
        <v>#VALUE!</v>
      </c>
      <c r="G443" s="264" t="e">
        <f t="shared" ca="1" si="51"/>
        <v>#VALUE!</v>
      </c>
      <c r="H443" s="264" t="e">
        <f t="shared" ca="1" si="52"/>
        <v>#VALUE!</v>
      </c>
      <c r="J443" s="309" t="e">
        <f ca="1">VLOOKUP($A443,Analysis!$A:$U,10,FALSE)</f>
        <v>#VALUE!</v>
      </c>
      <c r="K443" s="310" t="e">
        <f ca="1">IF(VLOOKUP($A443,Analysis!$A:$U,3,FALSE)=1,ROUND(VLOOKUP($A443,Analysis!$A:$U,17,FALSE),0),#N/A)</f>
        <v>#VALUE!</v>
      </c>
      <c r="L443" s="310" t="e">
        <f ca="1">IF(ISERROR($K443),ROUND(VLOOKUP($A443,Analysis!$A:$U,17,FALSE),0),#N/A)</f>
        <v>#VALUE!</v>
      </c>
      <c r="M443" s="264" t="e">
        <f t="shared" ca="1" si="53"/>
        <v>#VALUE!</v>
      </c>
      <c r="N443" s="264" t="e">
        <f t="shared" ca="1" si="54"/>
        <v>#VALUE!</v>
      </c>
      <c r="O443" s="264" t="e">
        <f t="shared" ca="1" si="55"/>
        <v>#VALUE!</v>
      </c>
    </row>
    <row r="444" spans="1:15" x14ac:dyDescent="0.25">
      <c r="A444" s="264" t="e">
        <f t="shared" ca="1" si="48"/>
        <v>#VALUE!</v>
      </c>
      <c r="B444" s="264" t="e">
        <f t="shared" ca="1" si="49"/>
        <v>#VALUE!</v>
      </c>
      <c r="C444" s="309" t="e">
        <f ca="1">VLOOKUP($A444,Analysis!$A:$U,11,FALSE)</f>
        <v>#VALUE!</v>
      </c>
      <c r="D444" s="264" t="e">
        <f ca="1">IF(VLOOKUP($A444,Analysis!$A:$U,3,FALSE)=1,VLOOKUP($A444,Analysis!$A:$U,18,FALSE),#N/A)</f>
        <v>#VALUE!</v>
      </c>
      <c r="E444" s="264" t="e">
        <f ca="1">IF(ISERROR($D444),VLOOKUP($A444,Analysis!$A:$U,18,FALSE),#N/A)</f>
        <v>#VALUE!</v>
      </c>
      <c r="F444" s="264" t="e">
        <f t="shared" ca="1" si="50"/>
        <v>#VALUE!</v>
      </c>
      <c r="G444" s="264" t="e">
        <f t="shared" ca="1" si="51"/>
        <v>#VALUE!</v>
      </c>
      <c r="H444" s="264" t="e">
        <f t="shared" ca="1" si="52"/>
        <v>#VALUE!</v>
      </c>
      <c r="J444" s="309" t="e">
        <f ca="1">VLOOKUP($A444,Analysis!$A:$U,10,FALSE)</f>
        <v>#VALUE!</v>
      </c>
      <c r="K444" s="310" t="e">
        <f ca="1">IF(VLOOKUP($A444,Analysis!$A:$U,3,FALSE)=1,ROUND(VLOOKUP($A444,Analysis!$A:$U,17,FALSE),0),#N/A)</f>
        <v>#VALUE!</v>
      </c>
      <c r="L444" s="310" t="e">
        <f ca="1">IF(ISERROR($K444),ROUND(VLOOKUP($A444,Analysis!$A:$U,17,FALSE),0),#N/A)</f>
        <v>#VALUE!</v>
      </c>
      <c r="M444" s="264" t="e">
        <f t="shared" ca="1" si="53"/>
        <v>#VALUE!</v>
      </c>
      <c r="N444" s="264" t="e">
        <f t="shared" ca="1" si="54"/>
        <v>#VALUE!</v>
      </c>
      <c r="O444" s="264" t="e">
        <f t="shared" ca="1" si="55"/>
        <v>#VALUE!</v>
      </c>
    </row>
    <row r="445" spans="1:15" x14ac:dyDescent="0.25">
      <c r="A445" s="264" t="e">
        <f t="shared" ca="1" si="48"/>
        <v>#VALUE!</v>
      </c>
      <c r="B445" s="264" t="e">
        <f t="shared" ca="1" si="49"/>
        <v>#VALUE!</v>
      </c>
      <c r="C445" s="309" t="e">
        <f ca="1">VLOOKUP($A445,Analysis!$A:$U,11,FALSE)</f>
        <v>#VALUE!</v>
      </c>
      <c r="D445" s="264" t="e">
        <f ca="1">IF(VLOOKUP($A445,Analysis!$A:$U,3,FALSE)=1,VLOOKUP($A445,Analysis!$A:$U,18,FALSE),#N/A)</f>
        <v>#VALUE!</v>
      </c>
      <c r="E445" s="264" t="e">
        <f ca="1">IF(ISERROR($D445),VLOOKUP($A445,Analysis!$A:$U,18,FALSE),#N/A)</f>
        <v>#VALUE!</v>
      </c>
      <c r="F445" s="264" t="e">
        <f t="shared" ca="1" si="50"/>
        <v>#VALUE!</v>
      </c>
      <c r="G445" s="264" t="e">
        <f t="shared" ca="1" si="51"/>
        <v>#VALUE!</v>
      </c>
      <c r="H445" s="264" t="e">
        <f t="shared" ca="1" si="52"/>
        <v>#VALUE!</v>
      </c>
      <c r="J445" s="309" t="e">
        <f ca="1">VLOOKUP($A445,Analysis!$A:$U,10,FALSE)</f>
        <v>#VALUE!</v>
      </c>
      <c r="K445" s="310" t="e">
        <f ca="1">IF(VLOOKUP($A445,Analysis!$A:$U,3,FALSE)=1,ROUND(VLOOKUP($A445,Analysis!$A:$U,17,FALSE),0),#N/A)</f>
        <v>#VALUE!</v>
      </c>
      <c r="L445" s="310" t="e">
        <f ca="1">IF(ISERROR($K445),ROUND(VLOOKUP($A445,Analysis!$A:$U,17,FALSE),0),#N/A)</f>
        <v>#VALUE!</v>
      </c>
      <c r="M445" s="264" t="e">
        <f t="shared" ca="1" si="53"/>
        <v>#VALUE!</v>
      </c>
      <c r="N445" s="264" t="e">
        <f t="shared" ca="1" si="54"/>
        <v>#VALUE!</v>
      </c>
      <c r="O445" s="264" t="e">
        <f t="shared" ca="1" si="55"/>
        <v>#VALUE!</v>
      </c>
    </row>
    <row r="446" spans="1:15" x14ac:dyDescent="0.25">
      <c r="A446" s="264" t="e">
        <f t="shared" ca="1" si="48"/>
        <v>#VALUE!</v>
      </c>
      <c r="B446" s="264" t="e">
        <f t="shared" ca="1" si="49"/>
        <v>#VALUE!</v>
      </c>
      <c r="C446" s="309" t="e">
        <f ca="1">VLOOKUP($A446,Analysis!$A:$U,11,FALSE)</f>
        <v>#VALUE!</v>
      </c>
      <c r="D446" s="264" t="e">
        <f ca="1">IF(VLOOKUP($A446,Analysis!$A:$U,3,FALSE)=1,VLOOKUP($A446,Analysis!$A:$U,18,FALSE),#N/A)</f>
        <v>#VALUE!</v>
      </c>
      <c r="E446" s="264" t="e">
        <f ca="1">IF(ISERROR($D446),VLOOKUP($A446,Analysis!$A:$U,18,FALSE),#N/A)</f>
        <v>#VALUE!</v>
      </c>
      <c r="F446" s="264" t="e">
        <f t="shared" ca="1" si="50"/>
        <v>#VALUE!</v>
      </c>
      <c r="G446" s="264" t="e">
        <f t="shared" ca="1" si="51"/>
        <v>#VALUE!</v>
      </c>
      <c r="H446" s="264" t="e">
        <f t="shared" ca="1" si="52"/>
        <v>#VALUE!</v>
      </c>
      <c r="J446" s="309" t="e">
        <f ca="1">VLOOKUP($A446,Analysis!$A:$U,10,FALSE)</f>
        <v>#VALUE!</v>
      </c>
      <c r="K446" s="310" t="e">
        <f ca="1">IF(VLOOKUP($A446,Analysis!$A:$U,3,FALSE)=1,ROUND(VLOOKUP($A446,Analysis!$A:$U,17,FALSE),0),#N/A)</f>
        <v>#VALUE!</v>
      </c>
      <c r="L446" s="310" t="e">
        <f ca="1">IF(ISERROR($K446),ROUND(VLOOKUP($A446,Analysis!$A:$U,17,FALSE),0),#N/A)</f>
        <v>#VALUE!</v>
      </c>
      <c r="M446" s="264" t="e">
        <f t="shared" ca="1" si="53"/>
        <v>#VALUE!</v>
      </c>
      <c r="N446" s="264" t="e">
        <f t="shared" ca="1" si="54"/>
        <v>#VALUE!</v>
      </c>
      <c r="O446" s="264" t="e">
        <f t="shared" ca="1" si="55"/>
        <v>#VALUE!</v>
      </c>
    </row>
    <row r="447" spans="1:15" x14ac:dyDescent="0.25">
      <c r="A447" s="264" t="e">
        <f t="shared" ca="1" si="48"/>
        <v>#VALUE!</v>
      </c>
      <c r="B447" s="264" t="e">
        <f t="shared" ca="1" si="49"/>
        <v>#VALUE!</v>
      </c>
      <c r="C447" s="309" t="e">
        <f ca="1">VLOOKUP($A447,Analysis!$A:$U,11,FALSE)</f>
        <v>#VALUE!</v>
      </c>
      <c r="D447" s="264" t="e">
        <f ca="1">IF(VLOOKUP($A447,Analysis!$A:$U,3,FALSE)=1,VLOOKUP($A447,Analysis!$A:$U,18,FALSE),#N/A)</f>
        <v>#VALUE!</v>
      </c>
      <c r="E447" s="264" t="e">
        <f ca="1">IF(ISERROR($D447),VLOOKUP($A447,Analysis!$A:$U,18,FALSE),#N/A)</f>
        <v>#VALUE!</v>
      </c>
      <c r="F447" s="264" t="e">
        <f t="shared" ca="1" si="50"/>
        <v>#VALUE!</v>
      </c>
      <c r="G447" s="264" t="e">
        <f t="shared" ca="1" si="51"/>
        <v>#VALUE!</v>
      </c>
      <c r="H447" s="264" t="e">
        <f t="shared" ca="1" si="52"/>
        <v>#VALUE!</v>
      </c>
      <c r="J447" s="309" t="e">
        <f ca="1">VLOOKUP($A447,Analysis!$A:$U,10,FALSE)</f>
        <v>#VALUE!</v>
      </c>
      <c r="K447" s="310" t="e">
        <f ca="1">IF(VLOOKUP($A447,Analysis!$A:$U,3,FALSE)=1,ROUND(VLOOKUP($A447,Analysis!$A:$U,17,FALSE),0),#N/A)</f>
        <v>#VALUE!</v>
      </c>
      <c r="L447" s="310" t="e">
        <f ca="1">IF(ISERROR($K447),ROUND(VLOOKUP($A447,Analysis!$A:$U,17,FALSE),0),#N/A)</f>
        <v>#VALUE!</v>
      </c>
      <c r="M447" s="264" t="e">
        <f t="shared" ca="1" si="53"/>
        <v>#VALUE!</v>
      </c>
      <c r="N447" s="264" t="e">
        <f t="shared" ca="1" si="54"/>
        <v>#VALUE!</v>
      </c>
      <c r="O447" s="264" t="e">
        <f t="shared" ca="1" si="55"/>
        <v>#VALUE!</v>
      </c>
    </row>
    <row r="448" spans="1:15" x14ac:dyDescent="0.25">
      <c r="A448" s="264" t="e">
        <f t="shared" ca="1" si="48"/>
        <v>#VALUE!</v>
      </c>
      <c r="B448" s="264" t="e">
        <f t="shared" ca="1" si="49"/>
        <v>#VALUE!</v>
      </c>
      <c r="C448" s="309" t="e">
        <f ca="1">VLOOKUP($A448,Analysis!$A:$U,11,FALSE)</f>
        <v>#VALUE!</v>
      </c>
      <c r="D448" s="264" t="e">
        <f ca="1">IF(VLOOKUP($A448,Analysis!$A:$U,3,FALSE)=1,VLOOKUP($A448,Analysis!$A:$U,18,FALSE),#N/A)</f>
        <v>#VALUE!</v>
      </c>
      <c r="E448" s="264" t="e">
        <f ca="1">IF(ISERROR($D448),VLOOKUP($A448,Analysis!$A:$U,18,FALSE),#N/A)</f>
        <v>#VALUE!</v>
      </c>
      <c r="F448" s="264" t="e">
        <f t="shared" ca="1" si="50"/>
        <v>#VALUE!</v>
      </c>
      <c r="G448" s="264" t="e">
        <f t="shared" ca="1" si="51"/>
        <v>#VALUE!</v>
      </c>
      <c r="H448" s="264" t="e">
        <f t="shared" ca="1" si="52"/>
        <v>#VALUE!</v>
      </c>
      <c r="J448" s="309" t="e">
        <f ca="1">VLOOKUP($A448,Analysis!$A:$U,10,FALSE)</f>
        <v>#VALUE!</v>
      </c>
      <c r="K448" s="310" t="e">
        <f ca="1">IF(VLOOKUP($A448,Analysis!$A:$U,3,FALSE)=1,ROUND(VLOOKUP($A448,Analysis!$A:$U,17,FALSE),0),#N/A)</f>
        <v>#VALUE!</v>
      </c>
      <c r="L448" s="310" t="e">
        <f ca="1">IF(ISERROR($K448),ROUND(VLOOKUP($A448,Analysis!$A:$U,17,FALSE),0),#N/A)</f>
        <v>#VALUE!</v>
      </c>
      <c r="M448" s="264" t="e">
        <f t="shared" ca="1" si="53"/>
        <v>#VALUE!</v>
      </c>
      <c r="N448" s="264" t="e">
        <f t="shared" ca="1" si="54"/>
        <v>#VALUE!</v>
      </c>
      <c r="O448" s="264" t="e">
        <f t="shared" ca="1" si="55"/>
        <v>#VALUE!</v>
      </c>
    </row>
    <row r="449" spans="1:15" x14ac:dyDescent="0.25">
      <c r="A449" s="264" t="e">
        <f t="shared" ca="1" si="48"/>
        <v>#VALUE!</v>
      </c>
      <c r="B449" s="264" t="e">
        <f t="shared" ca="1" si="49"/>
        <v>#VALUE!</v>
      </c>
      <c r="C449" s="309" t="e">
        <f ca="1">VLOOKUP($A449,Analysis!$A:$U,11,FALSE)</f>
        <v>#VALUE!</v>
      </c>
      <c r="D449" s="264" t="e">
        <f ca="1">IF(VLOOKUP($A449,Analysis!$A:$U,3,FALSE)=1,VLOOKUP($A449,Analysis!$A:$U,18,FALSE),#N/A)</f>
        <v>#VALUE!</v>
      </c>
      <c r="E449" s="264" t="e">
        <f ca="1">IF(ISERROR($D449),VLOOKUP($A449,Analysis!$A:$U,18,FALSE),#N/A)</f>
        <v>#VALUE!</v>
      </c>
      <c r="F449" s="264" t="e">
        <f t="shared" ca="1" si="50"/>
        <v>#VALUE!</v>
      </c>
      <c r="G449" s="264" t="e">
        <f t="shared" ca="1" si="51"/>
        <v>#VALUE!</v>
      </c>
      <c r="H449" s="264" t="e">
        <f t="shared" ca="1" si="52"/>
        <v>#VALUE!</v>
      </c>
      <c r="J449" s="309" t="e">
        <f ca="1">VLOOKUP($A449,Analysis!$A:$U,10,FALSE)</f>
        <v>#VALUE!</v>
      </c>
      <c r="K449" s="310" t="e">
        <f ca="1">IF(VLOOKUP($A449,Analysis!$A:$U,3,FALSE)=1,ROUND(VLOOKUP($A449,Analysis!$A:$U,17,FALSE),0),#N/A)</f>
        <v>#VALUE!</v>
      </c>
      <c r="L449" s="310" t="e">
        <f ca="1">IF(ISERROR($K449),ROUND(VLOOKUP($A449,Analysis!$A:$U,17,FALSE),0),#N/A)</f>
        <v>#VALUE!</v>
      </c>
      <c r="M449" s="264" t="e">
        <f t="shared" ca="1" si="53"/>
        <v>#VALUE!</v>
      </c>
      <c r="N449" s="264" t="e">
        <f t="shared" ca="1" si="54"/>
        <v>#VALUE!</v>
      </c>
      <c r="O449" s="264" t="e">
        <f t="shared" ca="1" si="55"/>
        <v>#VALUE!</v>
      </c>
    </row>
    <row r="450" spans="1:15" x14ac:dyDescent="0.25">
      <c r="A450" s="264" t="e">
        <f t="shared" ref="A450:A501" ca="1" si="56">Item_ID</f>
        <v>#VALUE!</v>
      </c>
      <c r="B450" s="264" t="e">
        <f t="shared" ref="B450:B501" ca="1" si="57">Valuation_Method</f>
        <v>#VALUE!</v>
      </c>
      <c r="C450" s="309" t="e">
        <f ca="1">VLOOKUP($A450,Analysis!$A:$U,11,FALSE)</f>
        <v>#VALUE!</v>
      </c>
      <c r="D450" s="264" t="e">
        <f ca="1">IF(VLOOKUP($A450,Analysis!$A:$U,3,FALSE)=1,VLOOKUP($A450,Analysis!$A:$U,18,FALSE),#N/A)</f>
        <v>#VALUE!</v>
      </c>
      <c r="E450" s="264" t="e">
        <f ca="1">IF(ISERROR($D450),VLOOKUP($A450,Analysis!$A:$U,18,FALSE),#N/A)</f>
        <v>#VALUE!</v>
      </c>
      <c r="F450" s="264" t="e">
        <f t="shared" ca="1" si="50"/>
        <v>#VALUE!</v>
      </c>
      <c r="G450" s="264" t="e">
        <f t="shared" ca="1" si="51"/>
        <v>#VALUE!</v>
      </c>
      <c r="H450" s="264" t="e">
        <f t="shared" ca="1" si="52"/>
        <v>#VALUE!</v>
      </c>
      <c r="J450" s="309" t="e">
        <f ca="1">VLOOKUP($A450,Analysis!$A:$U,10,FALSE)</f>
        <v>#VALUE!</v>
      </c>
      <c r="K450" s="310" t="e">
        <f ca="1">IF(VLOOKUP($A450,Analysis!$A:$U,3,FALSE)=1,ROUND(VLOOKUP($A450,Analysis!$A:$U,17,FALSE),0),#N/A)</f>
        <v>#VALUE!</v>
      </c>
      <c r="L450" s="310" t="e">
        <f ca="1">IF(ISERROR($K450),ROUND(VLOOKUP($A450,Analysis!$A:$U,17,FALSE),0),#N/A)</f>
        <v>#VALUE!</v>
      </c>
      <c r="M450" s="264" t="e">
        <f t="shared" ca="1" si="53"/>
        <v>#VALUE!</v>
      </c>
      <c r="N450" s="264" t="e">
        <f t="shared" ca="1" si="54"/>
        <v>#VALUE!</v>
      </c>
      <c r="O450" s="264" t="e">
        <f t="shared" ca="1" si="55"/>
        <v>#VALUE!</v>
      </c>
    </row>
    <row r="451" spans="1:15" x14ac:dyDescent="0.25">
      <c r="A451" s="264" t="e">
        <f t="shared" ca="1" si="56"/>
        <v>#VALUE!</v>
      </c>
      <c r="B451" s="264" t="e">
        <f t="shared" ca="1" si="57"/>
        <v>#VALUE!</v>
      </c>
      <c r="C451" s="309" t="e">
        <f ca="1">VLOOKUP($A451,Analysis!$A:$U,11,FALSE)</f>
        <v>#VALUE!</v>
      </c>
      <c r="D451" s="264" t="e">
        <f ca="1">IF(VLOOKUP($A451,Analysis!$A:$U,3,FALSE)=1,VLOOKUP($A451,Analysis!$A:$U,18,FALSE),#N/A)</f>
        <v>#VALUE!</v>
      </c>
      <c r="E451" s="264" t="e">
        <f ca="1">IF(ISERROR($D451),VLOOKUP($A451,Analysis!$A:$U,18,FALSE),#N/A)</f>
        <v>#VALUE!</v>
      </c>
      <c r="F451" s="264" t="e">
        <f t="shared" ref="F451:F501" ca="1" si="58">IF($B451="Vacant",$D451,#N/A)</f>
        <v>#VALUE!</v>
      </c>
      <c r="G451" s="264" t="e">
        <f t="shared" ref="G451:G501" ca="1" si="59">IF($B451="Abstraction",$D451,#N/A)</f>
        <v>#VALUE!</v>
      </c>
      <c r="H451" s="264" t="e">
        <f t="shared" ref="H451:H501" ca="1" si="60">IF($B451="Allocation",$D451,#N/A)</f>
        <v>#VALUE!</v>
      </c>
      <c r="J451" s="309" t="e">
        <f ca="1">VLOOKUP($A451,Analysis!$A:$U,10,FALSE)</f>
        <v>#VALUE!</v>
      </c>
      <c r="K451" s="310" t="e">
        <f ca="1">IF(VLOOKUP($A451,Analysis!$A:$U,3,FALSE)=1,ROUND(VLOOKUP($A451,Analysis!$A:$U,17,FALSE),0),#N/A)</f>
        <v>#VALUE!</v>
      </c>
      <c r="L451" s="310" t="e">
        <f ca="1">IF(ISERROR($K451),ROUND(VLOOKUP($A451,Analysis!$A:$U,17,FALSE),0),#N/A)</f>
        <v>#VALUE!</v>
      </c>
      <c r="M451" s="264" t="e">
        <f t="shared" ref="M451:M501" ca="1" si="61">IF($B451="Vacant",$K451,#N/A)</f>
        <v>#VALUE!</v>
      </c>
      <c r="N451" s="264" t="e">
        <f t="shared" ref="N451:N501" ca="1" si="62">IF($B451="Abstraction",$K451,#N/A)</f>
        <v>#VALUE!</v>
      </c>
      <c r="O451" s="264" t="e">
        <f t="shared" ref="O451:O501" ca="1" si="63">IF($B451="Allocation",$K451,#N/A)</f>
        <v>#VALUE!</v>
      </c>
    </row>
    <row r="452" spans="1:15" x14ac:dyDescent="0.25">
      <c r="A452" s="264" t="e">
        <f t="shared" ca="1" si="56"/>
        <v>#VALUE!</v>
      </c>
      <c r="B452" s="264" t="e">
        <f t="shared" ca="1" si="57"/>
        <v>#VALUE!</v>
      </c>
      <c r="C452" s="309" t="e">
        <f ca="1">VLOOKUP($A452,Analysis!$A:$U,11,FALSE)</f>
        <v>#VALUE!</v>
      </c>
      <c r="D452" s="264" t="e">
        <f ca="1">IF(VLOOKUP($A452,Analysis!$A:$U,3,FALSE)=1,VLOOKUP($A452,Analysis!$A:$U,18,FALSE),#N/A)</f>
        <v>#VALUE!</v>
      </c>
      <c r="E452" s="264" t="e">
        <f ca="1">IF(ISERROR($D452),VLOOKUP($A452,Analysis!$A:$U,18,FALSE),#N/A)</f>
        <v>#VALUE!</v>
      </c>
      <c r="F452" s="264" t="e">
        <f t="shared" ca="1" si="58"/>
        <v>#VALUE!</v>
      </c>
      <c r="G452" s="264" t="e">
        <f t="shared" ca="1" si="59"/>
        <v>#VALUE!</v>
      </c>
      <c r="H452" s="264" t="e">
        <f t="shared" ca="1" si="60"/>
        <v>#VALUE!</v>
      </c>
      <c r="J452" s="309" t="e">
        <f ca="1">VLOOKUP($A452,Analysis!$A:$U,10,FALSE)</f>
        <v>#VALUE!</v>
      </c>
      <c r="K452" s="310" t="e">
        <f ca="1">IF(VLOOKUP($A452,Analysis!$A:$U,3,FALSE)=1,ROUND(VLOOKUP($A452,Analysis!$A:$U,17,FALSE),0),#N/A)</f>
        <v>#VALUE!</v>
      </c>
      <c r="L452" s="310" t="e">
        <f ca="1">IF(ISERROR($K452),ROUND(VLOOKUP($A452,Analysis!$A:$U,17,FALSE),0),#N/A)</f>
        <v>#VALUE!</v>
      </c>
      <c r="M452" s="264" t="e">
        <f t="shared" ca="1" si="61"/>
        <v>#VALUE!</v>
      </c>
      <c r="N452" s="264" t="e">
        <f t="shared" ca="1" si="62"/>
        <v>#VALUE!</v>
      </c>
      <c r="O452" s="264" t="e">
        <f t="shared" ca="1" si="63"/>
        <v>#VALUE!</v>
      </c>
    </row>
    <row r="453" spans="1:15" x14ac:dyDescent="0.25">
      <c r="A453" s="264" t="e">
        <f t="shared" ca="1" si="56"/>
        <v>#VALUE!</v>
      </c>
      <c r="B453" s="264" t="e">
        <f t="shared" ca="1" si="57"/>
        <v>#VALUE!</v>
      </c>
      <c r="C453" s="309" t="e">
        <f ca="1">VLOOKUP($A453,Analysis!$A:$U,11,FALSE)</f>
        <v>#VALUE!</v>
      </c>
      <c r="D453" s="264" t="e">
        <f ca="1">IF(VLOOKUP($A453,Analysis!$A:$U,3,FALSE)=1,VLOOKUP($A453,Analysis!$A:$U,18,FALSE),#N/A)</f>
        <v>#VALUE!</v>
      </c>
      <c r="E453" s="264" t="e">
        <f ca="1">IF(ISERROR($D453),VLOOKUP($A453,Analysis!$A:$U,18,FALSE),#N/A)</f>
        <v>#VALUE!</v>
      </c>
      <c r="F453" s="264" t="e">
        <f t="shared" ca="1" si="58"/>
        <v>#VALUE!</v>
      </c>
      <c r="G453" s="264" t="e">
        <f t="shared" ca="1" si="59"/>
        <v>#VALUE!</v>
      </c>
      <c r="H453" s="264" t="e">
        <f t="shared" ca="1" si="60"/>
        <v>#VALUE!</v>
      </c>
      <c r="J453" s="309" t="e">
        <f ca="1">VLOOKUP($A453,Analysis!$A:$U,10,FALSE)</f>
        <v>#VALUE!</v>
      </c>
      <c r="K453" s="310" t="e">
        <f ca="1">IF(VLOOKUP($A453,Analysis!$A:$U,3,FALSE)=1,ROUND(VLOOKUP($A453,Analysis!$A:$U,17,FALSE),0),#N/A)</f>
        <v>#VALUE!</v>
      </c>
      <c r="L453" s="310" t="e">
        <f ca="1">IF(ISERROR($K453),ROUND(VLOOKUP($A453,Analysis!$A:$U,17,FALSE),0),#N/A)</f>
        <v>#VALUE!</v>
      </c>
      <c r="M453" s="264" t="e">
        <f t="shared" ca="1" si="61"/>
        <v>#VALUE!</v>
      </c>
      <c r="N453" s="264" t="e">
        <f t="shared" ca="1" si="62"/>
        <v>#VALUE!</v>
      </c>
      <c r="O453" s="264" t="e">
        <f t="shared" ca="1" si="63"/>
        <v>#VALUE!</v>
      </c>
    </row>
    <row r="454" spans="1:15" x14ac:dyDescent="0.25">
      <c r="A454" s="264" t="e">
        <f t="shared" ca="1" si="56"/>
        <v>#VALUE!</v>
      </c>
      <c r="B454" s="264" t="e">
        <f t="shared" ca="1" si="57"/>
        <v>#VALUE!</v>
      </c>
      <c r="C454" s="309" t="e">
        <f ca="1">VLOOKUP($A454,Analysis!$A:$U,11,FALSE)</f>
        <v>#VALUE!</v>
      </c>
      <c r="D454" s="264" t="e">
        <f ca="1">IF(VLOOKUP($A454,Analysis!$A:$U,3,FALSE)=1,VLOOKUP($A454,Analysis!$A:$U,18,FALSE),#N/A)</f>
        <v>#VALUE!</v>
      </c>
      <c r="E454" s="264" t="e">
        <f ca="1">IF(ISERROR($D454),VLOOKUP($A454,Analysis!$A:$U,18,FALSE),#N/A)</f>
        <v>#VALUE!</v>
      </c>
      <c r="F454" s="264" t="e">
        <f t="shared" ca="1" si="58"/>
        <v>#VALUE!</v>
      </c>
      <c r="G454" s="264" t="e">
        <f t="shared" ca="1" si="59"/>
        <v>#VALUE!</v>
      </c>
      <c r="H454" s="264" t="e">
        <f t="shared" ca="1" si="60"/>
        <v>#VALUE!</v>
      </c>
      <c r="J454" s="309" t="e">
        <f ca="1">VLOOKUP($A454,Analysis!$A:$U,10,FALSE)</f>
        <v>#VALUE!</v>
      </c>
      <c r="K454" s="310" t="e">
        <f ca="1">IF(VLOOKUP($A454,Analysis!$A:$U,3,FALSE)=1,ROUND(VLOOKUP($A454,Analysis!$A:$U,17,FALSE),0),#N/A)</f>
        <v>#VALUE!</v>
      </c>
      <c r="L454" s="310" t="e">
        <f ca="1">IF(ISERROR($K454),ROUND(VLOOKUP($A454,Analysis!$A:$U,17,FALSE),0),#N/A)</f>
        <v>#VALUE!</v>
      </c>
      <c r="M454" s="264" t="e">
        <f t="shared" ca="1" si="61"/>
        <v>#VALUE!</v>
      </c>
      <c r="N454" s="264" t="e">
        <f t="shared" ca="1" si="62"/>
        <v>#VALUE!</v>
      </c>
      <c r="O454" s="264" t="e">
        <f t="shared" ca="1" si="63"/>
        <v>#VALUE!</v>
      </c>
    </row>
    <row r="455" spans="1:15" x14ac:dyDescent="0.25">
      <c r="A455" s="264" t="e">
        <f t="shared" ca="1" si="56"/>
        <v>#VALUE!</v>
      </c>
      <c r="B455" s="264" t="e">
        <f t="shared" ca="1" si="57"/>
        <v>#VALUE!</v>
      </c>
      <c r="C455" s="309" t="e">
        <f ca="1">VLOOKUP($A455,Analysis!$A:$U,11,FALSE)</f>
        <v>#VALUE!</v>
      </c>
      <c r="D455" s="264" t="e">
        <f ca="1">IF(VLOOKUP($A455,Analysis!$A:$U,3,FALSE)=1,VLOOKUP($A455,Analysis!$A:$U,18,FALSE),#N/A)</f>
        <v>#VALUE!</v>
      </c>
      <c r="E455" s="264" t="e">
        <f ca="1">IF(ISERROR($D455),VLOOKUP($A455,Analysis!$A:$U,18,FALSE),#N/A)</f>
        <v>#VALUE!</v>
      </c>
      <c r="F455" s="264" t="e">
        <f t="shared" ca="1" si="58"/>
        <v>#VALUE!</v>
      </c>
      <c r="G455" s="264" t="e">
        <f t="shared" ca="1" si="59"/>
        <v>#VALUE!</v>
      </c>
      <c r="H455" s="264" t="e">
        <f t="shared" ca="1" si="60"/>
        <v>#VALUE!</v>
      </c>
      <c r="J455" s="309" t="e">
        <f ca="1">VLOOKUP($A455,Analysis!$A:$U,10,FALSE)</f>
        <v>#VALUE!</v>
      </c>
      <c r="K455" s="310" t="e">
        <f ca="1">IF(VLOOKUP($A455,Analysis!$A:$U,3,FALSE)=1,ROUND(VLOOKUP($A455,Analysis!$A:$U,17,FALSE),0),#N/A)</f>
        <v>#VALUE!</v>
      </c>
      <c r="L455" s="310" t="e">
        <f ca="1">IF(ISERROR($K455),ROUND(VLOOKUP($A455,Analysis!$A:$U,17,FALSE),0),#N/A)</f>
        <v>#VALUE!</v>
      </c>
      <c r="M455" s="264" t="e">
        <f t="shared" ca="1" si="61"/>
        <v>#VALUE!</v>
      </c>
      <c r="N455" s="264" t="e">
        <f t="shared" ca="1" si="62"/>
        <v>#VALUE!</v>
      </c>
      <c r="O455" s="264" t="e">
        <f t="shared" ca="1" si="63"/>
        <v>#VALUE!</v>
      </c>
    </row>
    <row r="456" spans="1:15" x14ac:dyDescent="0.25">
      <c r="A456" s="264" t="e">
        <f t="shared" ca="1" si="56"/>
        <v>#VALUE!</v>
      </c>
      <c r="B456" s="264" t="e">
        <f t="shared" ca="1" si="57"/>
        <v>#VALUE!</v>
      </c>
      <c r="C456" s="309" t="e">
        <f ca="1">VLOOKUP($A456,Analysis!$A:$U,11,FALSE)</f>
        <v>#VALUE!</v>
      </c>
      <c r="D456" s="264" t="e">
        <f ca="1">IF(VLOOKUP($A456,Analysis!$A:$U,3,FALSE)=1,VLOOKUP($A456,Analysis!$A:$U,18,FALSE),#N/A)</f>
        <v>#VALUE!</v>
      </c>
      <c r="E456" s="264" t="e">
        <f ca="1">IF(ISERROR($D456),VLOOKUP($A456,Analysis!$A:$U,18,FALSE),#N/A)</f>
        <v>#VALUE!</v>
      </c>
      <c r="F456" s="264" t="e">
        <f t="shared" ca="1" si="58"/>
        <v>#VALUE!</v>
      </c>
      <c r="G456" s="264" t="e">
        <f t="shared" ca="1" si="59"/>
        <v>#VALUE!</v>
      </c>
      <c r="H456" s="264" t="e">
        <f t="shared" ca="1" si="60"/>
        <v>#VALUE!</v>
      </c>
      <c r="J456" s="309" t="e">
        <f ca="1">VLOOKUP($A456,Analysis!$A:$U,10,FALSE)</f>
        <v>#VALUE!</v>
      </c>
      <c r="K456" s="310" t="e">
        <f ca="1">IF(VLOOKUP($A456,Analysis!$A:$U,3,FALSE)=1,ROUND(VLOOKUP($A456,Analysis!$A:$U,17,FALSE),0),#N/A)</f>
        <v>#VALUE!</v>
      </c>
      <c r="L456" s="310" t="e">
        <f ca="1">IF(ISERROR($K456),ROUND(VLOOKUP($A456,Analysis!$A:$U,17,FALSE),0),#N/A)</f>
        <v>#VALUE!</v>
      </c>
      <c r="M456" s="264" t="e">
        <f t="shared" ca="1" si="61"/>
        <v>#VALUE!</v>
      </c>
      <c r="N456" s="264" t="e">
        <f t="shared" ca="1" si="62"/>
        <v>#VALUE!</v>
      </c>
      <c r="O456" s="264" t="e">
        <f t="shared" ca="1" si="63"/>
        <v>#VALUE!</v>
      </c>
    </row>
    <row r="457" spans="1:15" x14ac:dyDescent="0.25">
      <c r="A457" s="264" t="e">
        <f t="shared" ca="1" si="56"/>
        <v>#VALUE!</v>
      </c>
      <c r="B457" s="264" t="e">
        <f t="shared" ca="1" si="57"/>
        <v>#VALUE!</v>
      </c>
      <c r="C457" s="309" t="e">
        <f ca="1">VLOOKUP($A457,Analysis!$A:$U,11,FALSE)</f>
        <v>#VALUE!</v>
      </c>
      <c r="D457" s="264" t="e">
        <f ca="1">IF(VLOOKUP($A457,Analysis!$A:$U,3,FALSE)=1,VLOOKUP($A457,Analysis!$A:$U,18,FALSE),#N/A)</f>
        <v>#VALUE!</v>
      </c>
      <c r="E457" s="264" t="e">
        <f ca="1">IF(ISERROR($D457),VLOOKUP($A457,Analysis!$A:$U,18,FALSE),#N/A)</f>
        <v>#VALUE!</v>
      </c>
      <c r="F457" s="264" t="e">
        <f t="shared" ca="1" si="58"/>
        <v>#VALUE!</v>
      </c>
      <c r="G457" s="264" t="e">
        <f t="shared" ca="1" si="59"/>
        <v>#VALUE!</v>
      </c>
      <c r="H457" s="264" t="e">
        <f t="shared" ca="1" si="60"/>
        <v>#VALUE!</v>
      </c>
      <c r="J457" s="309" t="e">
        <f ca="1">VLOOKUP($A457,Analysis!$A:$U,10,FALSE)</f>
        <v>#VALUE!</v>
      </c>
      <c r="K457" s="310" t="e">
        <f ca="1">IF(VLOOKUP($A457,Analysis!$A:$U,3,FALSE)=1,ROUND(VLOOKUP($A457,Analysis!$A:$U,17,FALSE),0),#N/A)</f>
        <v>#VALUE!</v>
      </c>
      <c r="L457" s="310" t="e">
        <f ca="1">IF(ISERROR($K457),ROUND(VLOOKUP($A457,Analysis!$A:$U,17,FALSE),0),#N/A)</f>
        <v>#VALUE!</v>
      </c>
      <c r="M457" s="264" t="e">
        <f t="shared" ca="1" si="61"/>
        <v>#VALUE!</v>
      </c>
      <c r="N457" s="264" t="e">
        <f t="shared" ca="1" si="62"/>
        <v>#VALUE!</v>
      </c>
      <c r="O457" s="264" t="e">
        <f t="shared" ca="1" si="63"/>
        <v>#VALUE!</v>
      </c>
    </row>
    <row r="458" spans="1:15" x14ac:dyDescent="0.25">
      <c r="A458" s="264" t="e">
        <f t="shared" ca="1" si="56"/>
        <v>#VALUE!</v>
      </c>
      <c r="B458" s="264" t="e">
        <f t="shared" ca="1" si="57"/>
        <v>#VALUE!</v>
      </c>
      <c r="C458" s="309" t="e">
        <f ca="1">VLOOKUP($A458,Analysis!$A:$U,11,FALSE)</f>
        <v>#VALUE!</v>
      </c>
      <c r="D458" s="264" t="e">
        <f ca="1">IF(VLOOKUP($A458,Analysis!$A:$U,3,FALSE)=1,VLOOKUP($A458,Analysis!$A:$U,18,FALSE),#N/A)</f>
        <v>#VALUE!</v>
      </c>
      <c r="E458" s="264" t="e">
        <f ca="1">IF(ISERROR($D458),VLOOKUP($A458,Analysis!$A:$U,18,FALSE),#N/A)</f>
        <v>#VALUE!</v>
      </c>
      <c r="F458" s="264" t="e">
        <f t="shared" ca="1" si="58"/>
        <v>#VALUE!</v>
      </c>
      <c r="G458" s="264" t="e">
        <f t="shared" ca="1" si="59"/>
        <v>#VALUE!</v>
      </c>
      <c r="H458" s="264" t="e">
        <f t="shared" ca="1" si="60"/>
        <v>#VALUE!</v>
      </c>
      <c r="J458" s="309" t="e">
        <f ca="1">VLOOKUP($A458,Analysis!$A:$U,10,FALSE)</f>
        <v>#VALUE!</v>
      </c>
      <c r="K458" s="310" t="e">
        <f ca="1">IF(VLOOKUP($A458,Analysis!$A:$U,3,FALSE)=1,ROUND(VLOOKUP($A458,Analysis!$A:$U,17,FALSE),0),#N/A)</f>
        <v>#VALUE!</v>
      </c>
      <c r="L458" s="310" t="e">
        <f ca="1">IF(ISERROR($K458),ROUND(VLOOKUP($A458,Analysis!$A:$U,17,FALSE),0),#N/A)</f>
        <v>#VALUE!</v>
      </c>
      <c r="M458" s="264" t="e">
        <f t="shared" ca="1" si="61"/>
        <v>#VALUE!</v>
      </c>
      <c r="N458" s="264" t="e">
        <f t="shared" ca="1" si="62"/>
        <v>#VALUE!</v>
      </c>
      <c r="O458" s="264" t="e">
        <f t="shared" ca="1" si="63"/>
        <v>#VALUE!</v>
      </c>
    </row>
    <row r="459" spans="1:15" x14ac:dyDescent="0.25">
      <c r="A459" s="264" t="e">
        <f t="shared" ca="1" si="56"/>
        <v>#VALUE!</v>
      </c>
      <c r="B459" s="264" t="e">
        <f t="shared" ca="1" si="57"/>
        <v>#VALUE!</v>
      </c>
      <c r="C459" s="309" t="e">
        <f ca="1">VLOOKUP($A459,Analysis!$A:$U,11,FALSE)</f>
        <v>#VALUE!</v>
      </c>
      <c r="D459" s="264" t="e">
        <f ca="1">IF(VLOOKUP($A459,Analysis!$A:$U,3,FALSE)=1,VLOOKUP($A459,Analysis!$A:$U,18,FALSE),#N/A)</f>
        <v>#VALUE!</v>
      </c>
      <c r="E459" s="264" t="e">
        <f ca="1">IF(ISERROR($D459),VLOOKUP($A459,Analysis!$A:$U,18,FALSE),#N/A)</f>
        <v>#VALUE!</v>
      </c>
      <c r="F459" s="264" t="e">
        <f t="shared" ca="1" si="58"/>
        <v>#VALUE!</v>
      </c>
      <c r="G459" s="264" t="e">
        <f t="shared" ca="1" si="59"/>
        <v>#VALUE!</v>
      </c>
      <c r="H459" s="264" t="e">
        <f t="shared" ca="1" si="60"/>
        <v>#VALUE!</v>
      </c>
      <c r="J459" s="309" t="e">
        <f ca="1">VLOOKUP($A459,Analysis!$A:$U,10,FALSE)</f>
        <v>#VALUE!</v>
      </c>
      <c r="K459" s="310" t="e">
        <f ca="1">IF(VLOOKUP($A459,Analysis!$A:$U,3,FALSE)=1,ROUND(VLOOKUP($A459,Analysis!$A:$U,17,FALSE),0),#N/A)</f>
        <v>#VALUE!</v>
      </c>
      <c r="L459" s="310" t="e">
        <f ca="1">IF(ISERROR($K459),ROUND(VLOOKUP($A459,Analysis!$A:$U,17,FALSE),0),#N/A)</f>
        <v>#VALUE!</v>
      </c>
      <c r="M459" s="264" t="e">
        <f t="shared" ca="1" si="61"/>
        <v>#VALUE!</v>
      </c>
      <c r="N459" s="264" t="e">
        <f t="shared" ca="1" si="62"/>
        <v>#VALUE!</v>
      </c>
      <c r="O459" s="264" t="e">
        <f t="shared" ca="1" si="63"/>
        <v>#VALUE!</v>
      </c>
    </row>
    <row r="460" spans="1:15" x14ac:dyDescent="0.25">
      <c r="A460" s="264" t="e">
        <f t="shared" ca="1" si="56"/>
        <v>#VALUE!</v>
      </c>
      <c r="B460" s="264" t="e">
        <f t="shared" ca="1" si="57"/>
        <v>#VALUE!</v>
      </c>
      <c r="C460" s="309" t="e">
        <f ca="1">VLOOKUP($A460,Analysis!$A:$U,11,FALSE)</f>
        <v>#VALUE!</v>
      </c>
      <c r="D460" s="264" t="e">
        <f ca="1">IF(VLOOKUP($A460,Analysis!$A:$U,3,FALSE)=1,VLOOKUP($A460,Analysis!$A:$U,18,FALSE),#N/A)</f>
        <v>#VALUE!</v>
      </c>
      <c r="E460" s="264" t="e">
        <f ca="1">IF(ISERROR($D460),VLOOKUP($A460,Analysis!$A:$U,18,FALSE),#N/A)</f>
        <v>#VALUE!</v>
      </c>
      <c r="F460" s="264" t="e">
        <f t="shared" ca="1" si="58"/>
        <v>#VALUE!</v>
      </c>
      <c r="G460" s="264" t="e">
        <f t="shared" ca="1" si="59"/>
        <v>#VALUE!</v>
      </c>
      <c r="H460" s="264" t="e">
        <f t="shared" ca="1" si="60"/>
        <v>#VALUE!</v>
      </c>
      <c r="J460" s="309" t="e">
        <f ca="1">VLOOKUP($A460,Analysis!$A:$U,10,FALSE)</f>
        <v>#VALUE!</v>
      </c>
      <c r="K460" s="310" t="e">
        <f ca="1">IF(VLOOKUP($A460,Analysis!$A:$U,3,FALSE)=1,ROUND(VLOOKUP($A460,Analysis!$A:$U,17,FALSE),0),#N/A)</f>
        <v>#VALUE!</v>
      </c>
      <c r="L460" s="310" t="e">
        <f ca="1">IF(ISERROR($K460),ROUND(VLOOKUP($A460,Analysis!$A:$U,17,FALSE),0),#N/A)</f>
        <v>#VALUE!</v>
      </c>
      <c r="M460" s="264" t="e">
        <f t="shared" ca="1" si="61"/>
        <v>#VALUE!</v>
      </c>
      <c r="N460" s="264" t="e">
        <f t="shared" ca="1" si="62"/>
        <v>#VALUE!</v>
      </c>
      <c r="O460" s="264" t="e">
        <f t="shared" ca="1" si="63"/>
        <v>#VALUE!</v>
      </c>
    </row>
    <row r="461" spans="1:15" x14ac:dyDescent="0.25">
      <c r="A461" s="264" t="e">
        <f t="shared" ca="1" si="56"/>
        <v>#VALUE!</v>
      </c>
      <c r="B461" s="264" t="e">
        <f t="shared" ca="1" si="57"/>
        <v>#VALUE!</v>
      </c>
      <c r="C461" s="309" t="e">
        <f ca="1">VLOOKUP($A461,Analysis!$A:$U,11,FALSE)</f>
        <v>#VALUE!</v>
      </c>
      <c r="D461" s="264" t="e">
        <f ca="1">IF(VLOOKUP($A461,Analysis!$A:$U,3,FALSE)=1,VLOOKUP($A461,Analysis!$A:$U,18,FALSE),#N/A)</f>
        <v>#VALUE!</v>
      </c>
      <c r="E461" s="264" t="e">
        <f ca="1">IF(ISERROR($D461),VLOOKUP($A461,Analysis!$A:$U,18,FALSE),#N/A)</f>
        <v>#VALUE!</v>
      </c>
      <c r="F461" s="264" t="e">
        <f t="shared" ca="1" si="58"/>
        <v>#VALUE!</v>
      </c>
      <c r="G461" s="264" t="e">
        <f t="shared" ca="1" si="59"/>
        <v>#VALUE!</v>
      </c>
      <c r="H461" s="264" t="e">
        <f t="shared" ca="1" si="60"/>
        <v>#VALUE!</v>
      </c>
      <c r="J461" s="309" t="e">
        <f ca="1">VLOOKUP($A461,Analysis!$A:$U,10,FALSE)</f>
        <v>#VALUE!</v>
      </c>
      <c r="K461" s="310" t="e">
        <f ca="1">IF(VLOOKUP($A461,Analysis!$A:$U,3,FALSE)=1,ROUND(VLOOKUP($A461,Analysis!$A:$U,17,FALSE),0),#N/A)</f>
        <v>#VALUE!</v>
      </c>
      <c r="L461" s="310" t="e">
        <f ca="1">IF(ISERROR($K461),ROUND(VLOOKUP($A461,Analysis!$A:$U,17,FALSE),0),#N/A)</f>
        <v>#VALUE!</v>
      </c>
      <c r="M461" s="264" t="e">
        <f t="shared" ca="1" si="61"/>
        <v>#VALUE!</v>
      </c>
      <c r="N461" s="264" t="e">
        <f t="shared" ca="1" si="62"/>
        <v>#VALUE!</v>
      </c>
      <c r="O461" s="264" t="e">
        <f t="shared" ca="1" si="63"/>
        <v>#VALUE!</v>
      </c>
    </row>
    <row r="462" spans="1:15" x14ac:dyDescent="0.25">
      <c r="A462" s="264" t="e">
        <f t="shared" ca="1" si="56"/>
        <v>#VALUE!</v>
      </c>
      <c r="B462" s="264" t="e">
        <f t="shared" ca="1" si="57"/>
        <v>#VALUE!</v>
      </c>
      <c r="C462" s="309" t="e">
        <f ca="1">VLOOKUP($A462,Analysis!$A:$U,11,FALSE)</f>
        <v>#VALUE!</v>
      </c>
      <c r="D462" s="264" t="e">
        <f ca="1">IF(VLOOKUP($A462,Analysis!$A:$U,3,FALSE)=1,VLOOKUP($A462,Analysis!$A:$U,18,FALSE),#N/A)</f>
        <v>#VALUE!</v>
      </c>
      <c r="E462" s="264" t="e">
        <f ca="1">IF(ISERROR($D462),VLOOKUP($A462,Analysis!$A:$U,18,FALSE),#N/A)</f>
        <v>#VALUE!</v>
      </c>
      <c r="F462" s="264" t="e">
        <f t="shared" ca="1" si="58"/>
        <v>#VALUE!</v>
      </c>
      <c r="G462" s="264" t="e">
        <f t="shared" ca="1" si="59"/>
        <v>#VALUE!</v>
      </c>
      <c r="H462" s="264" t="e">
        <f t="shared" ca="1" si="60"/>
        <v>#VALUE!</v>
      </c>
      <c r="J462" s="309" t="e">
        <f ca="1">VLOOKUP($A462,Analysis!$A:$U,10,FALSE)</f>
        <v>#VALUE!</v>
      </c>
      <c r="K462" s="310" t="e">
        <f ca="1">IF(VLOOKUP($A462,Analysis!$A:$U,3,FALSE)=1,ROUND(VLOOKUP($A462,Analysis!$A:$U,17,FALSE),0),#N/A)</f>
        <v>#VALUE!</v>
      </c>
      <c r="L462" s="310" t="e">
        <f ca="1">IF(ISERROR($K462),ROUND(VLOOKUP($A462,Analysis!$A:$U,17,FALSE),0),#N/A)</f>
        <v>#VALUE!</v>
      </c>
      <c r="M462" s="264" t="e">
        <f t="shared" ca="1" si="61"/>
        <v>#VALUE!</v>
      </c>
      <c r="N462" s="264" t="e">
        <f t="shared" ca="1" si="62"/>
        <v>#VALUE!</v>
      </c>
      <c r="O462" s="264" t="e">
        <f t="shared" ca="1" si="63"/>
        <v>#VALUE!</v>
      </c>
    </row>
    <row r="463" spans="1:15" x14ac:dyDescent="0.25">
      <c r="A463" s="264" t="e">
        <f t="shared" ca="1" si="56"/>
        <v>#VALUE!</v>
      </c>
      <c r="B463" s="264" t="e">
        <f t="shared" ca="1" si="57"/>
        <v>#VALUE!</v>
      </c>
      <c r="C463" s="309" t="e">
        <f ca="1">VLOOKUP($A463,Analysis!$A:$U,11,FALSE)</f>
        <v>#VALUE!</v>
      </c>
      <c r="D463" s="264" t="e">
        <f ca="1">IF(VLOOKUP($A463,Analysis!$A:$U,3,FALSE)=1,VLOOKUP($A463,Analysis!$A:$U,18,FALSE),#N/A)</f>
        <v>#VALUE!</v>
      </c>
      <c r="E463" s="264" t="e">
        <f ca="1">IF(ISERROR($D463),VLOOKUP($A463,Analysis!$A:$U,18,FALSE),#N/A)</f>
        <v>#VALUE!</v>
      </c>
      <c r="F463" s="264" t="e">
        <f t="shared" ca="1" si="58"/>
        <v>#VALUE!</v>
      </c>
      <c r="G463" s="264" t="e">
        <f t="shared" ca="1" si="59"/>
        <v>#VALUE!</v>
      </c>
      <c r="H463" s="264" t="e">
        <f t="shared" ca="1" si="60"/>
        <v>#VALUE!</v>
      </c>
      <c r="J463" s="309" t="e">
        <f ca="1">VLOOKUP($A463,Analysis!$A:$U,10,FALSE)</f>
        <v>#VALUE!</v>
      </c>
      <c r="K463" s="310" t="e">
        <f ca="1">IF(VLOOKUP($A463,Analysis!$A:$U,3,FALSE)=1,ROUND(VLOOKUP($A463,Analysis!$A:$U,17,FALSE),0),#N/A)</f>
        <v>#VALUE!</v>
      </c>
      <c r="L463" s="310" t="e">
        <f ca="1">IF(ISERROR($K463),ROUND(VLOOKUP($A463,Analysis!$A:$U,17,FALSE),0),#N/A)</f>
        <v>#VALUE!</v>
      </c>
      <c r="M463" s="264" t="e">
        <f t="shared" ca="1" si="61"/>
        <v>#VALUE!</v>
      </c>
      <c r="N463" s="264" t="e">
        <f t="shared" ca="1" si="62"/>
        <v>#VALUE!</v>
      </c>
      <c r="O463" s="264" t="e">
        <f t="shared" ca="1" si="63"/>
        <v>#VALUE!</v>
      </c>
    </row>
    <row r="464" spans="1:15" x14ac:dyDescent="0.25">
      <c r="A464" s="264" t="e">
        <f t="shared" ca="1" si="56"/>
        <v>#VALUE!</v>
      </c>
      <c r="B464" s="264" t="e">
        <f t="shared" ca="1" si="57"/>
        <v>#VALUE!</v>
      </c>
      <c r="C464" s="309" t="e">
        <f ca="1">VLOOKUP($A464,Analysis!$A:$U,11,FALSE)</f>
        <v>#VALUE!</v>
      </c>
      <c r="D464" s="264" t="e">
        <f ca="1">IF(VLOOKUP($A464,Analysis!$A:$U,3,FALSE)=1,VLOOKUP($A464,Analysis!$A:$U,18,FALSE),#N/A)</f>
        <v>#VALUE!</v>
      </c>
      <c r="E464" s="264" t="e">
        <f ca="1">IF(ISERROR($D464),VLOOKUP($A464,Analysis!$A:$U,18,FALSE),#N/A)</f>
        <v>#VALUE!</v>
      </c>
      <c r="F464" s="264" t="e">
        <f t="shared" ca="1" si="58"/>
        <v>#VALUE!</v>
      </c>
      <c r="G464" s="264" t="e">
        <f t="shared" ca="1" si="59"/>
        <v>#VALUE!</v>
      </c>
      <c r="H464" s="264" t="e">
        <f t="shared" ca="1" si="60"/>
        <v>#VALUE!</v>
      </c>
      <c r="J464" s="309" t="e">
        <f ca="1">VLOOKUP($A464,Analysis!$A:$U,10,FALSE)</f>
        <v>#VALUE!</v>
      </c>
      <c r="K464" s="310" t="e">
        <f ca="1">IF(VLOOKUP($A464,Analysis!$A:$U,3,FALSE)=1,ROUND(VLOOKUP($A464,Analysis!$A:$U,17,FALSE),0),#N/A)</f>
        <v>#VALUE!</v>
      </c>
      <c r="L464" s="310" t="e">
        <f ca="1">IF(ISERROR($K464),ROUND(VLOOKUP($A464,Analysis!$A:$U,17,FALSE),0),#N/A)</f>
        <v>#VALUE!</v>
      </c>
      <c r="M464" s="264" t="e">
        <f t="shared" ca="1" si="61"/>
        <v>#VALUE!</v>
      </c>
      <c r="N464" s="264" t="e">
        <f t="shared" ca="1" si="62"/>
        <v>#VALUE!</v>
      </c>
      <c r="O464" s="264" t="e">
        <f t="shared" ca="1" si="63"/>
        <v>#VALUE!</v>
      </c>
    </row>
    <row r="465" spans="1:15" x14ac:dyDescent="0.25">
      <c r="A465" s="264" t="e">
        <f t="shared" ca="1" si="56"/>
        <v>#VALUE!</v>
      </c>
      <c r="B465" s="264" t="e">
        <f t="shared" ca="1" si="57"/>
        <v>#VALUE!</v>
      </c>
      <c r="C465" s="309" t="e">
        <f ca="1">VLOOKUP($A465,Analysis!$A:$U,11,FALSE)</f>
        <v>#VALUE!</v>
      </c>
      <c r="D465" s="264" t="e">
        <f ca="1">IF(VLOOKUP($A465,Analysis!$A:$U,3,FALSE)=1,VLOOKUP($A465,Analysis!$A:$U,18,FALSE),#N/A)</f>
        <v>#VALUE!</v>
      </c>
      <c r="E465" s="264" t="e">
        <f ca="1">IF(ISERROR($D465),VLOOKUP($A465,Analysis!$A:$U,18,FALSE),#N/A)</f>
        <v>#VALUE!</v>
      </c>
      <c r="F465" s="264" t="e">
        <f t="shared" ca="1" si="58"/>
        <v>#VALUE!</v>
      </c>
      <c r="G465" s="264" t="e">
        <f t="shared" ca="1" si="59"/>
        <v>#VALUE!</v>
      </c>
      <c r="H465" s="264" t="e">
        <f t="shared" ca="1" si="60"/>
        <v>#VALUE!</v>
      </c>
      <c r="J465" s="309" t="e">
        <f ca="1">VLOOKUP($A465,Analysis!$A:$U,10,FALSE)</f>
        <v>#VALUE!</v>
      </c>
      <c r="K465" s="310" t="e">
        <f ca="1">IF(VLOOKUP($A465,Analysis!$A:$U,3,FALSE)=1,ROUND(VLOOKUP($A465,Analysis!$A:$U,17,FALSE),0),#N/A)</f>
        <v>#VALUE!</v>
      </c>
      <c r="L465" s="310" t="e">
        <f ca="1">IF(ISERROR($K465),ROUND(VLOOKUP($A465,Analysis!$A:$U,17,FALSE),0),#N/A)</f>
        <v>#VALUE!</v>
      </c>
      <c r="M465" s="264" t="e">
        <f t="shared" ca="1" si="61"/>
        <v>#VALUE!</v>
      </c>
      <c r="N465" s="264" t="e">
        <f t="shared" ca="1" si="62"/>
        <v>#VALUE!</v>
      </c>
      <c r="O465" s="264" t="e">
        <f t="shared" ca="1" si="63"/>
        <v>#VALUE!</v>
      </c>
    </row>
    <row r="466" spans="1:15" x14ac:dyDescent="0.25">
      <c r="A466" s="264" t="e">
        <f t="shared" ca="1" si="56"/>
        <v>#VALUE!</v>
      </c>
      <c r="B466" s="264" t="e">
        <f t="shared" ca="1" si="57"/>
        <v>#VALUE!</v>
      </c>
      <c r="C466" s="309" t="e">
        <f ca="1">VLOOKUP($A466,Analysis!$A:$U,11,FALSE)</f>
        <v>#VALUE!</v>
      </c>
      <c r="D466" s="264" t="e">
        <f ca="1">IF(VLOOKUP($A466,Analysis!$A:$U,3,FALSE)=1,VLOOKUP($A466,Analysis!$A:$U,18,FALSE),#N/A)</f>
        <v>#VALUE!</v>
      </c>
      <c r="E466" s="264" t="e">
        <f ca="1">IF(ISERROR($D466),VLOOKUP($A466,Analysis!$A:$U,18,FALSE),#N/A)</f>
        <v>#VALUE!</v>
      </c>
      <c r="F466" s="264" t="e">
        <f t="shared" ca="1" si="58"/>
        <v>#VALUE!</v>
      </c>
      <c r="G466" s="264" t="e">
        <f t="shared" ca="1" si="59"/>
        <v>#VALUE!</v>
      </c>
      <c r="H466" s="264" t="e">
        <f t="shared" ca="1" si="60"/>
        <v>#VALUE!</v>
      </c>
      <c r="J466" s="309" t="e">
        <f ca="1">VLOOKUP($A466,Analysis!$A:$U,10,FALSE)</f>
        <v>#VALUE!</v>
      </c>
      <c r="K466" s="310" t="e">
        <f ca="1">IF(VLOOKUP($A466,Analysis!$A:$U,3,FALSE)=1,ROUND(VLOOKUP($A466,Analysis!$A:$U,17,FALSE),0),#N/A)</f>
        <v>#VALUE!</v>
      </c>
      <c r="L466" s="310" t="e">
        <f ca="1">IF(ISERROR($K466),ROUND(VLOOKUP($A466,Analysis!$A:$U,17,FALSE),0),#N/A)</f>
        <v>#VALUE!</v>
      </c>
      <c r="M466" s="264" t="e">
        <f t="shared" ca="1" si="61"/>
        <v>#VALUE!</v>
      </c>
      <c r="N466" s="264" t="e">
        <f t="shared" ca="1" si="62"/>
        <v>#VALUE!</v>
      </c>
      <c r="O466" s="264" t="e">
        <f t="shared" ca="1" si="63"/>
        <v>#VALUE!</v>
      </c>
    </row>
    <row r="467" spans="1:15" x14ac:dyDescent="0.25">
      <c r="A467" s="264" t="e">
        <f t="shared" ca="1" si="56"/>
        <v>#VALUE!</v>
      </c>
      <c r="B467" s="264" t="e">
        <f t="shared" ca="1" si="57"/>
        <v>#VALUE!</v>
      </c>
      <c r="C467" s="309" t="e">
        <f ca="1">VLOOKUP($A467,Analysis!$A:$U,11,FALSE)</f>
        <v>#VALUE!</v>
      </c>
      <c r="D467" s="264" t="e">
        <f ca="1">IF(VLOOKUP($A467,Analysis!$A:$U,3,FALSE)=1,VLOOKUP($A467,Analysis!$A:$U,18,FALSE),#N/A)</f>
        <v>#VALUE!</v>
      </c>
      <c r="E467" s="264" t="e">
        <f ca="1">IF(ISERROR($D467),VLOOKUP($A467,Analysis!$A:$U,18,FALSE),#N/A)</f>
        <v>#VALUE!</v>
      </c>
      <c r="F467" s="264" t="e">
        <f t="shared" ca="1" si="58"/>
        <v>#VALUE!</v>
      </c>
      <c r="G467" s="264" t="e">
        <f t="shared" ca="1" si="59"/>
        <v>#VALUE!</v>
      </c>
      <c r="H467" s="264" t="e">
        <f t="shared" ca="1" si="60"/>
        <v>#VALUE!</v>
      </c>
      <c r="J467" s="309" t="e">
        <f ca="1">VLOOKUP($A467,Analysis!$A:$U,10,FALSE)</f>
        <v>#VALUE!</v>
      </c>
      <c r="K467" s="310" t="e">
        <f ca="1">IF(VLOOKUP($A467,Analysis!$A:$U,3,FALSE)=1,ROUND(VLOOKUP($A467,Analysis!$A:$U,17,FALSE),0),#N/A)</f>
        <v>#VALUE!</v>
      </c>
      <c r="L467" s="310" t="e">
        <f ca="1">IF(ISERROR($K467),ROUND(VLOOKUP($A467,Analysis!$A:$U,17,FALSE),0),#N/A)</f>
        <v>#VALUE!</v>
      </c>
      <c r="M467" s="264" t="e">
        <f t="shared" ca="1" si="61"/>
        <v>#VALUE!</v>
      </c>
      <c r="N467" s="264" t="e">
        <f t="shared" ca="1" si="62"/>
        <v>#VALUE!</v>
      </c>
      <c r="O467" s="264" t="e">
        <f t="shared" ca="1" si="63"/>
        <v>#VALUE!</v>
      </c>
    </row>
    <row r="468" spans="1:15" x14ac:dyDescent="0.25">
      <c r="A468" s="264" t="e">
        <f t="shared" ca="1" si="56"/>
        <v>#VALUE!</v>
      </c>
      <c r="B468" s="264" t="e">
        <f t="shared" ca="1" si="57"/>
        <v>#VALUE!</v>
      </c>
      <c r="C468" s="309" t="e">
        <f ca="1">VLOOKUP($A468,Analysis!$A:$U,11,FALSE)</f>
        <v>#VALUE!</v>
      </c>
      <c r="D468" s="264" t="e">
        <f ca="1">IF(VLOOKUP($A468,Analysis!$A:$U,3,FALSE)=1,VLOOKUP($A468,Analysis!$A:$U,18,FALSE),#N/A)</f>
        <v>#VALUE!</v>
      </c>
      <c r="E468" s="264" t="e">
        <f ca="1">IF(ISERROR($D468),VLOOKUP($A468,Analysis!$A:$U,18,FALSE),#N/A)</f>
        <v>#VALUE!</v>
      </c>
      <c r="F468" s="264" t="e">
        <f t="shared" ca="1" si="58"/>
        <v>#VALUE!</v>
      </c>
      <c r="G468" s="264" t="e">
        <f t="shared" ca="1" si="59"/>
        <v>#VALUE!</v>
      </c>
      <c r="H468" s="264" t="e">
        <f t="shared" ca="1" si="60"/>
        <v>#VALUE!</v>
      </c>
      <c r="J468" s="309" t="e">
        <f ca="1">VLOOKUP($A468,Analysis!$A:$U,10,FALSE)</f>
        <v>#VALUE!</v>
      </c>
      <c r="K468" s="310" t="e">
        <f ca="1">IF(VLOOKUP($A468,Analysis!$A:$U,3,FALSE)=1,ROUND(VLOOKUP($A468,Analysis!$A:$U,17,FALSE),0),#N/A)</f>
        <v>#VALUE!</v>
      </c>
      <c r="L468" s="310" t="e">
        <f ca="1">IF(ISERROR($K468),ROUND(VLOOKUP($A468,Analysis!$A:$U,17,FALSE),0),#N/A)</f>
        <v>#VALUE!</v>
      </c>
      <c r="M468" s="264" t="e">
        <f t="shared" ca="1" si="61"/>
        <v>#VALUE!</v>
      </c>
      <c r="N468" s="264" t="e">
        <f t="shared" ca="1" si="62"/>
        <v>#VALUE!</v>
      </c>
      <c r="O468" s="264" t="e">
        <f t="shared" ca="1" si="63"/>
        <v>#VALUE!</v>
      </c>
    </row>
    <row r="469" spans="1:15" x14ac:dyDescent="0.25">
      <c r="A469" s="264" t="e">
        <f t="shared" ca="1" si="56"/>
        <v>#VALUE!</v>
      </c>
      <c r="B469" s="264" t="e">
        <f t="shared" ca="1" si="57"/>
        <v>#VALUE!</v>
      </c>
      <c r="C469" s="309" t="e">
        <f ca="1">VLOOKUP($A469,Analysis!$A:$U,11,FALSE)</f>
        <v>#VALUE!</v>
      </c>
      <c r="D469" s="264" t="e">
        <f ca="1">IF(VLOOKUP($A469,Analysis!$A:$U,3,FALSE)=1,VLOOKUP($A469,Analysis!$A:$U,18,FALSE),#N/A)</f>
        <v>#VALUE!</v>
      </c>
      <c r="E469" s="264" t="e">
        <f ca="1">IF(ISERROR($D469),VLOOKUP($A469,Analysis!$A:$U,18,FALSE),#N/A)</f>
        <v>#VALUE!</v>
      </c>
      <c r="F469" s="264" t="e">
        <f t="shared" ca="1" si="58"/>
        <v>#VALUE!</v>
      </c>
      <c r="G469" s="264" t="e">
        <f t="shared" ca="1" si="59"/>
        <v>#VALUE!</v>
      </c>
      <c r="H469" s="264" t="e">
        <f t="shared" ca="1" si="60"/>
        <v>#VALUE!</v>
      </c>
      <c r="J469" s="309" t="e">
        <f ca="1">VLOOKUP($A469,Analysis!$A:$U,10,FALSE)</f>
        <v>#VALUE!</v>
      </c>
      <c r="K469" s="310" t="e">
        <f ca="1">IF(VLOOKUP($A469,Analysis!$A:$U,3,FALSE)=1,ROUND(VLOOKUP($A469,Analysis!$A:$U,17,FALSE),0),#N/A)</f>
        <v>#VALUE!</v>
      </c>
      <c r="L469" s="310" t="e">
        <f ca="1">IF(ISERROR($K469),ROUND(VLOOKUP($A469,Analysis!$A:$U,17,FALSE),0),#N/A)</f>
        <v>#VALUE!</v>
      </c>
      <c r="M469" s="264" t="e">
        <f t="shared" ca="1" si="61"/>
        <v>#VALUE!</v>
      </c>
      <c r="N469" s="264" t="e">
        <f t="shared" ca="1" si="62"/>
        <v>#VALUE!</v>
      </c>
      <c r="O469" s="264" t="e">
        <f t="shared" ca="1" si="63"/>
        <v>#VALUE!</v>
      </c>
    </row>
    <row r="470" spans="1:15" x14ac:dyDescent="0.25">
      <c r="A470" s="264" t="e">
        <f t="shared" ca="1" si="56"/>
        <v>#VALUE!</v>
      </c>
      <c r="B470" s="264" t="e">
        <f t="shared" ca="1" si="57"/>
        <v>#VALUE!</v>
      </c>
      <c r="C470" s="309" t="e">
        <f ca="1">VLOOKUP($A470,Analysis!$A:$U,11,FALSE)</f>
        <v>#VALUE!</v>
      </c>
      <c r="D470" s="264" t="e">
        <f ca="1">IF(VLOOKUP($A470,Analysis!$A:$U,3,FALSE)=1,VLOOKUP($A470,Analysis!$A:$U,18,FALSE),#N/A)</f>
        <v>#VALUE!</v>
      </c>
      <c r="E470" s="264" t="e">
        <f ca="1">IF(ISERROR($D470),VLOOKUP($A470,Analysis!$A:$U,18,FALSE),#N/A)</f>
        <v>#VALUE!</v>
      </c>
      <c r="F470" s="264" t="e">
        <f t="shared" ca="1" si="58"/>
        <v>#VALUE!</v>
      </c>
      <c r="G470" s="264" t="e">
        <f t="shared" ca="1" si="59"/>
        <v>#VALUE!</v>
      </c>
      <c r="H470" s="264" t="e">
        <f t="shared" ca="1" si="60"/>
        <v>#VALUE!</v>
      </c>
      <c r="J470" s="309" t="e">
        <f ca="1">VLOOKUP($A470,Analysis!$A:$U,10,FALSE)</f>
        <v>#VALUE!</v>
      </c>
      <c r="K470" s="310" t="e">
        <f ca="1">IF(VLOOKUP($A470,Analysis!$A:$U,3,FALSE)=1,ROUND(VLOOKUP($A470,Analysis!$A:$U,17,FALSE),0),#N/A)</f>
        <v>#VALUE!</v>
      </c>
      <c r="L470" s="310" t="e">
        <f ca="1">IF(ISERROR($K470),ROUND(VLOOKUP($A470,Analysis!$A:$U,17,FALSE),0),#N/A)</f>
        <v>#VALUE!</v>
      </c>
      <c r="M470" s="264" t="e">
        <f t="shared" ca="1" si="61"/>
        <v>#VALUE!</v>
      </c>
      <c r="N470" s="264" t="e">
        <f t="shared" ca="1" si="62"/>
        <v>#VALUE!</v>
      </c>
      <c r="O470" s="264" t="e">
        <f t="shared" ca="1" si="63"/>
        <v>#VALUE!</v>
      </c>
    </row>
    <row r="471" spans="1:15" x14ac:dyDescent="0.25">
      <c r="A471" s="264" t="e">
        <f t="shared" ca="1" si="56"/>
        <v>#VALUE!</v>
      </c>
      <c r="B471" s="264" t="e">
        <f t="shared" ca="1" si="57"/>
        <v>#VALUE!</v>
      </c>
      <c r="C471" s="309" t="e">
        <f ca="1">VLOOKUP($A471,Analysis!$A:$U,11,FALSE)</f>
        <v>#VALUE!</v>
      </c>
      <c r="D471" s="264" t="e">
        <f ca="1">IF(VLOOKUP($A471,Analysis!$A:$U,3,FALSE)=1,VLOOKUP($A471,Analysis!$A:$U,18,FALSE),#N/A)</f>
        <v>#VALUE!</v>
      </c>
      <c r="E471" s="264" t="e">
        <f ca="1">IF(ISERROR($D471),VLOOKUP($A471,Analysis!$A:$U,18,FALSE),#N/A)</f>
        <v>#VALUE!</v>
      </c>
      <c r="F471" s="264" t="e">
        <f t="shared" ca="1" si="58"/>
        <v>#VALUE!</v>
      </c>
      <c r="G471" s="264" t="e">
        <f t="shared" ca="1" si="59"/>
        <v>#VALUE!</v>
      </c>
      <c r="H471" s="264" t="e">
        <f t="shared" ca="1" si="60"/>
        <v>#VALUE!</v>
      </c>
      <c r="J471" s="309" t="e">
        <f ca="1">VLOOKUP($A471,Analysis!$A:$U,10,FALSE)</f>
        <v>#VALUE!</v>
      </c>
      <c r="K471" s="310" t="e">
        <f ca="1">IF(VLOOKUP($A471,Analysis!$A:$U,3,FALSE)=1,ROUND(VLOOKUP($A471,Analysis!$A:$U,17,FALSE),0),#N/A)</f>
        <v>#VALUE!</v>
      </c>
      <c r="L471" s="310" t="e">
        <f ca="1">IF(ISERROR($K471),ROUND(VLOOKUP($A471,Analysis!$A:$U,17,FALSE),0),#N/A)</f>
        <v>#VALUE!</v>
      </c>
      <c r="M471" s="264" t="e">
        <f t="shared" ca="1" si="61"/>
        <v>#VALUE!</v>
      </c>
      <c r="N471" s="264" t="e">
        <f t="shared" ca="1" si="62"/>
        <v>#VALUE!</v>
      </c>
      <c r="O471" s="264" t="e">
        <f t="shared" ca="1" si="63"/>
        <v>#VALUE!</v>
      </c>
    </row>
    <row r="472" spans="1:15" x14ac:dyDescent="0.25">
      <c r="A472" s="264" t="e">
        <f t="shared" ca="1" si="56"/>
        <v>#VALUE!</v>
      </c>
      <c r="B472" s="264" t="e">
        <f t="shared" ca="1" si="57"/>
        <v>#VALUE!</v>
      </c>
      <c r="C472" s="309" t="e">
        <f ca="1">VLOOKUP($A472,Analysis!$A:$U,11,FALSE)</f>
        <v>#VALUE!</v>
      </c>
      <c r="D472" s="264" t="e">
        <f ca="1">IF(VLOOKUP($A472,Analysis!$A:$U,3,FALSE)=1,VLOOKUP($A472,Analysis!$A:$U,18,FALSE),#N/A)</f>
        <v>#VALUE!</v>
      </c>
      <c r="E472" s="264" t="e">
        <f ca="1">IF(ISERROR($D472),VLOOKUP($A472,Analysis!$A:$U,18,FALSE),#N/A)</f>
        <v>#VALUE!</v>
      </c>
      <c r="F472" s="264" t="e">
        <f t="shared" ca="1" si="58"/>
        <v>#VALUE!</v>
      </c>
      <c r="G472" s="264" t="e">
        <f t="shared" ca="1" si="59"/>
        <v>#VALUE!</v>
      </c>
      <c r="H472" s="264" t="e">
        <f t="shared" ca="1" si="60"/>
        <v>#VALUE!</v>
      </c>
      <c r="J472" s="309" t="e">
        <f ca="1">VLOOKUP($A472,Analysis!$A:$U,10,FALSE)</f>
        <v>#VALUE!</v>
      </c>
      <c r="K472" s="310" t="e">
        <f ca="1">IF(VLOOKUP($A472,Analysis!$A:$U,3,FALSE)=1,ROUND(VLOOKUP($A472,Analysis!$A:$U,17,FALSE),0),#N/A)</f>
        <v>#VALUE!</v>
      </c>
      <c r="L472" s="310" t="e">
        <f ca="1">IF(ISERROR($K472),ROUND(VLOOKUP($A472,Analysis!$A:$U,17,FALSE),0),#N/A)</f>
        <v>#VALUE!</v>
      </c>
      <c r="M472" s="264" t="e">
        <f t="shared" ca="1" si="61"/>
        <v>#VALUE!</v>
      </c>
      <c r="N472" s="264" t="e">
        <f t="shared" ca="1" si="62"/>
        <v>#VALUE!</v>
      </c>
      <c r="O472" s="264" t="e">
        <f t="shared" ca="1" si="63"/>
        <v>#VALUE!</v>
      </c>
    </row>
    <row r="473" spans="1:15" x14ac:dyDescent="0.25">
      <c r="A473" s="264" t="e">
        <f t="shared" ca="1" si="56"/>
        <v>#VALUE!</v>
      </c>
      <c r="B473" s="264" t="e">
        <f t="shared" ca="1" si="57"/>
        <v>#VALUE!</v>
      </c>
      <c r="C473" s="309" t="e">
        <f ca="1">VLOOKUP($A473,Analysis!$A:$U,11,FALSE)</f>
        <v>#VALUE!</v>
      </c>
      <c r="D473" s="264" t="e">
        <f ca="1">IF(VLOOKUP($A473,Analysis!$A:$U,3,FALSE)=1,VLOOKUP($A473,Analysis!$A:$U,18,FALSE),#N/A)</f>
        <v>#VALUE!</v>
      </c>
      <c r="E473" s="264" t="e">
        <f ca="1">IF(ISERROR($D473),VLOOKUP($A473,Analysis!$A:$U,18,FALSE),#N/A)</f>
        <v>#VALUE!</v>
      </c>
      <c r="F473" s="264" t="e">
        <f t="shared" ca="1" si="58"/>
        <v>#VALUE!</v>
      </c>
      <c r="G473" s="264" t="e">
        <f t="shared" ca="1" si="59"/>
        <v>#VALUE!</v>
      </c>
      <c r="H473" s="264" t="e">
        <f t="shared" ca="1" si="60"/>
        <v>#VALUE!</v>
      </c>
      <c r="J473" s="309" t="e">
        <f ca="1">VLOOKUP($A473,Analysis!$A:$U,10,FALSE)</f>
        <v>#VALUE!</v>
      </c>
      <c r="K473" s="310" t="e">
        <f ca="1">IF(VLOOKUP($A473,Analysis!$A:$U,3,FALSE)=1,ROUND(VLOOKUP($A473,Analysis!$A:$U,17,FALSE),0),#N/A)</f>
        <v>#VALUE!</v>
      </c>
      <c r="L473" s="310" t="e">
        <f ca="1">IF(ISERROR($K473),ROUND(VLOOKUP($A473,Analysis!$A:$U,17,FALSE),0),#N/A)</f>
        <v>#VALUE!</v>
      </c>
      <c r="M473" s="264" t="e">
        <f t="shared" ca="1" si="61"/>
        <v>#VALUE!</v>
      </c>
      <c r="N473" s="264" t="e">
        <f t="shared" ca="1" si="62"/>
        <v>#VALUE!</v>
      </c>
      <c r="O473" s="264" t="e">
        <f t="shared" ca="1" si="63"/>
        <v>#VALUE!</v>
      </c>
    </row>
    <row r="474" spans="1:15" x14ac:dyDescent="0.25">
      <c r="A474" s="264" t="e">
        <f t="shared" ca="1" si="56"/>
        <v>#VALUE!</v>
      </c>
      <c r="B474" s="264" t="e">
        <f t="shared" ca="1" si="57"/>
        <v>#VALUE!</v>
      </c>
      <c r="C474" s="309" t="e">
        <f ca="1">VLOOKUP($A474,Analysis!$A:$U,11,FALSE)</f>
        <v>#VALUE!</v>
      </c>
      <c r="D474" s="264" t="e">
        <f ca="1">IF(VLOOKUP($A474,Analysis!$A:$U,3,FALSE)=1,VLOOKUP($A474,Analysis!$A:$U,18,FALSE),#N/A)</f>
        <v>#VALUE!</v>
      </c>
      <c r="E474" s="264" t="e">
        <f ca="1">IF(ISERROR($D474),VLOOKUP($A474,Analysis!$A:$U,18,FALSE),#N/A)</f>
        <v>#VALUE!</v>
      </c>
      <c r="F474" s="264" t="e">
        <f t="shared" ca="1" si="58"/>
        <v>#VALUE!</v>
      </c>
      <c r="G474" s="264" t="e">
        <f t="shared" ca="1" si="59"/>
        <v>#VALUE!</v>
      </c>
      <c r="H474" s="264" t="e">
        <f t="shared" ca="1" si="60"/>
        <v>#VALUE!</v>
      </c>
      <c r="J474" s="309" t="e">
        <f ca="1">VLOOKUP($A474,Analysis!$A:$U,10,FALSE)</f>
        <v>#VALUE!</v>
      </c>
      <c r="K474" s="310" t="e">
        <f ca="1">IF(VLOOKUP($A474,Analysis!$A:$U,3,FALSE)=1,ROUND(VLOOKUP($A474,Analysis!$A:$U,17,FALSE),0),#N/A)</f>
        <v>#VALUE!</v>
      </c>
      <c r="L474" s="310" t="e">
        <f ca="1">IF(ISERROR($K474),ROUND(VLOOKUP($A474,Analysis!$A:$U,17,FALSE),0),#N/A)</f>
        <v>#VALUE!</v>
      </c>
      <c r="M474" s="264" t="e">
        <f t="shared" ca="1" si="61"/>
        <v>#VALUE!</v>
      </c>
      <c r="N474" s="264" t="e">
        <f t="shared" ca="1" si="62"/>
        <v>#VALUE!</v>
      </c>
      <c r="O474" s="264" t="e">
        <f t="shared" ca="1" si="63"/>
        <v>#VALUE!</v>
      </c>
    </row>
    <row r="475" spans="1:15" x14ac:dyDescent="0.25">
      <c r="A475" s="264" t="e">
        <f t="shared" ca="1" si="56"/>
        <v>#VALUE!</v>
      </c>
      <c r="B475" s="264" t="e">
        <f t="shared" ca="1" si="57"/>
        <v>#VALUE!</v>
      </c>
      <c r="C475" s="309" t="e">
        <f ca="1">VLOOKUP($A475,Analysis!$A:$U,11,FALSE)</f>
        <v>#VALUE!</v>
      </c>
      <c r="D475" s="264" t="e">
        <f ca="1">IF(VLOOKUP($A475,Analysis!$A:$U,3,FALSE)=1,VLOOKUP($A475,Analysis!$A:$U,18,FALSE),#N/A)</f>
        <v>#VALUE!</v>
      </c>
      <c r="E475" s="264" t="e">
        <f ca="1">IF(ISERROR($D475),VLOOKUP($A475,Analysis!$A:$U,18,FALSE),#N/A)</f>
        <v>#VALUE!</v>
      </c>
      <c r="F475" s="264" t="e">
        <f t="shared" ca="1" si="58"/>
        <v>#VALUE!</v>
      </c>
      <c r="G475" s="264" t="e">
        <f t="shared" ca="1" si="59"/>
        <v>#VALUE!</v>
      </c>
      <c r="H475" s="264" t="e">
        <f t="shared" ca="1" si="60"/>
        <v>#VALUE!</v>
      </c>
      <c r="J475" s="309" t="e">
        <f ca="1">VLOOKUP($A475,Analysis!$A:$U,10,FALSE)</f>
        <v>#VALUE!</v>
      </c>
      <c r="K475" s="310" t="e">
        <f ca="1">IF(VLOOKUP($A475,Analysis!$A:$U,3,FALSE)=1,ROUND(VLOOKUP($A475,Analysis!$A:$U,17,FALSE),0),#N/A)</f>
        <v>#VALUE!</v>
      </c>
      <c r="L475" s="310" t="e">
        <f ca="1">IF(ISERROR($K475),ROUND(VLOOKUP($A475,Analysis!$A:$U,17,FALSE),0),#N/A)</f>
        <v>#VALUE!</v>
      </c>
      <c r="M475" s="264" t="e">
        <f t="shared" ca="1" si="61"/>
        <v>#VALUE!</v>
      </c>
      <c r="N475" s="264" t="e">
        <f t="shared" ca="1" si="62"/>
        <v>#VALUE!</v>
      </c>
      <c r="O475" s="264" t="e">
        <f t="shared" ca="1" si="63"/>
        <v>#VALUE!</v>
      </c>
    </row>
    <row r="476" spans="1:15" x14ac:dyDescent="0.25">
      <c r="A476" s="264" t="e">
        <f t="shared" ca="1" si="56"/>
        <v>#VALUE!</v>
      </c>
      <c r="B476" s="264" t="e">
        <f t="shared" ca="1" si="57"/>
        <v>#VALUE!</v>
      </c>
      <c r="C476" s="309" t="e">
        <f ca="1">VLOOKUP($A476,Analysis!$A:$U,11,FALSE)</f>
        <v>#VALUE!</v>
      </c>
      <c r="D476" s="264" t="e">
        <f ca="1">IF(VLOOKUP($A476,Analysis!$A:$U,3,FALSE)=1,VLOOKUP($A476,Analysis!$A:$U,18,FALSE),#N/A)</f>
        <v>#VALUE!</v>
      </c>
      <c r="E476" s="264" t="e">
        <f ca="1">IF(ISERROR($D476),VLOOKUP($A476,Analysis!$A:$U,18,FALSE),#N/A)</f>
        <v>#VALUE!</v>
      </c>
      <c r="F476" s="264" t="e">
        <f t="shared" ca="1" si="58"/>
        <v>#VALUE!</v>
      </c>
      <c r="G476" s="264" t="e">
        <f t="shared" ca="1" si="59"/>
        <v>#VALUE!</v>
      </c>
      <c r="H476" s="264" t="e">
        <f t="shared" ca="1" si="60"/>
        <v>#VALUE!</v>
      </c>
      <c r="J476" s="309" t="e">
        <f ca="1">VLOOKUP($A476,Analysis!$A:$U,10,FALSE)</f>
        <v>#VALUE!</v>
      </c>
      <c r="K476" s="310" t="e">
        <f ca="1">IF(VLOOKUP($A476,Analysis!$A:$U,3,FALSE)=1,ROUND(VLOOKUP($A476,Analysis!$A:$U,17,FALSE),0),#N/A)</f>
        <v>#VALUE!</v>
      </c>
      <c r="L476" s="310" t="e">
        <f ca="1">IF(ISERROR($K476),ROUND(VLOOKUP($A476,Analysis!$A:$U,17,FALSE),0),#N/A)</f>
        <v>#VALUE!</v>
      </c>
      <c r="M476" s="264" t="e">
        <f t="shared" ca="1" si="61"/>
        <v>#VALUE!</v>
      </c>
      <c r="N476" s="264" t="e">
        <f t="shared" ca="1" si="62"/>
        <v>#VALUE!</v>
      </c>
      <c r="O476" s="264" t="e">
        <f t="shared" ca="1" si="63"/>
        <v>#VALUE!</v>
      </c>
    </row>
    <row r="477" spans="1:15" x14ac:dyDescent="0.25">
      <c r="A477" s="264" t="e">
        <f t="shared" ca="1" si="56"/>
        <v>#VALUE!</v>
      </c>
      <c r="B477" s="264" t="e">
        <f t="shared" ca="1" si="57"/>
        <v>#VALUE!</v>
      </c>
      <c r="C477" s="309" t="e">
        <f ca="1">VLOOKUP($A477,Analysis!$A:$U,11,FALSE)</f>
        <v>#VALUE!</v>
      </c>
      <c r="D477" s="264" t="e">
        <f ca="1">IF(VLOOKUP($A477,Analysis!$A:$U,3,FALSE)=1,VLOOKUP($A477,Analysis!$A:$U,18,FALSE),#N/A)</f>
        <v>#VALUE!</v>
      </c>
      <c r="E477" s="264" t="e">
        <f ca="1">IF(ISERROR($D477),VLOOKUP($A477,Analysis!$A:$U,18,FALSE),#N/A)</f>
        <v>#VALUE!</v>
      </c>
      <c r="F477" s="264" t="e">
        <f t="shared" ca="1" si="58"/>
        <v>#VALUE!</v>
      </c>
      <c r="G477" s="264" t="e">
        <f t="shared" ca="1" si="59"/>
        <v>#VALUE!</v>
      </c>
      <c r="H477" s="264" t="e">
        <f t="shared" ca="1" si="60"/>
        <v>#VALUE!</v>
      </c>
      <c r="J477" s="309" t="e">
        <f ca="1">VLOOKUP($A477,Analysis!$A:$U,10,FALSE)</f>
        <v>#VALUE!</v>
      </c>
      <c r="K477" s="310" t="e">
        <f ca="1">IF(VLOOKUP($A477,Analysis!$A:$U,3,FALSE)=1,ROUND(VLOOKUP($A477,Analysis!$A:$U,17,FALSE),0),#N/A)</f>
        <v>#VALUE!</v>
      </c>
      <c r="L477" s="310" t="e">
        <f ca="1">IF(ISERROR($K477),ROUND(VLOOKUP($A477,Analysis!$A:$U,17,FALSE),0),#N/A)</f>
        <v>#VALUE!</v>
      </c>
      <c r="M477" s="264" t="e">
        <f t="shared" ca="1" si="61"/>
        <v>#VALUE!</v>
      </c>
      <c r="N477" s="264" t="e">
        <f t="shared" ca="1" si="62"/>
        <v>#VALUE!</v>
      </c>
      <c r="O477" s="264" t="e">
        <f t="shared" ca="1" si="63"/>
        <v>#VALUE!</v>
      </c>
    </row>
    <row r="478" spans="1:15" x14ac:dyDescent="0.25">
      <c r="A478" s="264" t="e">
        <f t="shared" ca="1" si="56"/>
        <v>#VALUE!</v>
      </c>
      <c r="B478" s="264" t="e">
        <f t="shared" ca="1" si="57"/>
        <v>#VALUE!</v>
      </c>
      <c r="C478" s="309" t="e">
        <f ca="1">VLOOKUP($A478,Analysis!$A:$U,11,FALSE)</f>
        <v>#VALUE!</v>
      </c>
      <c r="D478" s="264" t="e">
        <f ca="1">IF(VLOOKUP($A478,Analysis!$A:$U,3,FALSE)=1,VLOOKUP($A478,Analysis!$A:$U,18,FALSE),#N/A)</f>
        <v>#VALUE!</v>
      </c>
      <c r="E478" s="264" t="e">
        <f ca="1">IF(ISERROR($D478),VLOOKUP($A478,Analysis!$A:$U,18,FALSE),#N/A)</f>
        <v>#VALUE!</v>
      </c>
      <c r="F478" s="264" t="e">
        <f t="shared" ca="1" si="58"/>
        <v>#VALUE!</v>
      </c>
      <c r="G478" s="264" t="e">
        <f t="shared" ca="1" si="59"/>
        <v>#VALUE!</v>
      </c>
      <c r="H478" s="264" t="e">
        <f t="shared" ca="1" si="60"/>
        <v>#VALUE!</v>
      </c>
      <c r="J478" s="309" t="e">
        <f ca="1">VLOOKUP($A478,Analysis!$A:$U,10,FALSE)</f>
        <v>#VALUE!</v>
      </c>
      <c r="K478" s="310" t="e">
        <f ca="1">IF(VLOOKUP($A478,Analysis!$A:$U,3,FALSE)=1,ROUND(VLOOKUP($A478,Analysis!$A:$U,17,FALSE),0),#N/A)</f>
        <v>#VALUE!</v>
      </c>
      <c r="L478" s="310" t="e">
        <f ca="1">IF(ISERROR($K478),ROUND(VLOOKUP($A478,Analysis!$A:$U,17,FALSE),0),#N/A)</f>
        <v>#VALUE!</v>
      </c>
      <c r="M478" s="264" t="e">
        <f t="shared" ca="1" si="61"/>
        <v>#VALUE!</v>
      </c>
      <c r="N478" s="264" t="e">
        <f t="shared" ca="1" si="62"/>
        <v>#VALUE!</v>
      </c>
      <c r="O478" s="264" t="e">
        <f t="shared" ca="1" si="63"/>
        <v>#VALUE!</v>
      </c>
    </row>
    <row r="479" spans="1:15" x14ac:dyDescent="0.25">
      <c r="A479" s="264" t="e">
        <f t="shared" ca="1" si="56"/>
        <v>#VALUE!</v>
      </c>
      <c r="B479" s="264" t="e">
        <f t="shared" ca="1" si="57"/>
        <v>#VALUE!</v>
      </c>
      <c r="C479" s="309" t="e">
        <f ca="1">VLOOKUP($A479,Analysis!$A:$U,11,FALSE)</f>
        <v>#VALUE!</v>
      </c>
      <c r="D479" s="264" t="e">
        <f ca="1">IF(VLOOKUP($A479,Analysis!$A:$U,3,FALSE)=1,VLOOKUP($A479,Analysis!$A:$U,18,FALSE),#N/A)</f>
        <v>#VALUE!</v>
      </c>
      <c r="E479" s="264" t="e">
        <f ca="1">IF(ISERROR($D479),VLOOKUP($A479,Analysis!$A:$U,18,FALSE),#N/A)</f>
        <v>#VALUE!</v>
      </c>
      <c r="F479" s="264" t="e">
        <f t="shared" ca="1" si="58"/>
        <v>#VALUE!</v>
      </c>
      <c r="G479" s="264" t="e">
        <f t="shared" ca="1" si="59"/>
        <v>#VALUE!</v>
      </c>
      <c r="H479" s="264" t="e">
        <f t="shared" ca="1" si="60"/>
        <v>#VALUE!</v>
      </c>
      <c r="J479" s="309" t="e">
        <f ca="1">VLOOKUP($A479,Analysis!$A:$U,10,FALSE)</f>
        <v>#VALUE!</v>
      </c>
      <c r="K479" s="310" t="e">
        <f ca="1">IF(VLOOKUP($A479,Analysis!$A:$U,3,FALSE)=1,ROUND(VLOOKUP($A479,Analysis!$A:$U,17,FALSE),0),#N/A)</f>
        <v>#VALUE!</v>
      </c>
      <c r="L479" s="310" t="e">
        <f ca="1">IF(ISERROR($K479),ROUND(VLOOKUP($A479,Analysis!$A:$U,17,FALSE),0),#N/A)</f>
        <v>#VALUE!</v>
      </c>
      <c r="M479" s="264" t="e">
        <f t="shared" ca="1" si="61"/>
        <v>#VALUE!</v>
      </c>
      <c r="N479" s="264" t="e">
        <f t="shared" ca="1" si="62"/>
        <v>#VALUE!</v>
      </c>
      <c r="O479" s="264" t="e">
        <f t="shared" ca="1" si="63"/>
        <v>#VALUE!</v>
      </c>
    </row>
    <row r="480" spans="1:15" x14ac:dyDescent="0.25">
      <c r="A480" s="264" t="e">
        <f t="shared" ca="1" si="56"/>
        <v>#VALUE!</v>
      </c>
      <c r="B480" s="264" t="e">
        <f t="shared" ca="1" si="57"/>
        <v>#VALUE!</v>
      </c>
      <c r="C480" s="309" t="e">
        <f ca="1">VLOOKUP($A480,Analysis!$A:$U,11,FALSE)</f>
        <v>#VALUE!</v>
      </c>
      <c r="D480" s="264" t="e">
        <f ca="1">IF(VLOOKUP($A480,Analysis!$A:$U,3,FALSE)=1,VLOOKUP($A480,Analysis!$A:$U,18,FALSE),#N/A)</f>
        <v>#VALUE!</v>
      </c>
      <c r="E480" s="264" t="e">
        <f ca="1">IF(ISERROR($D480),VLOOKUP($A480,Analysis!$A:$U,18,FALSE),#N/A)</f>
        <v>#VALUE!</v>
      </c>
      <c r="F480" s="264" t="e">
        <f t="shared" ca="1" si="58"/>
        <v>#VALUE!</v>
      </c>
      <c r="G480" s="264" t="e">
        <f t="shared" ca="1" si="59"/>
        <v>#VALUE!</v>
      </c>
      <c r="H480" s="264" t="e">
        <f t="shared" ca="1" si="60"/>
        <v>#VALUE!</v>
      </c>
      <c r="J480" s="309" t="e">
        <f ca="1">VLOOKUP($A480,Analysis!$A:$U,10,FALSE)</f>
        <v>#VALUE!</v>
      </c>
      <c r="K480" s="310" t="e">
        <f ca="1">IF(VLOOKUP($A480,Analysis!$A:$U,3,FALSE)=1,ROUND(VLOOKUP($A480,Analysis!$A:$U,17,FALSE),0),#N/A)</f>
        <v>#VALUE!</v>
      </c>
      <c r="L480" s="310" t="e">
        <f ca="1">IF(ISERROR($K480),ROUND(VLOOKUP($A480,Analysis!$A:$U,17,FALSE),0),#N/A)</f>
        <v>#VALUE!</v>
      </c>
      <c r="M480" s="264" t="e">
        <f t="shared" ca="1" si="61"/>
        <v>#VALUE!</v>
      </c>
      <c r="N480" s="264" t="e">
        <f t="shared" ca="1" si="62"/>
        <v>#VALUE!</v>
      </c>
      <c r="O480" s="264" t="e">
        <f t="shared" ca="1" si="63"/>
        <v>#VALUE!</v>
      </c>
    </row>
    <row r="481" spans="1:15" x14ac:dyDescent="0.25">
      <c r="A481" s="264" t="e">
        <f t="shared" ca="1" si="56"/>
        <v>#VALUE!</v>
      </c>
      <c r="B481" s="264" t="e">
        <f t="shared" ca="1" si="57"/>
        <v>#VALUE!</v>
      </c>
      <c r="C481" s="309" t="e">
        <f ca="1">VLOOKUP($A481,Analysis!$A:$U,11,FALSE)</f>
        <v>#VALUE!</v>
      </c>
      <c r="D481" s="264" t="e">
        <f ca="1">IF(VLOOKUP($A481,Analysis!$A:$U,3,FALSE)=1,VLOOKUP($A481,Analysis!$A:$U,18,FALSE),#N/A)</f>
        <v>#VALUE!</v>
      </c>
      <c r="E481" s="264" t="e">
        <f ca="1">IF(ISERROR($D481),VLOOKUP($A481,Analysis!$A:$U,18,FALSE),#N/A)</f>
        <v>#VALUE!</v>
      </c>
      <c r="F481" s="264" t="e">
        <f t="shared" ca="1" si="58"/>
        <v>#VALUE!</v>
      </c>
      <c r="G481" s="264" t="e">
        <f t="shared" ca="1" si="59"/>
        <v>#VALUE!</v>
      </c>
      <c r="H481" s="264" t="e">
        <f t="shared" ca="1" si="60"/>
        <v>#VALUE!</v>
      </c>
      <c r="J481" s="309" t="e">
        <f ca="1">VLOOKUP($A481,Analysis!$A:$U,10,FALSE)</f>
        <v>#VALUE!</v>
      </c>
      <c r="K481" s="310" t="e">
        <f ca="1">IF(VLOOKUP($A481,Analysis!$A:$U,3,FALSE)=1,ROUND(VLOOKUP($A481,Analysis!$A:$U,17,FALSE),0),#N/A)</f>
        <v>#VALUE!</v>
      </c>
      <c r="L481" s="310" t="e">
        <f ca="1">IF(ISERROR($K481),ROUND(VLOOKUP($A481,Analysis!$A:$U,17,FALSE),0),#N/A)</f>
        <v>#VALUE!</v>
      </c>
      <c r="M481" s="264" t="e">
        <f t="shared" ca="1" si="61"/>
        <v>#VALUE!</v>
      </c>
      <c r="N481" s="264" t="e">
        <f t="shared" ca="1" si="62"/>
        <v>#VALUE!</v>
      </c>
      <c r="O481" s="264" t="e">
        <f t="shared" ca="1" si="63"/>
        <v>#VALUE!</v>
      </c>
    </row>
    <row r="482" spans="1:15" x14ac:dyDescent="0.25">
      <c r="A482" s="264" t="e">
        <f t="shared" ca="1" si="56"/>
        <v>#VALUE!</v>
      </c>
      <c r="B482" s="264" t="e">
        <f t="shared" ca="1" si="57"/>
        <v>#VALUE!</v>
      </c>
      <c r="C482" s="309" t="e">
        <f ca="1">VLOOKUP($A482,Analysis!$A:$U,11,FALSE)</f>
        <v>#VALUE!</v>
      </c>
      <c r="D482" s="264" t="e">
        <f ca="1">IF(VLOOKUP($A482,Analysis!$A:$U,3,FALSE)=1,VLOOKUP($A482,Analysis!$A:$U,18,FALSE),#N/A)</f>
        <v>#VALUE!</v>
      </c>
      <c r="E482" s="264" t="e">
        <f ca="1">IF(ISERROR($D482),VLOOKUP($A482,Analysis!$A:$U,18,FALSE),#N/A)</f>
        <v>#VALUE!</v>
      </c>
      <c r="F482" s="264" t="e">
        <f t="shared" ca="1" si="58"/>
        <v>#VALUE!</v>
      </c>
      <c r="G482" s="264" t="e">
        <f t="shared" ca="1" si="59"/>
        <v>#VALUE!</v>
      </c>
      <c r="H482" s="264" t="e">
        <f t="shared" ca="1" si="60"/>
        <v>#VALUE!</v>
      </c>
      <c r="J482" s="309" t="e">
        <f ca="1">VLOOKUP($A482,Analysis!$A:$U,10,FALSE)</f>
        <v>#VALUE!</v>
      </c>
      <c r="K482" s="310" t="e">
        <f ca="1">IF(VLOOKUP($A482,Analysis!$A:$U,3,FALSE)=1,ROUND(VLOOKUP($A482,Analysis!$A:$U,17,FALSE),0),#N/A)</f>
        <v>#VALUE!</v>
      </c>
      <c r="L482" s="310" t="e">
        <f ca="1">IF(ISERROR($K482),ROUND(VLOOKUP($A482,Analysis!$A:$U,17,FALSE),0),#N/A)</f>
        <v>#VALUE!</v>
      </c>
      <c r="M482" s="264" t="e">
        <f t="shared" ca="1" si="61"/>
        <v>#VALUE!</v>
      </c>
      <c r="N482" s="264" t="e">
        <f t="shared" ca="1" si="62"/>
        <v>#VALUE!</v>
      </c>
      <c r="O482" s="264" t="e">
        <f t="shared" ca="1" si="63"/>
        <v>#VALUE!</v>
      </c>
    </row>
    <row r="483" spans="1:15" x14ac:dyDescent="0.25">
      <c r="A483" s="264" t="e">
        <f t="shared" ca="1" si="56"/>
        <v>#VALUE!</v>
      </c>
      <c r="B483" s="264" t="e">
        <f t="shared" ca="1" si="57"/>
        <v>#VALUE!</v>
      </c>
      <c r="C483" s="309" t="e">
        <f ca="1">VLOOKUP($A483,Analysis!$A:$U,11,FALSE)</f>
        <v>#VALUE!</v>
      </c>
      <c r="D483" s="264" t="e">
        <f ca="1">IF(VLOOKUP($A483,Analysis!$A:$U,3,FALSE)=1,VLOOKUP($A483,Analysis!$A:$U,18,FALSE),#N/A)</f>
        <v>#VALUE!</v>
      </c>
      <c r="E483" s="264" t="e">
        <f ca="1">IF(ISERROR($D483),VLOOKUP($A483,Analysis!$A:$U,18,FALSE),#N/A)</f>
        <v>#VALUE!</v>
      </c>
      <c r="F483" s="264" t="e">
        <f t="shared" ca="1" si="58"/>
        <v>#VALUE!</v>
      </c>
      <c r="G483" s="264" t="e">
        <f t="shared" ca="1" si="59"/>
        <v>#VALUE!</v>
      </c>
      <c r="H483" s="264" t="e">
        <f t="shared" ca="1" si="60"/>
        <v>#VALUE!</v>
      </c>
      <c r="J483" s="309" t="e">
        <f ca="1">VLOOKUP($A483,Analysis!$A:$U,10,FALSE)</f>
        <v>#VALUE!</v>
      </c>
      <c r="K483" s="310" t="e">
        <f ca="1">IF(VLOOKUP($A483,Analysis!$A:$U,3,FALSE)=1,ROUND(VLOOKUP($A483,Analysis!$A:$U,17,FALSE),0),#N/A)</f>
        <v>#VALUE!</v>
      </c>
      <c r="L483" s="310" t="e">
        <f ca="1">IF(ISERROR($K483),ROUND(VLOOKUP($A483,Analysis!$A:$U,17,FALSE),0),#N/A)</f>
        <v>#VALUE!</v>
      </c>
      <c r="M483" s="264" t="e">
        <f t="shared" ca="1" si="61"/>
        <v>#VALUE!</v>
      </c>
      <c r="N483" s="264" t="e">
        <f t="shared" ca="1" si="62"/>
        <v>#VALUE!</v>
      </c>
      <c r="O483" s="264" t="e">
        <f t="shared" ca="1" si="63"/>
        <v>#VALUE!</v>
      </c>
    </row>
    <row r="484" spans="1:15" x14ac:dyDescent="0.25">
      <c r="A484" s="264" t="e">
        <f t="shared" ca="1" si="56"/>
        <v>#VALUE!</v>
      </c>
      <c r="B484" s="264" t="e">
        <f t="shared" ca="1" si="57"/>
        <v>#VALUE!</v>
      </c>
      <c r="C484" s="309" t="e">
        <f ca="1">VLOOKUP($A484,Analysis!$A:$U,11,FALSE)</f>
        <v>#VALUE!</v>
      </c>
      <c r="D484" s="264" t="e">
        <f ca="1">IF(VLOOKUP($A484,Analysis!$A:$U,3,FALSE)=1,VLOOKUP($A484,Analysis!$A:$U,18,FALSE),#N/A)</f>
        <v>#VALUE!</v>
      </c>
      <c r="E484" s="264" t="e">
        <f ca="1">IF(ISERROR($D484),VLOOKUP($A484,Analysis!$A:$U,18,FALSE),#N/A)</f>
        <v>#VALUE!</v>
      </c>
      <c r="F484" s="264" t="e">
        <f t="shared" ca="1" si="58"/>
        <v>#VALUE!</v>
      </c>
      <c r="G484" s="264" t="e">
        <f t="shared" ca="1" si="59"/>
        <v>#VALUE!</v>
      </c>
      <c r="H484" s="264" t="e">
        <f t="shared" ca="1" si="60"/>
        <v>#VALUE!</v>
      </c>
      <c r="J484" s="309" t="e">
        <f ca="1">VLOOKUP($A484,Analysis!$A:$U,10,FALSE)</f>
        <v>#VALUE!</v>
      </c>
      <c r="K484" s="310" t="e">
        <f ca="1">IF(VLOOKUP($A484,Analysis!$A:$U,3,FALSE)=1,ROUND(VLOOKUP($A484,Analysis!$A:$U,17,FALSE),0),#N/A)</f>
        <v>#VALUE!</v>
      </c>
      <c r="L484" s="310" t="e">
        <f ca="1">IF(ISERROR($K484),ROUND(VLOOKUP($A484,Analysis!$A:$U,17,FALSE),0),#N/A)</f>
        <v>#VALUE!</v>
      </c>
      <c r="M484" s="264" t="e">
        <f t="shared" ca="1" si="61"/>
        <v>#VALUE!</v>
      </c>
      <c r="N484" s="264" t="e">
        <f t="shared" ca="1" si="62"/>
        <v>#VALUE!</v>
      </c>
      <c r="O484" s="264" t="e">
        <f t="shared" ca="1" si="63"/>
        <v>#VALUE!</v>
      </c>
    </row>
    <row r="485" spans="1:15" x14ac:dyDescent="0.25">
      <c r="A485" s="264" t="e">
        <f t="shared" ca="1" si="56"/>
        <v>#VALUE!</v>
      </c>
      <c r="B485" s="264" t="e">
        <f t="shared" ca="1" si="57"/>
        <v>#VALUE!</v>
      </c>
      <c r="C485" s="309" t="e">
        <f ca="1">VLOOKUP($A485,Analysis!$A:$U,11,FALSE)</f>
        <v>#VALUE!</v>
      </c>
      <c r="D485" s="264" t="e">
        <f ca="1">IF(VLOOKUP($A485,Analysis!$A:$U,3,FALSE)=1,VLOOKUP($A485,Analysis!$A:$U,18,FALSE),#N/A)</f>
        <v>#VALUE!</v>
      </c>
      <c r="E485" s="264" t="e">
        <f ca="1">IF(ISERROR($D485),VLOOKUP($A485,Analysis!$A:$U,18,FALSE),#N/A)</f>
        <v>#VALUE!</v>
      </c>
      <c r="F485" s="264" t="e">
        <f t="shared" ca="1" si="58"/>
        <v>#VALUE!</v>
      </c>
      <c r="G485" s="264" t="e">
        <f t="shared" ca="1" si="59"/>
        <v>#VALUE!</v>
      </c>
      <c r="H485" s="264" t="e">
        <f t="shared" ca="1" si="60"/>
        <v>#VALUE!</v>
      </c>
      <c r="J485" s="309" t="e">
        <f ca="1">VLOOKUP($A485,Analysis!$A:$U,10,FALSE)</f>
        <v>#VALUE!</v>
      </c>
      <c r="K485" s="310" t="e">
        <f ca="1">IF(VLOOKUP($A485,Analysis!$A:$U,3,FALSE)=1,ROUND(VLOOKUP($A485,Analysis!$A:$U,17,FALSE),0),#N/A)</f>
        <v>#VALUE!</v>
      </c>
      <c r="L485" s="310" t="e">
        <f ca="1">IF(ISERROR($K485),ROUND(VLOOKUP($A485,Analysis!$A:$U,17,FALSE),0),#N/A)</f>
        <v>#VALUE!</v>
      </c>
      <c r="M485" s="264" t="e">
        <f t="shared" ca="1" si="61"/>
        <v>#VALUE!</v>
      </c>
      <c r="N485" s="264" t="e">
        <f t="shared" ca="1" si="62"/>
        <v>#VALUE!</v>
      </c>
      <c r="O485" s="264" t="e">
        <f t="shared" ca="1" si="63"/>
        <v>#VALUE!</v>
      </c>
    </row>
    <row r="486" spans="1:15" x14ac:dyDescent="0.25">
      <c r="A486" s="264" t="e">
        <f t="shared" ca="1" si="56"/>
        <v>#VALUE!</v>
      </c>
      <c r="B486" s="264" t="e">
        <f t="shared" ca="1" si="57"/>
        <v>#VALUE!</v>
      </c>
      <c r="C486" s="309" t="e">
        <f ca="1">VLOOKUP($A486,Analysis!$A:$U,11,FALSE)</f>
        <v>#VALUE!</v>
      </c>
      <c r="D486" s="264" t="e">
        <f ca="1">IF(VLOOKUP($A486,Analysis!$A:$U,3,FALSE)=1,VLOOKUP($A486,Analysis!$A:$U,18,FALSE),#N/A)</f>
        <v>#VALUE!</v>
      </c>
      <c r="E486" s="264" t="e">
        <f ca="1">IF(ISERROR($D486),VLOOKUP($A486,Analysis!$A:$U,18,FALSE),#N/A)</f>
        <v>#VALUE!</v>
      </c>
      <c r="F486" s="264" t="e">
        <f t="shared" ca="1" si="58"/>
        <v>#VALUE!</v>
      </c>
      <c r="G486" s="264" t="e">
        <f t="shared" ca="1" si="59"/>
        <v>#VALUE!</v>
      </c>
      <c r="H486" s="264" t="e">
        <f t="shared" ca="1" si="60"/>
        <v>#VALUE!</v>
      </c>
      <c r="J486" s="309" t="e">
        <f ca="1">VLOOKUP($A486,Analysis!$A:$U,10,FALSE)</f>
        <v>#VALUE!</v>
      </c>
      <c r="K486" s="310" t="e">
        <f ca="1">IF(VLOOKUP($A486,Analysis!$A:$U,3,FALSE)=1,ROUND(VLOOKUP($A486,Analysis!$A:$U,17,FALSE),0),#N/A)</f>
        <v>#VALUE!</v>
      </c>
      <c r="L486" s="310" t="e">
        <f ca="1">IF(ISERROR($K486),ROUND(VLOOKUP($A486,Analysis!$A:$U,17,FALSE),0),#N/A)</f>
        <v>#VALUE!</v>
      </c>
      <c r="M486" s="264" t="e">
        <f t="shared" ca="1" si="61"/>
        <v>#VALUE!</v>
      </c>
      <c r="N486" s="264" t="e">
        <f t="shared" ca="1" si="62"/>
        <v>#VALUE!</v>
      </c>
      <c r="O486" s="264" t="e">
        <f t="shared" ca="1" si="63"/>
        <v>#VALUE!</v>
      </c>
    </row>
    <row r="487" spans="1:15" x14ac:dyDescent="0.25">
      <c r="A487" s="264" t="e">
        <f t="shared" ca="1" si="56"/>
        <v>#VALUE!</v>
      </c>
      <c r="B487" s="264" t="e">
        <f t="shared" ca="1" si="57"/>
        <v>#VALUE!</v>
      </c>
      <c r="C487" s="309" t="e">
        <f ca="1">VLOOKUP($A487,Analysis!$A:$U,11,FALSE)</f>
        <v>#VALUE!</v>
      </c>
      <c r="D487" s="264" t="e">
        <f ca="1">IF(VLOOKUP($A487,Analysis!$A:$U,3,FALSE)=1,VLOOKUP($A487,Analysis!$A:$U,18,FALSE),#N/A)</f>
        <v>#VALUE!</v>
      </c>
      <c r="E487" s="264" t="e">
        <f ca="1">IF(ISERROR($D487),VLOOKUP($A487,Analysis!$A:$U,18,FALSE),#N/A)</f>
        <v>#VALUE!</v>
      </c>
      <c r="F487" s="264" t="e">
        <f t="shared" ca="1" si="58"/>
        <v>#VALUE!</v>
      </c>
      <c r="G487" s="264" t="e">
        <f t="shared" ca="1" si="59"/>
        <v>#VALUE!</v>
      </c>
      <c r="H487" s="264" t="e">
        <f t="shared" ca="1" si="60"/>
        <v>#VALUE!</v>
      </c>
      <c r="J487" s="309" t="e">
        <f ca="1">VLOOKUP($A487,Analysis!$A:$U,10,FALSE)</f>
        <v>#VALUE!</v>
      </c>
      <c r="K487" s="310" t="e">
        <f ca="1">IF(VLOOKUP($A487,Analysis!$A:$U,3,FALSE)=1,ROUND(VLOOKUP($A487,Analysis!$A:$U,17,FALSE),0),#N/A)</f>
        <v>#VALUE!</v>
      </c>
      <c r="L487" s="310" t="e">
        <f ca="1">IF(ISERROR($K487),ROUND(VLOOKUP($A487,Analysis!$A:$U,17,FALSE),0),#N/A)</f>
        <v>#VALUE!</v>
      </c>
      <c r="M487" s="264" t="e">
        <f t="shared" ca="1" si="61"/>
        <v>#VALUE!</v>
      </c>
      <c r="N487" s="264" t="e">
        <f t="shared" ca="1" si="62"/>
        <v>#VALUE!</v>
      </c>
      <c r="O487" s="264" t="e">
        <f t="shared" ca="1" si="63"/>
        <v>#VALUE!</v>
      </c>
    </row>
    <row r="488" spans="1:15" x14ac:dyDescent="0.25">
      <c r="A488" s="264" t="e">
        <f t="shared" ca="1" si="56"/>
        <v>#VALUE!</v>
      </c>
      <c r="B488" s="264" t="e">
        <f t="shared" ca="1" si="57"/>
        <v>#VALUE!</v>
      </c>
      <c r="C488" s="309" t="e">
        <f ca="1">VLOOKUP($A488,Analysis!$A:$U,11,FALSE)</f>
        <v>#VALUE!</v>
      </c>
      <c r="D488" s="264" t="e">
        <f ca="1">IF(VLOOKUP($A488,Analysis!$A:$U,3,FALSE)=1,VLOOKUP($A488,Analysis!$A:$U,18,FALSE),#N/A)</f>
        <v>#VALUE!</v>
      </c>
      <c r="E488" s="264" t="e">
        <f ca="1">IF(ISERROR($D488),VLOOKUP($A488,Analysis!$A:$U,18,FALSE),#N/A)</f>
        <v>#VALUE!</v>
      </c>
      <c r="F488" s="264" t="e">
        <f t="shared" ca="1" si="58"/>
        <v>#VALUE!</v>
      </c>
      <c r="G488" s="264" t="e">
        <f t="shared" ca="1" si="59"/>
        <v>#VALUE!</v>
      </c>
      <c r="H488" s="264" t="e">
        <f t="shared" ca="1" si="60"/>
        <v>#VALUE!</v>
      </c>
      <c r="J488" s="309" t="e">
        <f ca="1">VLOOKUP($A488,Analysis!$A:$U,10,FALSE)</f>
        <v>#VALUE!</v>
      </c>
      <c r="K488" s="310" t="e">
        <f ca="1">IF(VLOOKUP($A488,Analysis!$A:$U,3,FALSE)=1,ROUND(VLOOKUP($A488,Analysis!$A:$U,17,FALSE),0),#N/A)</f>
        <v>#VALUE!</v>
      </c>
      <c r="L488" s="310" t="e">
        <f ca="1">IF(ISERROR($K488),ROUND(VLOOKUP($A488,Analysis!$A:$U,17,FALSE),0),#N/A)</f>
        <v>#VALUE!</v>
      </c>
      <c r="M488" s="264" t="e">
        <f t="shared" ca="1" si="61"/>
        <v>#VALUE!</v>
      </c>
      <c r="N488" s="264" t="e">
        <f t="shared" ca="1" si="62"/>
        <v>#VALUE!</v>
      </c>
      <c r="O488" s="264" t="e">
        <f t="shared" ca="1" si="63"/>
        <v>#VALUE!</v>
      </c>
    </row>
    <row r="489" spans="1:15" x14ac:dyDescent="0.25">
      <c r="A489" s="264" t="e">
        <f t="shared" ca="1" si="56"/>
        <v>#VALUE!</v>
      </c>
      <c r="B489" s="264" t="e">
        <f t="shared" ca="1" si="57"/>
        <v>#VALUE!</v>
      </c>
      <c r="C489" s="309" t="e">
        <f ca="1">VLOOKUP($A489,Analysis!$A:$U,11,FALSE)</f>
        <v>#VALUE!</v>
      </c>
      <c r="D489" s="264" t="e">
        <f ca="1">IF(VLOOKUP($A489,Analysis!$A:$U,3,FALSE)=1,VLOOKUP($A489,Analysis!$A:$U,18,FALSE),#N/A)</f>
        <v>#VALUE!</v>
      </c>
      <c r="E489" s="264" t="e">
        <f ca="1">IF(ISERROR($D489),VLOOKUP($A489,Analysis!$A:$U,18,FALSE),#N/A)</f>
        <v>#VALUE!</v>
      </c>
      <c r="F489" s="264" t="e">
        <f t="shared" ca="1" si="58"/>
        <v>#VALUE!</v>
      </c>
      <c r="G489" s="264" t="e">
        <f t="shared" ca="1" si="59"/>
        <v>#VALUE!</v>
      </c>
      <c r="H489" s="264" t="e">
        <f t="shared" ca="1" si="60"/>
        <v>#VALUE!</v>
      </c>
      <c r="J489" s="309" t="e">
        <f ca="1">VLOOKUP($A489,Analysis!$A:$U,10,FALSE)</f>
        <v>#VALUE!</v>
      </c>
      <c r="K489" s="310" t="e">
        <f ca="1">IF(VLOOKUP($A489,Analysis!$A:$U,3,FALSE)=1,ROUND(VLOOKUP($A489,Analysis!$A:$U,17,FALSE),0),#N/A)</f>
        <v>#VALUE!</v>
      </c>
      <c r="L489" s="310" t="e">
        <f ca="1">IF(ISERROR($K489),ROUND(VLOOKUP($A489,Analysis!$A:$U,17,FALSE),0),#N/A)</f>
        <v>#VALUE!</v>
      </c>
      <c r="M489" s="264" t="e">
        <f t="shared" ca="1" si="61"/>
        <v>#VALUE!</v>
      </c>
      <c r="N489" s="264" t="e">
        <f t="shared" ca="1" si="62"/>
        <v>#VALUE!</v>
      </c>
      <c r="O489" s="264" t="e">
        <f t="shared" ca="1" si="63"/>
        <v>#VALUE!</v>
      </c>
    </row>
    <row r="490" spans="1:15" x14ac:dyDescent="0.25">
      <c r="A490" s="264" t="e">
        <f t="shared" ca="1" si="56"/>
        <v>#VALUE!</v>
      </c>
      <c r="B490" s="264" t="e">
        <f t="shared" ca="1" si="57"/>
        <v>#VALUE!</v>
      </c>
      <c r="C490" s="309" t="e">
        <f ca="1">VLOOKUP($A490,Analysis!$A:$U,11,FALSE)</f>
        <v>#VALUE!</v>
      </c>
      <c r="D490" s="264" t="e">
        <f ca="1">IF(VLOOKUP($A490,Analysis!$A:$U,3,FALSE)=1,VLOOKUP($A490,Analysis!$A:$U,18,FALSE),#N/A)</f>
        <v>#VALUE!</v>
      </c>
      <c r="E490" s="264" t="e">
        <f ca="1">IF(ISERROR($D490),VLOOKUP($A490,Analysis!$A:$U,18,FALSE),#N/A)</f>
        <v>#VALUE!</v>
      </c>
      <c r="F490" s="264" t="e">
        <f t="shared" ca="1" si="58"/>
        <v>#VALUE!</v>
      </c>
      <c r="G490" s="264" t="e">
        <f t="shared" ca="1" si="59"/>
        <v>#VALUE!</v>
      </c>
      <c r="H490" s="264" t="e">
        <f t="shared" ca="1" si="60"/>
        <v>#VALUE!</v>
      </c>
      <c r="J490" s="309" t="e">
        <f ca="1">VLOOKUP($A490,Analysis!$A:$U,10,FALSE)</f>
        <v>#VALUE!</v>
      </c>
      <c r="K490" s="310" t="e">
        <f ca="1">IF(VLOOKUP($A490,Analysis!$A:$U,3,FALSE)=1,ROUND(VLOOKUP($A490,Analysis!$A:$U,17,FALSE),0),#N/A)</f>
        <v>#VALUE!</v>
      </c>
      <c r="L490" s="310" t="e">
        <f ca="1">IF(ISERROR($K490),ROUND(VLOOKUP($A490,Analysis!$A:$U,17,FALSE),0),#N/A)</f>
        <v>#VALUE!</v>
      </c>
      <c r="M490" s="264" t="e">
        <f t="shared" ca="1" si="61"/>
        <v>#VALUE!</v>
      </c>
      <c r="N490" s="264" t="e">
        <f t="shared" ca="1" si="62"/>
        <v>#VALUE!</v>
      </c>
      <c r="O490" s="264" t="e">
        <f t="shared" ca="1" si="63"/>
        <v>#VALUE!</v>
      </c>
    </row>
    <row r="491" spans="1:15" x14ac:dyDescent="0.25">
      <c r="A491" s="264" t="e">
        <f t="shared" ca="1" si="56"/>
        <v>#VALUE!</v>
      </c>
      <c r="B491" s="264" t="e">
        <f t="shared" ca="1" si="57"/>
        <v>#VALUE!</v>
      </c>
      <c r="C491" s="309" t="e">
        <f ca="1">VLOOKUP($A491,Analysis!$A:$U,11,FALSE)</f>
        <v>#VALUE!</v>
      </c>
      <c r="D491" s="264" t="e">
        <f ca="1">IF(VLOOKUP($A491,Analysis!$A:$U,3,FALSE)=1,VLOOKUP($A491,Analysis!$A:$U,18,FALSE),#N/A)</f>
        <v>#VALUE!</v>
      </c>
      <c r="E491" s="264" t="e">
        <f ca="1">IF(ISERROR($D491),VLOOKUP($A491,Analysis!$A:$U,18,FALSE),#N/A)</f>
        <v>#VALUE!</v>
      </c>
      <c r="F491" s="264" t="e">
        <f t="shared" ca="1" si="58"/>
        <v>#VALUE!</v>
      </c>
      <c r="G491" s="264" t="e">
        <f t="shared" ca="1" si="59"/>
        <v>#VALUE!</v>
      </c>
      <c r="H491" s="264" t="e">
        <f t="shared" ca="1" si="60"/>
        <v>#VALUE!</v>
      </c>
      <c r="J491" s="309" t="e">
        <f ca="1">VLOOKUP($A491,Analysis!$A:$U,10,FALSE)</f>
        <v>#VALUE!</v>
      </c>
      <c r="K491" s="310" t="e">
        <f ca="1">IF(VLOOKUP($A491,Analysis!$A:$U,3,FALSE)=1,ROUND(VLOOKUP($A491,Analysis!$A:$U,17,FALSE),0),#N/A)</f>
        <v>#VALUE!</v>
      </c>
      <c r="L491" s="310" t="e">
        <f ca="1">IF(ISERROR($K491),ROUND(VLOOKUP($A491,Analysis!$A:$U,17,FALSE),0),#N/A)</f>
        <v>#VALUE!</v>
      </c>
      <c r="M491" s="264" t="e">
        <f t="shared" ca="1" si="61"/>
        <v>#VALUE!</v>
      </c>
      <c r="N491" s="264" t="e">
        <f t="shared" ca="1" si="62"/>
        <v>#VALUE!</v>
      </c>
      <c r="O491" s="264" t="e">
        <f t="shared" ca="1" si="63"/>
        <v>#VALUE!</v>
      </c>
    </row>
    <row r="492" spans="1:15" x14ac:dyDescent="0.25">
      <c r="A492" s="264" t="e">
        <f t="shared" ca="1" si="56"/>
        <v>#VALUE!</v>
      </c>
      <c r="B492" s="264" t="e">
        <f t="shared" ca="1" si="57"/>
        <v>#VALUE!</v>
      </c>
      <c r="C492" s="309" t="e">
        <f ca="1">VLOOKUP($A492,Analysis!$A:$U,11,FALSE)</f>
        <v>#VALUE!</v>
      </c>
      <c r="D492" s="264" t="e">
        <f ca="1">IF(VLOOKUP($A492,Analysis!$A:$U,3,FALSE)=1,VLOOKUP($A492,Analysis!$A:$U,18,FALSE),#N/A)</f>
        <v>#VALUE!</v>
      </c>
      <c r="E492" s="264" t="e">
        <f ca="1">IF(ISERROR($D492),VLOOKUP($A492,Analysis!$A:$U,18,FALSE),#N/A)</f>
        <v>#VALUE!</v>
      </c>
      <c r="F492" s="264" t="e">
        <f t="shared" ca="1" si="58"/>
        <v>#VALUE!</v>
      </c>
      <c r="G492" s="264" t="e">
        <f t="shared" ca="1" si="59"/>
        <v>#VALUE!</v>
      </c>
      <c r="H492" s="264" t="e">
        <f t="shared" ca="1" si="60"/>
        <v>#VALUE!</v>
      </c>
      <c r="J492" s="309" t="e">
        <f ca="1">VLOOKUP($A492,Analysis!$A:$U,10,FALSE)</f>
        <v>#VALUE!</v>
      </c>
      <c r="K492" s="310" t="e">
        <f ca="1">IF(VLOOKUP($A492,Analysis!$A:$U,3,FALSE)=1,ROUND(VLOOKUP($A492,Analysis!$A:$U,17,FALSE),0),#N/A)</f>
        <v>#VALUE!</v>
      </c>
      <c r="L492" s="310" t="e">
        <f ca="1">IF(ISERROR($K492),ROUND(VLOOKUP($A492,Analysis!$A:$U,17,FALSE),0),#N/A)</f>
        <v>#VALUE!</v>
      </c>
      <c r="M492" s="264" t="e">
        <f t="shared" ca="1" si="61"/>
        <v>#VALUE!</v>
      </c>
      <c r="N492" s="264" t="e">
        <f t="shared" ca="1" si="62"/>
        <v>#VALUE!</v>
      </c>
      <c r="O492" s="264" t="e">
        <f t="shared" ca="1" si="63"/>
        <v>#VALUE!</v>
      </c>
    </row>
    <row r="493" spans="1:15" x14ac:dyDescent="0.25">
      <c r="A493" s="264" t="e">
        <f t="shared" ca="1" si="56"/>
        <v>#VALUE!</v>
      </c>
      <c r="B493" s="264" t="e">
        <f t="shared" ca="1" si="57"/>
        <v>#VALUE!</v>
      </c>
      <c r="C493" s="309" t="e">
        <f ca="1">VLOOKUP($A493,Analysis!$A:$U,11,FALSE)</f>
        <v>#VALUE!</v>
      </c>
      <c r="D493" s="264" t="e">
        <f ca="1">IF(VLOOKUP($A493,Analysis!$A:$U,3,FALSE)=1,VLOOKUP($A493,Analysis!$A:$U,18,FALSE),#N/A)</f>
        <v>#VALUE!</v>
      </c>
      <c r="E493" s="264" t="e">
        <f ca="1">IF(ISERROR($D493),VLOOKUP($A493,Analysis!$A:$U,18,FALSE),#N/A)</f>
        <v>#VALUE!</v>
      </c>
      <c r="F493" s="264" t="e">
        <f t="shared" ca="1" si="58"/>
        <v>#VALUE!</v>
      </c>
      <c r="G493" s="264" t="e">
        <f t="shared" ca="1" si="59"/>
        <v>#VALUE!</v>
      </c>
      <c r="H493" s="264" t="e">
        <f t="shared" ca="1" si="60"/>
        <v>#VALUE!</v>
      </c>
      <c r="J493" s="309" t="e">
        <f ca="1">VLOOKUP($A493,Analysis!$A:$U,10,FALSE)</f>
        <v>#VALUE!</v>
      </c>
      <c r="K493" s="310" t="e">
        <f ca="1">IF(VLOOKUP($A493,Analysis!$A:$U,3,FALSE)=1,ROUND(VLOOKUP($A493,Analysis!$A:$U,17,FALSE),0),#N/A)</f>
        <v>#VALUE!</v>
      </c>
      <c r="L493" s="310" t="e">
        <f ca="1">IF(ISERROR($K493),ROUND(VLOOKUP($A493,Analysis!$A:$U,17,FALSE),0),#N/A)</f>
        <v>#VALUE!</v>
      </c>
      <c r="M493" s="264" t="e">
        <f t="shared" ca="1" si="61"/>
        <v>#VALUE!</v>
      </c>
      <c r="N493" s="264" t="e">
        <f t="shared" ca="1" si="62"/>
        <v>#VALUE!</v>
      </c>
      <c r="O493" s="264" t="e">
        <f t="shared" ca="1" si="63"/>
        <v>#VALUE!</v>
      </c>
    </row>
    <row r="494" spans="1:15" x14ac:dyDescent="0.25">
      <c r="A494" s="264" t="e">
        <f t="shared" ca="1" si="56"/>
        <v>#VALUE!</v>
      </c>
      <c r="B494" s="264" t="e">
        <f t="shared" ca="1" si="57"/>
        <v>#VALUE!</v>
      </c>
      <c r="C494" s="309" t="e">
        <f ca="1">VLOOKUP($A494,Analysis!$A:$U,11,FALSE)</f>
        <v>#VALUE!</v>
      </c>
      <c r="D494" s="264" t="e">
        <f ca="1">IF(VLOOKUP($A494,Analysis!$A:$U,3,FALSE)=1,VLOOKUP($A494,Analysis!$A:$U,18,FALSE),#N/A)</f>
        <v>#VALUE!</v>
      </c>
      <c r="E494" s="264" t="e">
        <f ca="1">IF(ISERROR($D494),VLOOKUP($A494,Analysis!$A:$U,18,FALSE),#N/A)</f>
        <v>#VALUE!</v>
      </c>
      <c r="F494" s="264" t="e">
        <f t="shared" ca="1" si="58"/>
        <v>#VALUE!</v>
      </c>
      <c r="G494" s="264" t="e">
        <f t="shared" ca="1" si="59"/>
        <v>#VALUE!</v>
      </c>
      <c r="H494" s="264" t="e">
        <f t="shared" ca="1" si="60"/>
        <v>#VALUE!</v>
      </c>
      <c r="J494" s="309" t="e">
        <f ca="1">VLOOKUP($A494,Analysis!$A:$U,10,FALSE)</f>
        <v>#VALUE!</v>
      </c>
      <c r="K494" s="310" t="e">
        <f ca="1">IF(VLOOKUP($A494,Analysis!$A:$U,3,FALSE)=1,ROUND(VLOOKUP($A494,Analysis!$A:$U,17,FALSE),0),#N/A)</f>
        <v>#VALUE!</v>
      </c>
      <c r="L494" s="310" t="e">
        <f ca="1">IF(ISERROR($K494),ROUND(VLOOKUP($A494,Analysis!$A:$U,17,FALSE),0),#N/A)</f>
        <v>#VALUE!</v>
      </c>
      <c r="M494" s="264" t="e">
        <f t="shared" ca="1" si="61"/>
        <v>#VALUE!</v>
      </c>
      <c r="N494" s="264" t="e">
        <f t="shared" ca="1" si="62"/>
        <v>#VALUE!</v>
      </c>
      <c r="O494" s="264" t="e">
        <f t="shared" ca="1" si="63"/>
        <v>#VALUE!</v>
      </c>
    </row>
    <row r="495" spans="1:15" x14ac:dyDescent="0.25">
      <c r="A495" s="264" t="e">
        <f t="shared" ca="1" si="56"/>
        <v>#VALUE!</v>
      </c>
      <c r="B495" s="264" t="e">
        <f t="shared" ca="1" si="57"/>
        <v>#VALUE!</v>
      </c>
      <c r="C495" s="309" t="e">
        <f ca="1">VLOOKUP($A495,Analysis!$A:$U,11,FALSE)</f>
        <v>#VALUE!</v>
      </c>
      <c r="D495" s="264" t="e">
        <f ca="1">IF(VLOOKUP($A495,Analysis!$A:$U,3,FALSE)=1,VLOOKUP($A495,Analysis!$A:$U,18,FALSE),#N/A)</f>
        <v>#VALUE!</v>
      </c>
      <c r="E495" s="264" t="e">
        <f ca="1">IF(ISERROR($D495),VLOOKUP($A495,Analysis!$A:$U,18,FALSE),#N/A)</f>
        <v>#VALUE!</v>
      </c>
      <c r="F495" s="264" t="e">
        <f t="shared" ca="1" si="58"/>
        <v>#VALUE!</v>
      </c>
      <c r="G495" s="264" t="e">
        <f t="shared" ca="1" si="59"/>
        <v>#VALUE!</v>
      </c>
      <c r="H495" s="264" t="e">
        <f t="shared" ca="1" si="60"/>
        <v>#VALUE!</v>
      </c>
      <c r="J495" s="309" t="e">
        <f ca="1">VLOOKUP($A495,Analysis!$A:$U,10,FALSE)</f>
        <v>#VALUE!</v>
      </c>
      <c r="K495" s="310" t="e">
        <f ca="1">IF(VLOOKUP($A495,Analysis!$A:$U,3,FALSE)=1,ROUND(VLOOKUP($A495,Analysis!$A:$U,17,FALSE),0),#N/A)</f>
        <v>#VALUE!</v>
      </c>
      <c r="L495" s="310" t="e">
        <f ca="1">IF(ISERROR($K495),ROUND(VLOOKUP($A495,Analysis!$A:$U,17,FALSE),0),#N/A)</f>
        <v>#VALUE!</v>
      </c>
      <c r="M495" s="264" t="e">
        <f t="shared" ca="1" si="61"/>
        <v>#VALUE!</v>
      </c>
      <c r="N495" s="264" t="e">
        <f t="shared" ca="1" si="62"/>
        <v>#VALUE!</v>
      </c>
      <c r="O495" s="264" t="e">
        <f t="shared" ca="1" si="63"/>
        <v>#VALUE!</v>
      </c>
    </row>
    <row r="496" spans="1:15" x14ac:dyDescent="0.25">
      <c r="A496" s="264" t="e">
        <f t="shared" ca="1" si="56"/>
        <v>#VALUE!</v>
      </c>
      <c r="B496" s="264" t="e">
        <f t="shared" ca="1" si="57"/>
        <v>#VALUE!</v>
      </c>
      <c r="C496" s="309" t="e">
        <f ca="1">VLOOKUP($A496,Analysis!$A:$U,11,FALSE)</f>
        <v>#VALUE!</v>
      </c>
      <c r="D496" s="264" t="e">
        <f ca="1">IF(VLOOKUP($A496,Analysis!$A:$U,3,FALSE)=1,VLOOKUP($A496,Analysis!$A:$U,18,FALSE),#N/A)</f>
        <v>#VALUE!</v>
      </c>
      <c r="E496" s="264" t="e">
        <f ca="1">IF(ISERROR($D496),VLOOKUP($A496,Analysis!$A:$U,18,FALSE),#N/A)</f>
        <v>#VALUE!</v>
      </c>
      <c r="F496" s="264" t="e">
        <f t="shared" ca="1" si="58"/>
        <v>#VALUE!</v>
      </c>
      <c r="G496" s="264" t="e">
        <f t="shared" ca="1" si="59"/>
        <v>#VALUE!</v>
      </c>
      <c r="H496" s="264" t="e">
        <f t="shared" ca="1" si="60"/>
        <v>#VALUE!</v>
      </c>
      <c r="J496" s="309" t="e">
        <f ca="1">VLOOKUP($A496,Analysis!$A:$U,10,FALSE)</f>
        <v>#VALUE!</v>
      </c>
      <c r="K496" s="310" t="e">
        <f ca="1">IF(VLOOKUP($A496,Analysis!$A:$U,3,FALSE)=1,ROUND(VLOOKUP($A496,Analysis!$A:$U,17,FALSE),0),#N/A)</f>
        <v>#VALUE!</v>
      </c>
      <c r="L496" s="310" t="e">
        <f ca="1">IF(ISERROR($K496),ROUND(VLOOKUP($A496,Analysis!$A:$U,17,FALSE),0),#N/A)</f>
        <v>#VALUE!</v>
      </c>
      <c r="M496" s="264" t="e">
        <f t="shared" ca="1" si="61"/>
        <v>#VALUE!</v>
      </c>
      <c r="N496" s="264" t="e">
        <f t="shared" ca="1" si="62"/>
        <v>#VALUE!</v>
      </c>
      <c r="O496" s="264" t="e">
        <f t="shared" ca="1" si="63"/>
        <v>#VALUE!</v>
      </c>
    </row>
    <row r="497" spans="1:15" x14ac:dyDescent="0.25">
      <c r="A497" s="264" t="e">
        <f t="shared" ca="1" si="56"/>
        <v>#VALUE!</v>
      </c>
      <c r="B497" s="264" t="e">
        <f t="shared" ca="1" si="57"/>
        <v>#VALUE!</v>
      </c>
      <c r="C497" s="309" t="e">
        <f ca="1">VLOOKUP($A497,Analysis!$A:$U,11,FALSE)</f>
        <v>#VALUE!</v>
      </c>
      <c r="D497" s="264" t="e">
        <f ca="1">IF(VLOOKUP($A497,Analysis!$A:$U,3,FALSE)=1,VLOOKUP($A497,Analysis!$A:$U,18,FALSE),#N/A)</f>
        <v>#VALUE!</v>
      </c>
      <c r="E497" s="264" t="e">
        <f ca="1">IF(ISERROR($D497),VLOOKUP($A497,Analysis!$A:$U,18,FALSE),#N/A)</f>
        <v>#VALUE!</v>
      </c>
      <c r="F497" s="264" t="e">
        <f t="shared" ca="1" si="58"/>
        <v>#VALUE!</v>
      </c>
      <c r="G497" s="264" t="e">
        <f t="shared" ca="1" si="59"/>
        <v>#VALUE!</v>
      </c>
      <c r="H497" s="264" t="e">
        <f t="shared" ca="1" si="60"/>
        <v>#VALUE!</v>
      </c>
      <c r="J497" s="309" t="e">
        <f ca="1">VLOOKUP($A497,Analysis!$A:$U,10,FALSE)</f>
        <v>#VALUE!</v>
      </c>
      <c r="K497" s="310" t="e">
        <f ca="1">IF(VLOOKUP($A497,Analysis!$A:$U,3,FALSE)=1,ROUND(VLOOKUP($A497,Analysis!$A:$U,17,FALSE),0),#N/A)</f>
        <v>#VALUE!</v>
      </c>
      <c r="L497" s="310" t="e">
        <f ca="1">IF(ISERROR($K497),ROUND(VLOOKUP($A497,Analysis!$A:$U,17,FALSE),0),#N/A)</f>
        <v>#VALUE!</v>
      </c>
      <c r="M497" s="264" t="e">
        <f t="shared" ca="1" si="61"/>
        <v>#VALUE!</v>
      </c>
      <c r="N497" s="264" t="e">
        <f t="shared" ca="1" si="62"/>
        <v>#VALUE!</v>
      </c>
      <c r="O497" s="264" t="e">
        <f t="shared" ca="1" si="63"/>
        <v>#VALUE!</v>
      </c>
    </row>
    <row r="498" spans="1:15" x14ac:dyDescent="0.25">
      <c r="A498" s="264" t="e">
        <f t="shared" ca="1" si="56"/>
        <v>#VALUE!</v>
      </c>
      <c r="B498" s="264" t="e">
        <f t="shared" ca="1" si="57"/>
        <v>#VALUE!</v>
      </c>
      <c r="C498" s="309" t="e">
        <f ca="1">VLOOKUP($A498,Analysis!$A:$U,11,FALSE)</f>
        <v>#VALUE!</v>
      </c>
      <c r="D498" s="264" t="e">
        <f ca="1">IF(VLOOKUP($A498,Analysis!$A:$U,3,FALSE)=1,VLOOKUP($A498,Analysis!$A:$U,18,FALSE),#N/A)</f>
        <v>#VALUE!</v>
      </c>
      <c r="E498" s="264" t="e">
        <f ca="1">IF(ISERROR($D498),VLOOKUP($A498,Analysis!$A:$U,18,FALSE),#N/A)</f>
        <v>#VALUE!</v>
      </c>
      <c r="F498" s="264" t="e">
        <f t="shared" ca="1" si="58"/>
        <v>#VALUE!</v>
      </c>
      <c r="G498" s="264" t="e">
        <f t="shared" ca="1" si="59"/>
        <v>#VALUE!</v>
      </c>
      <c r="H498" s="264" t="e">
        <f t="shared" ca="1" si="60"/>
        <v>#VALUE!</v>
      </c>
      <c r="J498" s="309" t="e">
        <f ca="1">VLOOKUP($A498,Analysis!$A:$U,10,FALSE)</f>
        <v>#VALUE!</v>
      </c>
      <c r="K498" s="310" t="e">
        <f ca="1">IF(VLOOKUP($A498,Analysis!$A:$U,3,FALSE)=1,ROUND(VLOOKUP($A498,Analysis!$A:$U,17,FALSE),0),#N/A)</f>
        <v>#VALUE!</v>
      </c>
      <c r="L498" s="310" t="e">
        <f ca="1">IF(ISERROR($K498),ROUND(VLOOKUP($A498,Analysis!$A:$U,17,FALSE),0),#N/A)</f>
        <v>#VALUE!</v>
      </c>
      <c r="M498" s="264" t="e">
        <f t="shared" ca="1" si="61"/>
        <v>#VALUE!</v>
      </c>
      <c r="N498" s="264" t="e">
        <f t="shared" ca="1" si="62"/>
        <v>#VALUE!</v>
      </c>
      <c r="O498" s="264" t="e">
        <f t="shared" ca="1" si="63"/>
        <v>#VALUE!</v>
      </c>
    </row>
    <row r="499" spans="1:15" x14ac:dyDescent="0.25">
      <c r="A499" s="264" t="e">
        <f t="shared" ca="1" si="56"/>
        <v>#VALUE!</v>
      </c>
      <c r="B499" s="264" t="e">
        <f t="shared" ca="1" si="57"/>
        <v>#VALUE!</v>
      </c>
      <c r="C499" s="309" t="e">
        <f ca="1">VLOOKUP($A499,Analysis!$A:$U,11,FALSE)</f>
        <v>#VALUE!</v>
      </c>
      <c r="D499" s="264" t="e">
        <f ca="1">IF(VLOOKUP($A499,Analysis!$A:$U,3,FALSE)=1,VLOOKUP($A499,Analysis!$A:$U,18,FALSE),#N/A)</f>
        <v>#VALUE!</v>
      </c>
      <c r="E499" s="264" t="e">
        <f ca="1">IF(ISERROR($D499),VLOOKUP($A499,Analysis!$A:$U,18,FALSE),#N/A)</f>
        <v>#VALUE!</v>
      </c>
      <c r="F499" s="264" t="e">
        <f t="shared" ca="1" si="58"/>
        <v>#VALUE!</v>
      </c>
      <c r="G499" s="264" t="e">
        <f t="shared" ca="1" si="59"/>
        <v>#VALUE!</v>
      </c>
      <c r="H499" s="264" t="e">
        <f t="shared" ca="1" si="60"/>
        <v>#VALUE!</v>
      </c>
      <c r="J499" s="309" t="e">
        <f ca="1">VLOOKUP($A499,Analysis!$A:$U,10,FALSE)</f>
        <v>#VALUE!</v>
      </c>
      <c r="K499" s="310" t="e">
        <f ca="1">IF(VLOOKUP($A499,Analysis!$A:$U,3,FALSE)=1,ROUND(VLOOKUP($A499,Analysis!$A:$U,17,FALSE),0),#N/A)</f>
        <v>#VALUE!</v>
      </c>
      <c r="L499" s="310" t="e">
        <f ca="1">IF(ISERROR($K499),ROUND(VLOOKUP($A499,Analysis!$A:$U,17,FALSE),0),#N/A)</f>
        <v>#VALUE!</v>
      </c>
      <c r="M499" s="264" t="e">
        <f t="shared" ca="1" si="61"/>
        <v>#VALUE!</v>
      </c>
      <c r="N499" s="264" t="e">
        <f t="shared" ca="1" si="62"/>
        <v>#VALUE!</v>
      </c>
      <c r="O499" s="264" t="e">
        <f t="shared" ca="1" si="63"/>
        <v>#VALUE!</v>
      </c>
    </row>
    <row r="500" spans="1:15" x14ac:dyDescent="0.25">
      <c r="A500" s="264" t="e">
        <f t="shared" ca="1" si="56"/>
        <v>#VALUE!</v>
      </c>
      <c r="B500" s="264" t="e">
        <f t="shared" ca="1" si="57"/>
        <v>#VALUE!</v>
      </c>
      <c r="C500" s="309" t="e">
        <f ca="1">VLOOKUP($A500,Analysis!$A:$U,11,FALSE)</f>
        <v>#VALUE!</v>
      </c>
      <c r="D500" s="264" t="e">
        <f ca="1">IF(VLOOKUP($A500,Analysis!$A:$U,3,FALSE)=1,VLOOKUP($A500,Analysis!$A:$U,18,FALSE),#N/A)</f>
        <v>#VALUE!</v>
      </c>
      <c r="E500" s="264" t="e">
        <f ca="1">IF(ISERROR($D500),VLOOKUP($A500,Analysis!$A:$U,18,FALSE),#N/A)</f>
        <v>#VALUE!</v>
      </c>
      <c r="F500" s="264" t="e">
        <f t="shared" ca="1" si="58"/>
        <v>#VALUE!</v>
      </c>
      <c r="G500" s="264" t="e">
        <f t="shared" ca="1" si="59"/>
        <v>#VALUE!</v>
      </c>
      <c r="H500" s="264" t="e">
        <f t="shared" ca="1" si="60"/>
        <v>#VALUE!</v>
      </c>
      <c r="J500" s="309" t="e">
        <f ca="1">VLOOKUP($A500,Analysis!$A:$U,10,FALSE)</f>
        <v>#VALUE!</v>
      </c>
      <c r="K500" s="310" t="e">
        <f ca="1">IF(VLOOKUP($A500,Analysis!$A:$U,3,FALSE)=1,ROUND(VLOOKUP($A500,Analysis!$A:$U,17,FALSE),0),#N/A)</f>
        <v>#VALUE!</v>
      </c>
      <c r="L500" s="310" t="e">
        <f ca="1">IF(ISERROR($K500),ROUND(VLOOKUP($A500,Analysis!$A:$U,17,FALSE),0),#N/A)</f>
        <v>#VALUE!</v>
      </c>
      <c r="M500" s="264" t="e">
        <f t="shared" ca="1" si="61"/>
        <v>#VALUE!</v>
      </c>
      <c r="N500" s="264" t="e">
        <f t="shared" ca="1" si="62"/>
        <v>#VALUE!</v>
      </c>
      <c r="O500" s="264" t="e">
        <f t="shared" ca="1" si="63"/>
        <v>#VALUE!</v>
      </c>
    </row>
    <row r="501" spans="1:15" x14ac:dyDescent="0.25">
      <c r="A501" s="264" t="e">
        <f t="shared" ca="1" si="56"/>
        <v>#VALUE!</v>
      </c>
      <c r="B501" s="264" t="e">
        <f t="shared" ca="1" si="57"/>
        <v>#VALUE!</v>
      </c>
      <c r="C501" s="309" t="e">
        <f ca="1">VLOOKUP($A501,Analysis!$A:$U,11,FALSE)</f>
        <v>#VALUE!</v>
      </c>
      <c r="D501" s="264" t="e">
        <f ca="1">IF(VLOOKUP($A501,Analysis!$A:$U,3,FALSE)=1,VLOOKUP($A501,Analysis!$A:$U,18,FALSE),#N/A)</f>
        <v>#VALUE!</v>
      </c>
      <c r="E501" s="264" t="e">
        <f ca="1">IF(ISERROR($D501),VLOOKUP($A501,Analysis!$A:$U,18,FALSE),#N/A)</f>
        <v>#VALUE!</v>
      </c>
      <c r="F501" s="264" t="e">
        <f t="shared" ca="1" si="58"/>
        <v>#VALUE!</v>
      </c>
      <c r="G501" s="264" t="e">
        <f t="shared" ca="1" si="59"/>
        <v>#VALUE!</v>
      </c>
      <c r="H501" s="264" t="e">
        <f t="shared" ca="1" si="60"/>
        <v>#VALUE!</v>
      </c>
      <c r="J501" s="309" t="e">
        <f ca="1">VLOOKUP($A501,Analysis!$A:$U,10,FALSE)</f>
        <v>#VALUE!</v>
      </c>
      <c r="K501" s="310" t="e">
        <f ca="1">IF(VLOOKUP($A501,Analysis!$A:$U,3,FALSE)=1,ROUND(VLOOKUP($A501,Analysis!$A:$U,17,FALSE),0),#N/A)</f>
        <v>#VALUE!</v>
      </c>
      <c r="L501" s="310" t="e">
        <f ca="1">IF(ISERROR($K501),ROUND(VLOOKUP($A501,Analysis!$A:$U,17,FALSE),0),#N/A)</f>
        <v>#VALUE!</v>
      </c>
      <c r="M501" s="264" t="e">
        <f t="shared" ca="1" si="61"/>
        <v>#VALUE!</v>
      </c>
      <c r="N501" s="264" t="e">
        <f t="shared" ca="1" si="62"/>
        <v>#VALUE!</v>
      </c>
      <c r="O501" s="264" t="e">
        <f t="shared" ca="1" si="63"/>
        <v>#VALUE!</v>
      </c>
    </row>
  </sheetData>
  <sheetProtection password="D1D6"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59999389629810485"/>
    <pageSetUpPr fitToPage="1"/>
  </sheetPr>
  <dimension ref="A1:R34"/>
  <sheetViews>
    <sheetView zoomScaleNormal="100" workbookViewId="0">
      <selection activeCell="B29" sqref="B29"/>
    </sheetView>
  </sheetViews>
  <sheetFormatPr defaultColWidth="9.140625" defaultRowHeight="15" x14ac:dyDescent="0.25"/>
  <cols>
    <col min="1" max="1" width="12.28515625" bestFit="1" customWidth="1"/>
    <col min="2" max="2" width="11.5703125" customWidth="1"/>
    <col min="3" max="3" width="9.28515625" bestFit="1" customWidth="1"/>
    <col min="4" max="4" width="8.140625" bestFit="1" customWidth="1"/>
    <col min="5" max="5" width="10.28515625" bestFit="1" customWidth="1"/>
    <col min="6" max="6" width="12" style="225" bestFit="1" customWidth="1"/>
    <col min="7" max="7" width="11.85546875" style="225" bestFit="1" customWidth="1"/>
    <col min="8" max="8" width="8.140625" bestFit="1" customWidth="1"/>
    <col min="9" max="9" width="10.28515625" bestFit="1" customWidth="1"/>
    <col min="10" max="10" width="12.140625" bestFit="1" customWidth="1"/>
    <col min="11" max="11" width="9.28515625" bestFit="1" customWidth="1"/>
    <col min="12" max="12" width="8.140625" bestFit="1" customWidth="1"/>
    <col min="13" max="13" width="10.28515625" bestFit="1" customWidth="1"/>
    <col min="14" max="14" width="12" bestFit="1" customWidth="1"/>
    <col min="15" max="15" width="11.85546875" bestFit="1" customWidth="1"/>
    <col min="16" max="16" width="12.140625" bestFit="1" customWidth="1"/>
    <col min="17" max="17" width="10.28515625" bestFit="1" customWidth="1"/>
    <col min="18" max="18" width="12" bestFit="1" customWidth="1"/>
    <col min="19" max="19" width="11.85546875" bestFit="1" customWidth="1"/>
  </cols>
  <sheetData>
    <row r="1" spans="1:18" ht="20.25" thickBot="1" x14ac:dyDescent="0.35">
      <c r="A1" s="313" t="str">
        <f ca="1">"Conclusions: "&amp;" "&amp;'Global Settings'!$A$31</f>
        <v>Conclusions:  RRN.xlsx</v>
      </c>
    </row>
    <row r="2" spans="1:18" ht="16.5" thickTop="1" thickBot="1" x14ac:dyDescent="0.3">
      <c r="A2" s="275"/>
      <c r="C2" s="405" t="s">
        <v>162</v>
      </c>
      <c r="D2" s="406"/>
      <c r="E2" s="406"/>
      <c r="F2" s="406"/>
      <c r="G2" s="407"/>
      <c r="N2" s="405" t="s">
        <v>163</v>
      </c>
      <c r="O2" s="406"/>
      <c r="P2" s="406"/>
      <c r="Q2" s="406"/>
      <c r="R2" s="407"/>
    </row>
    <row r="3" spans="1:18" ht="15.75" thickBot="1" x14ac:dyDescent="0.3">
      <c r="A3" s="408" t="s">
        <v>164</v>
      </c>
      <c r="B3" s="404"/>
      <c r="C3" s="194" t="s">
        <v>165</v>
      </c>
      <c r="D3" s="195" t="s">
        <v>166</v>
      </c>
      <c r="E3" s="196" t="s">
        <v>167</v>
      </c>
      <c r="F3" s="195" t="s">
        <v>168</v>
      </c>
      <c r="G3" s="197" t="s">
        <v>169</v>
      </c>
      <c r="N3" s="194" t="s">
        <v>165</v>
      </c>
      <c r="O3" s="195" t="s">
        <v>166</v>
      </c>
      <c r="P3" s="195" t="s">
        <v>167</v>
      </c>
      <c r="Q3" s="196" t="s">
        <v>168</v>
      </c>
      <c r="R3" s="197" t="s">
        <v>169</v>
      </c>
    </row>
    <row r="4" spans="1:18" x14ac:dyDescent="0.25">
      <c r="A4" s="409"/>
      <c r="B4" s="410"/>
      <c r="C4" s="198">
        <v>2500</v>
      </c>
      <c r="D4" s="199">
        <f>C4/43560</f>
        <v>5.73921028466483E-2</v>
      </c>
      <c r="E4" s="200" t="e">
        <f ca="1">$B$5*C4^$B$6</f>
        <v>#NAME?</v>
      </c>
      <c r="F4" s="201" t="e">
        <f ca="1">E4*43560</f>
        <v>#NAME?</v>
      </c>
      <c r="G4" s="202" t="e">
        <f ca="1">C4*E4</f>
        <v>#NAME?</v>
      </c>
      <c r="N4" s="198">
        <v>43560</v>
      </c>
      <c r="O4" s="203">
        <f>N4/43560</f>
        <v>1</v>
      </c>
      <c r="P4" s="204" t="e">
        <f ca="1">$B$5*N4^$B$6</f>
        <v>#NAME?</v>
      </c>
      <c r="Q4" s="205" t="e">
        <f ca="1">P4*43560</f>
        <v>#NAME?</v>
      </c>
      <c r="R4" s="202" t="e">
        <f ca="1">N4*P4</f>
        <v>#NAME?</v>
      </c>
    </row>
    <row r="5" spans="1:18" x14ac:dyDescent="0.25">
      <c r="A5" s="206" t="s">
        <v>170</v>
      </c>
      <c r="B5" s="282" t="e">
        <f ca="1">EXP(INDEX(LINEST(LN(ReturnValues_Adj_PPSF()),LN(ReturnValues_Residual_Sq_Ft()),,),1,2))</f>
        <v>#NAME?</v>
      </c>
      <c r="C5" s="207">
        <v>5000</v>
      </c>
      <c r="D5" s="208">
        <f t="shared" ref="D5:D23" si="0">C5/43560</f>
        <v>0.1147842056932966</v>
      </c>
      <c r="E5" s="209" t="e">
        <f t="shared" ref="E5:E23" ca="1" si="1">$B$5*C5^$B$6</f>
        <v>#NAME?</v>
      </c>
      <c r="F5" s="210" t="e">
        <f t="shared" ref="F5:F23" ca="1" si="2">E5*43560</f>
        <v>#NAME?</v>
      </c>
      <c r="G5" s="211" t="e">
        <f t="shared" ref="G5:G23" ca="1" si="3">C5*E5</f>
        <v>#NAME?</v>
      </c>
      <c r="N5" s="207">
        <v>65340</v>
      </c>
      <c r="O5" s="212">
        <f t="shared" ref="O5:O19" si="4">N5/43560</f>
        <v>1.5</v>
      </c>
      <c r="P5" s="213" t="e">
        <f t="shared" ref="P5:P19" ca="1" si="5">$B$5*N5^$B$6</f>
        <v>#NAME?</v>
      </c>
      <c r="Q5" s="214" t="e">
        <f t="shared" ref="Q5:Q19" ca="1" si="6">P5*43560</f>
        <v>#NAME?</v>
      </c>
      <c r="R5" s="211" t="e">
        <f t="shared" ref="R5:R19" ca="1" si="7">N5*P5</f>
        <v>#NAME?</v>
      </c>
    </row>
    <row r="6" spans="1:18" ht="15.75" thickBot="1" x14ac:dyDescent="0.3">
      <c r="A6" s="215" t="s">
        <v>171</v>
      </c>
      <c r="B6" s="283" t="e">
        <f ca="1">INDEX(LINEST(LN(ReturnValues_Adj_PPSF()),LN(ReturnValues_Residual_Sq_Ft()),,),1)</f>
        <v>#NAME?</v>
      </c>
      <c r="C6" s="207">
        <v>7500</v>
      </c>
      <c r="D6" s="208">
        <f t="shared" si="0"/>
        <v>0.17217630853994489</v>
      </c>
      <c r="E6" s="209" t="e">
        <f t="shared" ca="1" si="1"/>
        <v>#NAME?</v>
      </c>
      <c r="F6" s="210" t="e">
        <f t="shared" ca="1" si="2"/>
        <v>#NAME?</v>
      </c>
      <c r="G6" s="211" t="e">
        <f t="shared" ca="1" si="3"/>
        <v>#NAME?</v>
      </c>
      <c r="N6" s="207">
        <v>87120</v>
      </c>
      <c r="O6" s="212">
        <f t="shared" si="4"/>
        <v>2</v>
      </c>
      <c r="P6" s="213" t="e">
        <f t="shared" ca="1" si="5"/>
        <v>#NAME?</v>
      </c>
      <c r="Q6" s="214" t="e">
        <f t="shared" ca="1" si="6"/>
        <v>#NAME?</v>
      </c>
      <c r="R6" s="211" t="e">
        <f t="shared" ca="1" si="7"/>
        <v>#NAME?</v>
      </c>
    </row>
    <row r="7" spans="1:18" x14ac:dyDescent="0.25">
      <c r="C7" s="207">
        <v>10000</v>
      </c>
      <c r="D7" s="208">
        <f t="shared" si="0"/>
        <v>0.2295684113865932</v>
      </c>
      <c r="E7" s="209" t="e">
        <f t="shared" ca="1" si="1"/>
        <v>#NAME?</v>
      </c>
      <c r="F7" s="210" t="e">
        <f t="shared" ca="1" si="2"/>
        <v>#NAME?</v>
      </c>
      <c r="G7" s="211" t="e">
        <f t="shared" ca="1" si="3"/>
        <v>#NAME?</v>
      </c>
      <c r="N7" s="207">
        <v>108900</v>
      </c>
      <c r="O7" s="212">
        <f t="shared" si="4"/>
        <v>2.5</v>
      </c>
      <c r="P7" s="213" t="e">
        <f t="shared" ca="1" si="5"/>
        <v>#NAME?</v>
      </c>
      <c r="Q7" s="214" t="e">
        <f t="shared" ca="1" si="6"/>
        <v>#NAME?</v>
      </c>
      <c r="R7" s="211" t="e">
        <f t="shared" ca="1" si="7"/>
        <v>#NAME?</v>
      </c>
    </row>
    <row r="8" spans="1:18" ht="15" customHeight="1" x14ac:dyDescent="0.25">
      <c r="A8" s="414" t="s">
        <v>197</v>
      </c>
      <c r="B8" s="415"/>
      <c r="C8" s="207">
        <v>12500</v>
      </c>
      <c r="D8" s="208">
        <f t="shared" si="0"/>
        <v>0.28696051423324148</v>
      </c>
      <c r="E8" s="209" t="e">
        <f t="shared" ca="1" si="1"/>
        <v>#NAME?</v>
      </c>
      <c r="F8" s="210" t="e">
        <f t="shared" ca="1" si="2"/>
        <v>#NAME?</v>
      </c>
      <c r="G8" s="211" t="e">
        <f t="shared" ca="1" si="3"/>
        <v>#NAME?</v>
      </c>
      <c r="N8" s="207">
        <v>130680</v>
      </c>
      <c r="O8" s="212">
        <f t="shared" si="4"/>
        <v>3</v>
      </c>
      <c r="P8" s="213" t="e">
        <f t="shared" ca="1" si="5"/>
        <v>#NAME?</v>
      </c>
      <c r="Q8" s="214" t="e">
        <f t="shared" ca="1" si="6"/>
        <v>#NAME?</v>
      </c>
      <c r="R8" s="211" t="e">
        <f t="shared" ca="1" si="7"/>
        <v>#NAME?</v>
      </c>
    </row>
    <row r="9" spans="1:18" x14ac:dyDescent="0.25">
      <c r="A9" s="416"/>
      <c r="B9" s="415"/>
      <c r="C9" s="207">
        <v>15000</v>
      </c>
      <c r="D9" s="208">
        <f t="shared" si="0"/>
        <v>0.34435261707988979</v>
      </c>
      <c r="E9" s="209" t="e">
        <f t="shared" ca="1" si="1"/>
        <v>#NAME?</v>
      </c>
      <c r="F9" s="210" t="e">
        <f t="shared" ca="1" si="2"/>
        <v>#NAME?</v>
      </c>
      <c r="G9" s="211" t="e">
        <f t="shared" ca="1" si="3"/>
        <v>#NAME?</v>
      </c>
      <c r="N9" s="207">
        <v>174240</v>
      </c>
      <c r="O9" s="212">
        <f t="shared" si="4"/>
        <v>4</v>
      </c>
      <c r="P9" s="213" t="e">
        <f t="shared" ca="1" si="5"/>
        <v>#NAME?</v>
      </c>
      <c r="Q9" s="214" t="e">
        <f t="shared" ca="1" si="6"/>
        <v>#NAME?</v>
      </c>
      <c r="R9" s="211" t="e">
        <f t="shared" ca="1" si="7"/>
        <v>#NAME?</v>
      </c>
    </row>
    <row r="10" spans="1:18" x14ac:dyDescent="0.25">
      <c r="A10" s="416"/>
      <c r="B10" s="415"/>
      <c r="C10" s="207">
        <v>20000</v>
      </c>
      <c r="D10" s="208">
        <f t="shared" si="0"/>
        <v>0.4591368227731864</v>
      </c>
      <c r="E10" s="209" t="e">
        <f t="shared" ca="1" si="1"/>
        <v>#NAME?</v>
      </c>
      <c r="F10" s="210" t="e">
        <f t="shared" ca="1" si="2"/>
        <v>#NAME?</v>
      </c>
      <c r="G10" s="211" t="e">
        <f t="shared" ca="1" si="3"/>
        <v>#NAME?</v>
      </c>
      <c r="N10" s="207">
        <v>217800</v>
      </c>
      <c r="O10" s="212">
        <f t="shared" si="4"/>
        <v>5</v>
      </c>
      <c r="P10" s="213" t="e">
        <f t="shared" ca="1" si="5"/>
        <v>#NAME?</v>
      </c>
      <c r="Q10" s="214" t="e">
        <f t="shared" ca="1" si="6"/>
        <v>#NAME?</v>
      </c>
      <c r="R10" s="211" t="e">
        <f t="shared" ca="1" si="7"/>
        <v>#NAME?</v>
      </c>
    </row>
    <row r="11" spans="1:18" x14ac:dyDescent="0.25">
      <c r="A11" s="416"/>
      <c r="B11" s="415"/>
      <c r="C11" s="207">
        <v>25000</v>
      </c>
      <c r="D11" s="208">
        <f t="shared" si="0"/>
        <v>0.57392102846648296</v>
      </c>
      <c r="E11" s="209" t="e">
        <f t="shared" ca="1" si="1"/>
        <v>#NAME?</v>
      </c>
      <c r="F11" s="210" t="e">
        <f t="shared" ca="1" si="2"/>
        <v>#NAME?</v>
      </c>
      <c r="G11" s="211" t="e">
        <f t="shared" ca="1" si="3"/>
        <v>#NAME?</v>
      </c>
      <c r="N11" s="207">
        <v>304920</v>
      </c>
      <c r="O11" s="212">
        <f t="shared" si="4"/>
        <v>7</v>
      </c>
      <c r="P11" s="213" t="e">
        <f t="shared" ca="1" si="5"/>
        <v>#NAME?</v>
      </c>
      <c r="Q11" s="214" t="e">
        <f t="shared" ca="1" si="6"/>
        <v>#NAME?</v>
      </c>
      <c r="R11" s="211" t="e">
        <f t="shared" ca="1" si="7"/>
        <v>#NAME?</v>
      </c>
    </row>
    <row r="12" spans="1:18" x14ac:dyDescent="0.25">
      <c r="A12" s="416"/>
      <c r="B12" s="415"/>
      <c r="C12" s="207">
        <v>30000</v>
      </c>
      <c r="D12" s="208">
        <f t="shared" si="0"/>
        <v>0.68870523415977958</v>
      </c>
      <c r="E12" s="209" t="e">
        <f t="shared" ca="1" si="1"/>
        <v>#NAME?</v>
      </c>
      <c r="F12" s="210" t="e">
        <f t="shared" ca="1" si="2"/>
        <v>#NAME?</v>
      </c>
      <c r="G12" s="211" t="e">
        <f t="shared" ca="1" si="3"/>
        <v>#NAME?</v>
      </c>
      <c r="N12" s="207">
        <v>435600</v>
      </c>
      <c r="O12" s="212">
        <f t="shared" si="4"/>
        <v>10</v>
      </c>
      <c r="P12" s="213" t="e">
        <f t="shared" ca="1" si="5"/>
        <v>#NAME?</v>
      </c>
      <c r="Q12" s="214" t="e">
        <f t="shared" ca="1" si="6"/>
        <v>#NAME?</v>
      </c>
      <c r="R12" s="211" t="e">
        <f t="shared" ca="1" si="7"/>
        <v>#NAME?</v>
      </c>
    </row>
    <row r="13" spans="1:18" x14ac:dyDescent="0.25">
      <c r="A13" s="416"/>
      <c r="B13" s="415"/>
      <c r="C13" s="207">
        <v>40000</v>
      </c>
      <c r="D13" s="208">
        <f t="shared" si="0"/>
        <v>0.91827364554637281</v>
      </c>
      <c r="E13" s="209" t="e">
        <f t="shared" ca="1" si="1"/>
        <v>#NAME?</v>
      </c>
      <c r="F13" s="210" t="e">
        <f t="shared" ca="1" si="2"/>
        <v>#NAME?</v>
      </c>
      <c r="G13" s="211" t="e">
        <f t="shared" ca="1" si="3"/>
        <v>#NAME?</v>
      </c>
      <c r="N13" s="207">
        <v>653400</v>
      </c>
      <c r="O13" s="212">
        <f t="shared" si="4"/>
        <v>15</v>
      </c>
      <c r="P13" s="213" t="e">
        <f t="shared" ca="1" si="5"/>
        <v>#NAME?</v>
      </c>
      <c r="Q13" s="214" t="e">
        <f t="shared" ca="1" si="6"/>
        <v>#NAME?</v>
      </c>
      <c r="R13" s="211" t="e">
        <f t="shared" ca="1" si="7"/>
        <v>#NAME?</v>
      </c>
    </row>
    <row r="14" spans="1:18" x14ac:dyDescent="0.25">
      <c r="A14" s="416"/>
      <c r="B14" s="415"/>
      <c r="C14" s="207">
        <v>50000</v>
      </c>
      <c r="D14" s="208">
        <f t="shared" si="0"/>
        <v>1.1478420569329659</v>
      </c>
      <c r="E14" s="209" t="e">
        <f t="shared" ca="1" si="1"/>
        <v>#NAME?</v>
      </c>
      <c r="F14" s="210" t="e">
        <f t="shared" ca="1" si="2"/>
        <v>#NAME?</v>
      </c>
      <c r="G14" s="211" t="e">
        <f t="shared" ca="1" si="3"/>
        <v>#NAME?</v>
      </c>
      <c r="N14" s="207">
        <v>871200</v>
      </c>
      <c r="O14" s="212">
        <f t="shared" si="4"/>
        <v>20</v>
      </c>
      <c r="P14" s="213" t="e">
        <f t="shared" ca="1" si="5"/>
        <v>#NAME?</v>
      </c>
      <c r="Q14" s="214" t="e">
        <f t="shared" ca="1" si="6"/>
        <v>#NAME?</v>
      </c>
      <c r="R14" s="211" t="e">
        <f t="shared" ca="1" si="7"/>
        <v>#NAME?</v>
      </c>
    </row>
    <row r="15" spans="1:18" x14ac:dyDescent="0.25">
      <c r="A15" s="416"/>
      <c r="B15" s="415"/>
      <c r="C15" s="207">
        <v>60000</v>
      </c>
      <c r="D15" s="208">
        <f t="shared" si="0"/>
        <v>1.3774104683195592</v>
      </c>
      <c r="E15" s="209" t="e">
        <f t="shared" ca="1" si="1"/>
        <v>#NAME?</v>
      </c>
      <c r="F15" s="210" t="e">
        <f t="shared" ca="1" si="2"/>
        <v>#NAME?</v>
      </c>
      <c r="G15" s="211" t="e">
        <f t="shared" ca="1" si="3"/>
        <v>#NAME?</v>
      </c>
      <c r="N15" s="207">
        <v>1089000</v>
      </c>
      <c r="O15" s="212">
        <f t="shared" si="4"/>
        <v>25</v>
      </c>
      <c r="P15" s="213" t="e">
        <f t="shared" ca="1" si="5"/>
        <v>#NAME?</v>
      </c>
      <c r="Q15" s="214" t="e">
        <f t="shared" ca="1" si="6"/>
        <v>#NAME?</v>
      </c>
      <c r="R15" s="211" t="e">
        <f t="shared" ca="1" si="7"/>
        <v>#NAME?</v>
      </c>
    </row>
    <row r="16" spans="1:18" x14ac:dyDescent="0.25">
      <c r="A16" s="416"/>
      <c r="B16" s="415"/>
      <c r="C16" s="207">
        <v>87120</v>
      </c>
      <c r="D16" s="208">
        <f t="shared" si="0"/>
        <v>2</v>
      </c>
      <c r="E16" s="209" t="e">
        <f t="shared" ca="1" si="1"/>
        <v>#NAME?</v>
      </c>
      <c r="F16" s="210" t="e">
        <f t="shared" ca="1" si="2"/>
        <v>#NAME?</v>
      </c>
      <c r="G16" s="211" t="e">
        <f t="shared" ca="1" si="3"/>
        <v>#NAME?</v>
      </c>
      <c r="N16" s="207">
        <v>1306800</v>
      </c>
      <c r="O16" s="212">
        <f t="shared" si="4"/>
        <v>30</v>
      </c>
      <c r="P16" s="213" t="e">
        <f t="shared" ca="1" si="5"/>
        <v>#NAME?</v>
      </c>
      <c r="Q16" s="214" t="e">
        <f t="shared" ca="1" si="6"/>
        <v>#NAME?</v>
      </c>
      <c r="R16" s="211" t="e">
        <f t="shared" ca="1" si="7"/>
        <v>#NAME?</v>
      </c>
    </row>
    <row r="17" spans="1:18" x14ac:dyDescent="0.25">
      <c r="B17" s="281"/>
      <c r="C17" s="207">
        <v>130680</v>
      </c>
      <c r="D17" s="208">
        <f t="shared" si="0"/>
        <v>3</v>
      </c>
      <c r="E17" s="209" t="e">
        <f t="shared" ca="1" si="1"/>
        <v>#NAME?</v>
      </c>
      <c r="F17" s="210" t="e">
        <f t="shared" ca="1" si="2"/>
        <v>#NAME?</v>
      </c>
      <c r="G17" s="211" t="e">
        <f t="shared" ca="1" si="3"/>
        <v>#NAME?</v>
      </c>
      <c r="N17" s="207">
        <v>1742400</v>
      </c>
      <c r="O17" s="212">
        <f t="shared" si="4"/>
        <v>40</v>
      </c>
      <c r="P17" s="213" t="e">
        <f t="shared" ca="1" si="5"/>
        <v>#NAME?</v>
      </c>
      <c r="Q17" s="214" t="e">
        <f t="shared" ca="1" si="6"/>
        <v>#NAME?</v>
      </c>
      <c r="R17" s="211" t="e">
        <f t="shared" ca="1" si="7"/>
        <v>#NAME?</v>
      </c>
    </row>
    <row r="18" spans="1:18" x14ac:dyDescent="0.25">
      <c r="B18" s="281"/>
      <c r="C18" s="207">
        <v>174240</v>
      </c>
      <c r="D18" s="208">
        <f t="shared" si="0"/>
        <v>4</v>
      </c>
      <c r="E18" s="209" t="e">
        <f t="shared" ca="1" si="1"/>
        <v>#NAME?</v>
      </c>
      <c r="F18" s="210" t="e">
        <f t="shared" ca="1" si="2"/>
        <v>#NAME?</v>
      </c>
      <c r="G18" s="211" t="e">
        <f t="shared" ca="1" si="3"/>
        <v>#NAME?</v>
      </c>
      <c r="N18" s="207">
        <v>2178000</v>
      </c>
      <c r="O18" s="212">
        <f t="shared" si="4"/>
        <v>50</v>
      </c>
      <c r="P18" s="213" t="e">
        <f t="shared" ca="1" si="5"/>
        <v>#NAME?</v>
      </c>
      <c r="Q18" s="214" t="e">
        <f t="shared" ca="1" si="6"/>
        <v>#NAME?</v>
      </c>
      <c r="R18" s="211" t="e">
        <f t="shared" ca="1" si="7"/>
        <v>#NAME?</v>
      </c>
    </row>
    <row r="19" spans="1:18" ht="15.75" thickBot="1" x14ac:dyDescent="0.3">
      <c r="C19" s="207">
        <v>217800</v>
      </c>
      <c r="D19" s="208">
        <f t="shared" si="0"/>
        <v>5</v>
      </c>
      <c r="E19" s="209" t="e">
        <f t="shared" ca="1" si="1"/>
        <v>#NAME?</v>
      </c>
      <c r="F19" s="210" t="e">
        <f t="shared" ca="1" si="2"/>
        <v>#NAME?</v>
      </c>
      <c r="G19" s="211" t="e">
        <f t="shared" ca="1" si="3"/>
        <v>#NAME?</v>
      </c>
      <c r="N19" s="216">
        <v>4356000</v>
      </c>
      <c r="O19" s="217">
        <f t="shared" si="4"/>
        <v>100</v>
      </c>
      <c r="P19" s="218" t="e">
        <f t="shared" ca="1" si="5"/>
        <v>#NAME?</v>
      </c>
      <c r="Q19" s="219" t="e">
        <f t="shared" ca="1" si="6"/>
        <v>#NAME?</v>
      </c>
      <c r="R19" s="220" t="e">
        <f t="shared" ca="1" si="7"/>
        <v>#NAME?</v>
      </c>
    </row>
    <row r="20" spans="1:18" x14ac:dyDescent="0.25">
      <c r="C20" s="207">
        <v>435600</v>
      </c>
      <c r="D20" s="208">
        <f t="shared" si="0"/>
        <v>10</v>
      </c>
      <c r="E20" s="209" t="e">
        <f t="shared" ca="1" si="1"/>
        <v>#NAME?</v>
      </c>
      <c r="F20" s="210" t="e">
        <f t="shared" ca="1" si="2"/>
        <v>#NAME?</v>
      </c>
      <c r="G20" s="211" t="e">
        <f t="shared" ca="1" si="3"/>
        <v>#NAME?</v>
      </c>
    </row>
    <row r="21" spans="1:18" x14ac:dyDescent="0.25">
      <c r="C21" s="207">
        <v>653400</v>
      </c>
      <c r="D21" s="208">
        <f t="shared" si="0"/>
        <v>15</v>
      </c>
      <c r="E21" s="209" t="e">
        <f t="shared" ca="1" si="1"/>
        <v>#NAME?</v>
      </c>
      <c r="F21" s="210" t="e">
        <f t="shared" ca="1" si="2"/>
        <v>#NAME?</v>
      </c>
      <c r="G21" s="211" t="e">
        <f t="shared" ca="1" si="3"/>
        <v>#NAME?</v>
      </c>
    </row>
    <row r="22" spans="1:18" x14ac:dyDescent="0.25">
      <c r="C22" s="207">
        <v>871200</v>
      </c>
      <c r="D22" s="208">
        <f t="shared" si="0"/>
        <v>20</v>
      </c>
      <c r="E22" s="209" t="e">
        <f t="shared" ca="1" si="1"/>
        <v>#NAME?</v>
      </c>
      <c r="F22" s="210" t="e">
        <f t="shared" ca="1" si="2"/>
        <v>#NAME?</v>
      </c>
      <c r="G22" s="211" t="e">
        <f t="shared" ca="1" si="3"/>
        <v>#NAME?</v>
      </c>
    </row>
    <row r="23" spans="1:18" ht="15.75" thickBot="1" x14ac:dyDescent="0.3">
      <c r="C23" s="216">
        <v>1089000</v>
      </c>
      <c r="D23" s="221">
        <f t="shared" si="0"/>
        <v>25</v>
      </c>
      <c r="E23" s="222" t="e">
        <f t="shared" ca="1" si="1"/>
        <v>#NAME?</v>
      </c>
      <c r="F23" s="223" t="e">
        <f t="shared" ca="1" si="2"/>
        <v>#NAME?</v>
      </c>
      <c r="G23" s="224" t="e">
        <f t="shared" ca="1" si="3"/>
        <v>#NAME?</v>
      </c>
    </row>
    <row r="24" spans="1:18" ht="15.75" thickBot="1" x14ac:dyDescent="0.3">
      <c r="G24" s="311"/>
      <c r="H24" s="412" t="s">
        <v>172</v>
      </c>
      <c r="I24" s="412"/>
      <c r="J24" s="412"/>
      <c r="K24" s="412"/>
      <c r="L24" s="412"/>
      <c r="M24" s="412"/>
      <c r="N24" s="412"/>
      <c r="O24" s="412"/>
      <c r="P24" s="412"/>
      <c r="Q24" s="413"/>
    </row>
    <row r="26" spans="1:18" ht="15.75" thickBot="1" x14ac:dyDescent="0.3">
      <c r="C26" s="411" t="s">
        <v>173</v>
      </c>
      <c r="D26" s="393"/>
      <c r="E26" s="393"/>
      <c r="F26" s="393"/>
      <c r="G26" s="393"/>
      <c r="H26" s="393"/>
      <c r="I26" s="393"/>
      <c r="J26" s="393"/>
      <c r="K26" s="393"/>
    </row>
    <row r="27" spans="1:18" s="226" customFormat="1" x14ac:dyDescent="0.25">
      <c r="A27" s="402" t="s">
        <v>174</v>
      </c>
      <c r="B27" s="404"/>
      <c r="C27" s="402" t="s">
        <v>91</v>
      </c>
      <c r="D27" s="403"/>
      <c r="E27" s="403"/>
      <c r="F27" s="404"/>
      <c r="G27" s="402" t="s">
        <v>94</v>
      </c>
      <c r="H27" s="403"/>
      <c r="I27" s="403"/>
      <c r="J27" s="404"/>
      <c r="K27" s="402" t="s">
        <v>97</v>
      </c>
      <c r="L27" s="403"/>
      <c r="M27" s="403"/>
      <c r="N27" s="404"/>
      <c r="O27" s="402" t="s">
        <v>175</v>
      </c>
      <c r="P27" s="403"/>
      <c r="Q27" s="403"/>
      <c r="R27" s="404"/>
    </row>
    <row r="28" spans="1:18" s="229" customFormat="1" ht="15.75" thickBot="1" x14ac:dyDescent="0.3">
      <c r="A28" s="227" t="s">
        <v>176</v>
      </c>
      <c r="B28" s="228" t="s">
        <v>177</v>
      </c>
      <c r="C28" s="227" t="s">
        <v>178</v>
      </c>
      <c r="D28" s="29" t="s">
        <v>179</v>
      </c>
      <c r="E28" s="29" t="s">
        <v>180</v>
      </c>
      <c r="F28" s="228" t="s">
        <v>181</v>
      </c>
      <c r="G28" s="227" t="s">
        <v>178</v>
      </c>
      <c r="H28" s="29" t="s">
        <v>179</v>
      </c>
      <c r="I28" s="29" t="s">
        <v>180</v>
      </c>
      <c r="J28" s="228" t="s">
        <v>181</v>
      </c>
      <c r="K28" s="227" t="s">
        <v>178</v>
      </c>
      <c r="L28" s="29" t="s">
        <v>179</v>
      </c>
      <c r="M28" s="29" t="s">
        <v>180</v>
      </c>
      <c r="N28" s="228" t="s">
        <v>181</v>
      </c>
      <c r="O28" s="227" t="s">
        <v>178</v>
      </c>
      <c r="P28" s="29" t="s">
        <v>179</v>
      </c>
      <c r="Q28" s="29" t="s">
        <v>180</v>
      </c>
      <c r="R28" s="228" t="s">
        <v>181</v>
      </c>
    </row>
    <row r="29" spans="1:18" x14ac:dyDescent="0.25">
      <c r="A29" s="230">
        <v>0</v>
      </c>
      <c r="B29" s="4">
        <v>0.99</v>
      </c>
      <c r="C29" s="231">
        <f ca="1">COUNTIFS(Use,1,Valuation_Method_Analysis,C$27,Residual_Acres,"&gt;="&amp;$A29,Residual_Acres,"&lt;"&amp;ROUND($B29,2))</f>
        <v>0</v>
      </c>
      <c r="D29" s="232">
        <f t="array" aca="1" ref="D29" ca="1">IFERROR((SUM(IF(Valuation_Method_Analysis=C$27,IF(Residual_Acres&gt;=$A29,IF(Residual_Acres&lt;ROUND($B29,2),IF(Use=1,ABS(F29-Adj_PPSF))))))/C29)/F29,0)</f>
        <v>0</v>
      </c>
      <c r="E29" s="233">
        <f ca="1">IFERROR(AVERAGEIFS(Adj_PPSF,Use,1,Valuation_Method_Analysis,C$27,Residual_Acres,"&gt;="&amp;$A29,Residual_Acres,"&lt;"&amp;ROUND($B29,2)),0)</f>
        <v>0</v>
      </c>
      <c r="F29" s="234">
        <f t="array" aca="1" ref="F29" ca="1">IFERROR(MEDIAN(IF(Valuation_Method_Analysis=C$27,IF(Residual_Acres&gt;=$A29,IF(Residual_Acres&lt;ROUND($B29,2),IF(Use=1,Adj_PPSF))))),0)</f>
        <v>0</v>
      </c>
      <c r="G29" s="231">
        <f ca="1">COUNTIFS(Use,1,Valuation_Method_Analysis,G$27,Residual_Acres,"&gt;="&amp;$A29,Residual_Acres,"&lt;"&amp;ROUND($B29,2))</f>
        <v>0</v>
      </c>
      <c r="H29" s="232">
        <f t="array" aca="1" ref="H29" ca="1">IFERROR((SUM(IF(Valuation_Method_Analysis=G$27,IF(Residual_Acres&gt;=$A29,IF(Residual_Acres&lt;ROUND($B29,2),IF(Use=1,ABS(J29-Adj_PPSF))))))/G29)/J29,0)</f>
        <v>0</v>
      </c>
      <c r="I29" s="233">
        <f ca="1">IFERROR(AVERAGEIFS(Adj_PPSF,Use,1,Valuation_Method_Analysis,G$27,Residual_Acres,"&gt;="&amp;$A29,Residual_Acres,"&lt;"&amp;ROUND($B29,2)),0)</f>
        <v>0</v>
      </c>
      <c r="J29" s="234">
        <f t="array" aca="1" ref="J29" ca="1">IFERROR(MEDIAN(IF(Valuation_Method_Analysis=G$27,IF(Residual_Acres&gt;=$A29,IF(Residual_Acres&lt;ROUND($B29,2),IF(Use=1,Adj_PPSF))))),0)</f>
        <v>0</v>
      </c>
      <c r="K29" s="231">
        <f ca="1">COUNTIFS(Use,1,Valuation_Method_Analysis,K$27,Residual_Acres,"&gt;="&amp;$A29,Residual_Acres,"&lt;"&amp;ROUND($B29,2))</f>
        <v>0</v>
      </c>
      <c r="L29" s="232">
        <f t="array" aca="1" ref="L29" ca="1">IFERROR((SUM(IF(Valuation_Method_Analysis=K$27,IF(Residual_Acres&gt;=$A29,IF(Residual_Acres&lt;ROUND($B29,2),IF(Use=1,ABS(N29-Adj_PPSF))))))/K29)/N29,0)</f>
        <v>0</v>
      </c>
      <c r="M29" s="233">
        <f ca="1">IFERROR(AVERAGEIFS(Adj_PPSF,Use,1,Valuation_Method_Analysis,K$27,Residual_Acres,"&gt;="&amp;$A29,Residual_Acres,"&lt;"&amp;ROUND($B29,2)),0)</f>
        <v>0</v>
      </c>
      <c r="N29" s="234">
        <f t="array" aca="1" ref="N29" ca="1">IFERROR(MEDIAN(IF(Valuation_Method_Analysis=K$27,IF(Residual_Acres&gt;=$A29,IF(Residual_Acres&lt;ROUND($B29,2),IF(Use=1,Adj_PPSF))))),0)</f>
        <v>0</v>
      </c>
      <c r="O29" s="231">
        <f ca="1">COUNTIFS(Use,1,Residual_Acres,"&gt;="&amp;$A29,Residual_Acres,"&lt;"&amp;ROUND($B29,2))</f>
        <v>0</v>
      </c>
      <c r="P29" s="232">
        <f t="array" aca="1" ref="P29" ca="1">IFERROR((SUM(IF(Residual_Acres&gt;=$A29,IF(Residual_Acres&lt;ROUND($B29,2),IF(Use=1,ABS(R29-Adj_PPSF)))))/O29)/R29,0)</f>
        <v>0</v>
      </c>
      <c r="Q29" s="233">
        <f ca="1">IFERROR(AVERAGEIFS(Adj_PPSF,Use,1,Residual_Acres,"&gt;="&amp;$A29,Residual_Acres,"&lt;"&amp;ROUND($B29,2)),0)</f>
        <v>0</v>
      </c>
      <c r="R29" s="234">
        <f t="array" aca="1" ref="R29" ca="1">IFERROR(MEDIAN(IF(Residual_Acres&gt;=$A29,IF(Residual_Acres&lt;ROUND($B29,2),IF(Use=1,Adj_PPSF)))),0)</f>
        <v>0</v>
      </c>
    </row>
    <row r="30" spans="1:18" x14ac:dyDescent="0.25">
      <c r="A30" s="235">
        <f>B29+0.01</f>
        <v>1</v>
      </c>
      <c r="B30" s="5">
        <v>1.99</v>
      </c>
      <c r="C30" s="236">
        <f ca="1">COUNTIFS(Use,1,Valuation_Method_Analysis,C$27,Residual_Acres,"&gt;="&amp;$A30,Residual_Acres,"&lt;"&amp;ROUND($B30,0))</f>
        <v>1</v>
      </c>
      <c r="D30" s="237">
        <f t="array" aca="1" ref="D30" ca="1">IFERROR((SUM(IF(Valuation_Method_Analysis=C$27,IF(Residual_Acres&gt;=$A30,IF(Residual_Acres&lt;ROUND($B30,0),IF(Use=1,ABS(F30-Adj_PPSF))))))/C30)/F30,0)</f>
        <v>0</v>
      </c>
      <c r="E30" s="238">
        <f ca="1">IFERROR(AVERAGEIFS(Adj_PPSF,Use,1,Valuation_Method_Analysis,C$27,Residual_Acres,"&gt;="&amp;$A30,Residual_Acres,"&lt;"&amp;ROUND($B30,0)),0)</f>
        <v>1.22</v>
      </c>
      <c r="F30" s="239">
        <f t="array" aca="1" ref="F30" ca="1">IFERROR(MEDIAN(IF(Valuation_Method_Analysis=C$27,IF(Residual_Acres&gt;=$A30,IF(Residual_Acres&lt;ROUND($B30,0),IF(Use=1,Adj_PPSF))))),0)</f>
        <v>1.22</v>
      </c>
      <c r="G30" s="236">
        <f ca="1">COUNTIFS(Use,1,Valuation_Method_Analysis,G$27,Residual_Acres,"&gt;="&amp;$A30,Residual_Acres,"&lt;"&amp;ROUND($B30,0))</f>
        <v>0</v>
      </c>
      <c r="H30" s="237">
        <f t="array" aca="1" ref="H30" ca="1">IFERROR((SUM(IF(Valuation_Method_Analysis=G$27,IF(Residual_Acres&gt;=$A30,IF(Residual_Acres&lt;ROUND($B30,0),IF(Use=1,ABS(J30-Adj_PPSF))))))/G30)/J30,0)</f>
        <v>0</v>
      </c>
      <c r="I30" s="238">
        <f ca="1">IFERROR(AVERAGEIFS(Adj_PPSF,Use,1,Valuation_Method_Analysis,G$27,Residual_Acres,"&gt;="&amp;$A30,Residual_Acres,"&lt;"&amp;ROUND($B30,0)),0)</f>
        <v>0</v>
      </c>
      <c r="J30" s="239">
        <f t="array" aca="1" ref="J30" ca="1">IFERROR(MEDIAN(IF(Valuation_Method_Analysis=G$27,IF(Residual_Acres&gt;=$A30,IF(Residual_Acres&lt;ROUND($B30,0),IF(Use=1,Adj_PPSF))))),0)</f>
        <v>0</v>
      </c>
      <c r="K30" s="236">
        <f ca="1">COUNTIFS(Use,1,Valuation_Method_Analysis,K$27,Residual_Acres,"&gt;="&amp;$A30,Residual_Acres,"&lt;"&amp;ROUND($B30,0))</f>
        <v>0</v>
      </c>
      <c r="L30" s="237">
        <f t="array" aca="1" ref="L30" ca="1">IFERROR((SUM(IF(Valuation_Method_Analysis=K$27,IF(Residual_Acres&gt;=$A30,IF(Residual_Acres&lt;ROUND($B30,0),IF(Use=1,ABS(N30-Adj_PPSF))))))/K30)/N30,0)</f>
        <v>0</v>
      </c>
      <c r="M30" s="238">
        <f ca="1">IFERROR(AVERAGEIFS(Adj_PPSF,Use,1,Valuation_Method_Analysis,K$27,Residual_Acres,"&gt;="&amp;$A30,Residual_Acres,"&lt;"&amp;ROUND($B30,0)),0)</f>
        <v>0</v>
      </c>
      <c r="N30" s="239">
        <f t="array" aca="1" ref="N30" ca="1">IFERROR(MEDIAN(IF(Valuation_Method_Analysis=K$27,IF(Residual_Acres&gt;=$A30,IF(Residual_Acres&lt;ROUND($B30,0),IF(Use=1,Adj_PPSF))))),0)</f>
        <v>0</v>
      </c>
      <c r="O30" s="236">
        <f ca="1">COUNTIFS(Use,1,Residual_Acres,"&gt;="&amp;$A30,Residual_Acres,"&lt;"&amp;ROUND($B30,0))</f>
        <v>1</v>
      </c>
      <c r="P30" s="237">
        <f t="array" aca="1" ref="P30" ca="1">IFERROR((SUM(IF(Residual_Acres&gt;=$A30,IF(Residual_Acres&lt;ROUND($B30,0),IF(Use=1,ABS(R30-Adj_PPSF)))))/O30)/R30,0)</f>
        <v>0</v>
      </c>
      <c r="Q30" s="238">
        <f ca="1">IFERROR(AVERAGEIFS(Adj_PPSF,Use,1,Residual_Acres,"&gt;="&amp;$A30,Residual_Acres,"&lt;"&amp;ROUND($B30,0)),0)</f>
        <v>1.22</v>
      </c>
      <c r="R30" s="239">
        <f t="array" aca="1" ref="R30" ca="1">IFERROR(MEDIAN(IF(Residual_Acres&gt;=$A30,IF(Residual_Acres&lt;ROUND($B30,0),IF(Use=1,Adj_PPSF)))),0)</f>
        <v>1.22</v>
      </c>
    </row>
    <row r="31" spans="1:18" x14ac:dyDescent="0.25">
      <c r="A31" s="235">
        <f t="shared" ref="A31:A33" si="8">B30+0.01</f>
        <v>2</v>
      </c>
      <c r="B31" s="5">
        <v>4.99</v>
      </c>
      <c r="C31" s="236">
        <f ca="1">COUNTIFS(Use,1,Valuation_Method_Analysis,C$27,Residual_Acres,"&gt;="&amp;$A31,Residual_Acres,"&lt;"&amp;ROUND($B31,0))</f>
        <v>12</v>
      </c>
      <c r="D31" s="237">
        <f t="array" aca="1" ref="D31" ca="1">IFERROR((SUM(IF(Valuation_Method_Analysis=C$27,IF(Residual_Acres&gt;=$A31,IF(Residual_Acres&lt;ROUND($B31,0),IF(Use=1,ABS(F31-Adj_PPSF))))))/C31)/F31,0)</f>
        <v>0.26666666666666672</v>
      </c>
      <c r="E31" s="238">
        <f ca="1">IFERROR(AVERAGEIFS(Adj_PPSF,Use,1,Valuation_Method_Analysis,C$27,Residual_Acres,"&gt;="&amp;$A31,Residual_Acres,"&lt;"&amp;ROUND($B31,0)),0)</f>
        <v>1.0066666666666668</v>
      </c>
      <c r="F31" s="239">
        <f t="array" aca="1" ref="F31" ca="1">IFERROR(MEDIAN(IF(Valuation_Method_Analysis=C$27,IF(Residual_Acres&gt;=$A31,IF(Residual_Acres&lt;ROUND($B31,0),IF(Use=1,Adj_PPSF))))),0)</f>
        <v>0.95</v>
      </c>
      <c r="G31" s="236">
        <f ca="1">COUNTIFS(Use,1,Valuation_Method_Analysis,G$27,Residual_Acres,"&gt;="&amp;$A31,Residual_Acres,"&lt;"&amp;ROUND($B31,0))</f>
        <v>0</v>
      </c>
      <c r="H31" s="237">
        <f t="array" aca="1" ref="H31" ca="1">IFERROR((SUM(IF(Valuation_Method_Analysis=G$27,IF(Residual_Acres&gt;=$A31,IF(Residual_Acres&lt;ROUND($B31,0),IF(Use=1,ABS(J31-Adj_PPSF))))))/G31)/J31,0)</f>
        <v>0</v>
      </c>
      <c r="I31" s="238">
        <f ca="1">IFERROR(AVERAGEIFS(Adj_PPSF,Use,1,Valuation_Method_Analysis,G$27,Residual_Acres,"&gt;="&amp;$A31,Residual_Acres,"&lt;"&amp;ROUND($B31,0)),0)</f>
        <v>0</v>
      </c>
      <c r="J31" s="239">
        <f t="array" aca="1" ref="J31" ca="1">IFERROR(MEDIAN(IF(Valuation_Method_Analysis=G$27,IF(Residual_Acres&gt;=$A31,IF(Residual_Acres&lt;ROUND($B31,0),IF(Use=1,Adj_PPSF))))),0)</f>
        <v>0</v>
      </c>
      <c r="K31" s="236">
        <f ca="1">COUNTIFS(Use,1,Valuation_Method_Analysis,K$27,Residual_Acres,"&gt;="&amp;$A31,Residual_Acres,"&lt;"&amp;ROUND($B31,0))</f>
        <v>0</v>
      </c>
      <c r="L31" s="237">
        <f t="array" aca="1" ref="L31" ca="1">IFERROR((SUM(IF(Valuation_Method_Analysis=K$27,IF(Residual_Acres&gt;=$A31,IF(Residual_Acres&lt;ROUND($B31,0),IF(Use=1,ABS(N31-Adj_PPSF))))))/K31)/N31,0)</f>
        <v>0</v>
      </c>
      <c r="M31" s="238">
        <f ca="1">IFERROR(AVERAGEIFS(Adj_PPSF,Use,1,Valuation_Method_Analysis,K$27,Residual_Acres,"&gt;="&amp;$A31,Residual_Acres,"&lt;"&amp;ROUND($B31,0)),0)</f>
        <v>0</v>
      </c>
      <c r="N31" s="239">
        <f t="array" aca="1" ref="N31" ca="1">IFERROR(MEDIAN(IF(Valuation_Method_Analysis=K$27,IF(Residual_Acres&gt;=$A31,IF(Residual_Acres&lt;ROUND($B31,0),IF(Use=1,Adj_PPSF))))),0)</f>
        <v>0</v>
      </c>
      <c r="O31" s="236">
        <f ca="1">COUNTIFS(Use,1,Residual_Acres,"&gt;="&amp;$A31,Residual_Acres,"&lt;"&amp;ROUND($B31,0))</f>
        <v>12</v>
      </c>
      <c r="P31" s="237">
        <f t="array" aca="1" ref="P31" ca="1">IFERROR((SUM(IF(Residual_Acres&gt;=$A31,IF(Residual_Acres&lt;ROUND($B31,0),IF(Use=1,ABS(R31-Adj_PPSF)))))/O31)/R31,0)</f>
        <v>0.26666666666666672</v>
      </c>
      <c r="Q31" s="238">
        <f ca="1">IFERROR(AVERAGEIFS(Adj_PPSF,Use,1,Residual_Acres,"&gt;="&amp;$A31,Residual_Acres,"&lt;"&amp;ROUND($B31,0)),0)</f>
        <v>1.0066666666666668</v>
      </c>
      <c r="R31" s="239">
        <f t="array" aca="1" ref="R31" ca="1">IFERROR(MEDIAN(IF(Residual_Acres&gt;=$A31,IF(Residual_Acres&lt;ROUND($B31,0),IF(Use=1,Adj_PPSF)))),0)</f>
        <v>0.95</v>
      </c>
    </row>
    <row r="32" spans="1:18" x14ac:dyDescent="0.25">
      <c r="A32" s="235">
        <f t="shared" si="8"/>
        <v>5</v>
      </c>
      <c r="B32" s="5">
        <v>9.99</v>
      </c>
      <c r="C32" s="236">
        <f ca="1">COUNTIFS(Use,1,Valuation_Method_Analysis,C$27,Residual_Acres,"&gt;="&amp;$A32,Residual_Acres,"&lt;"&amp;ROUND($B32,0))</f>
        <v>1</v>
      </c>
      <c r="D32" s="237">
        <f t="array" aca="1" ref="D32" ca="1">IFERROR((SUM(IF(Valuation_Method_Analysis=C$27,IF(Residual_Acres&gt;=$A32,IF(Residual_Acres&lt;ROUND($B32,0),IF(Use=1,ABS(F32-Adj_PPSF))))))/C32)/F32,0)</f>
        <v>0</v>
      </c>
      <c r="E32" s="238">
        <f ca="1">IFERROR(AVERAGEIFS(Adj_PPSF,Use,1,Valuation_Method_Analysis,C$27,Residual_Acres,"&gt;="&amp;$A32,Residual_Acres,"&lt;"&amp;ROUND($B32,0)),0)</f>
        <v>0.84</v>
      </c>
      <c r="F32" s="239">
        <f t="array" aca="1" ref="F32" ca="1">IFERROR(MEDIAN(IF(Valuation_Method_Analysis=C$27,IF(Residual_Acres&gt;=$A32,IF(Residual_Acres&lt;ROUND($B32,0),IF(Use=1,Adj_PPSF))))),0)</f>
        <v>0.84</v>
      </c>
      <c r="G32" s="236">
        <f ca="1">COUNTIFS(Use,1,Valuation_Method_Analysis,G$27,Residual_Acres,"&gt;="&amp;$A32,Residual_Acres,"&lt;"&amp;ROUND($B32,0))</f>
        <v>0</v>
      </c>
      <c r="H32" s="237">
        <f t="array" aca="1" ref="H32" ca="1">IFERROR((SUM(IF(Valuation_Method_Analysis=G$27,IF(Residual_Acres&gt;=$A32,IF(Residual_Acres&lt;ROUND($B32,0),IF(Use=1,ABS(J32-Adj_PPSF))))))/G32)/J32,0)</f>
        <v>0</v>
      </c>
      <c r="I32" s="238">
        <f ca="1">IFERROR(AVERAGEIFS(Adj_PPSF,Use,1,Valuation_Method_Analysis,G$27,Residual_Acres,"&gt;="&amp;$A32,Residual_Acres,"&lt;"&amp;ROUND($B32,0)),0)</f>
        <v>0</v>
      </c>
      <c r="J32" s="239">
        <f t="array" aca="1" ref="J32" ca="1">IFERROR(MEDIAN(IF(Valuation_Method_Analysis=G$27,IF(Residual_Acres&gt;=$A32,IF(Residual_Acres&lt;ROUND($B32,0),IF(Use=1,Adj_PPSF))))),0)</f>
        <v>0</v>
      </c>
      <c r="K32" s="236">
        <f ca="1">COUNTIFS(Use,1,Valuation_Method_Analysis,K$27,Residual_Acres,"&gt;="&amp;$A32,Residual_Acres,"&lt;"&amp;ROUND($B32,0))</f>
        <v>0</v>
      </c>
      <c r="L32" s="237">
        <f t="array" aca="1" ref="L32" ca="1">IFERROR((SUM(IF(Valuation_Method_Analysis=K$27,IF(Residual_Acres&gt;=$A32,IF(Residual_Acres&lt;ROUND($B32,0),IF(Use=1,ABS(N32-Adj_PPSF))))))/K32)/N32,0)</f>
        <v>0</v>
      </c>
      <c r="M32" s="238">
        <f ca="1">IFERROR(AVERAGEIFS(Adj_PPSF,Use,1,Valuation_Method_Analysis,K$27,Residual_Acres,"&gt;="&amp;$A32,Residual_Acres,"&lt;"&amp;ROUND($B32,0)),0)</f>
        <v>0</v>
      </c>
      <c r="N32" s="239">
        <f t="array" aca="1" ref="N32" ca="1">IFERROR(MEDIAN(IF(Valuation_Method_Analysis=K$27,IF(Residual_Acres&gt;=$A32,IF(Residual_Acres&lt;ROUND($B32,0),IF(Use=1,Adj_PPSF))))),0)</f>
        <v>0</v>
      </c>
      <c r="O32" s="236">
        <f ca="1">COUNTIFS(Use,1,Residual_Acres,"&gt;="&amp;$A32,Residual_Acres,"&lt;"&amp;ROUND($B32,0))</f>
        <v>1</v>
      </c>
      <c r="P32" s="237">
        <f t="array" aca="1" ref="P32" ca="1">IFERROR((SUM(IF(Residual_Acres&gt;=$A32,IF(Residual_Acres&lt;ROUND($B32,0),IF(Use=1,ABS(R32-Adj_PPSF)))))/O32)/R32,0)</f>
        <v>0</v>
      </c>
      <c r="Q32" s="238">
        <f ca="1">IFERROR(AVERAGEIFS(Adj_PPSF,Use,1,Residual_Acres,"&gt;="&amp;$A32,Residual_Acres,"&lt;"&amp;ROUND($B32,0)),0)</f>
        <v>0.84</v>
      </c>
      <c r="R32" s="239">
        <f t="array" aca="1" ref="R32" ca="1">IFERROR(MEDIAN(IF(Residual_Acres&gt;=$A32,IF(Residual_Acres&lt;ROUND($B32,0),IF(Use=1,Adj_PPSF)))),0)</f>
        <v>0.84</v>
      </c>
    </row>
    <row r="33" spans="1:18" ht="15.75" thickBot="1" x14ac:dyDescent="0.3">
      <c r="A33" s="240">
        <f t="shared" si="8"/>
        <v>10</v>
      </c>
      <c r="B33" s="241">
        <v>10000</v>
      </c>
      <c r="C33" s="242">
        <f ca="1">COUNTIFS(Use,1,Valuation_Method_Analysis,C$27,Residual_Acres,"&gt;="&amp;$A33,Residual_Acres,"&lt;"&amp;ROUND($B33,0))</f>
        <v>5</v>
      </c>
      <c r="D33" s="243">
        <f t="array" aca="1" ref="D33" ca="1">IFERROR((SUM(IF(Valuation_Method_Analysis=C$27,IF(Residual_Acres&gt;=$A33,IF(Residual_Acres&lt;ROUND($B33,0),IF(Use=1,ABS(F33-Adj_PPSF))))))/C33)/F33,0)</f>
        <v>0.23829787234042557</v>
      </c>
      <c r="E33" s="244">
        <f ca="1">IFERROR(AVERAGEIFS(Adj_PPSF,Use,1,Valuation_Method_Analysis,C$27,Residual_Acres,"&gt;="&amp;$A33,Residual_Acres,"&lt;"&amp;ROUND($B33,0)),0)</f>
        <v>0.48599999999999993</v>
      </c>
      <c r="F33" s="245">
        <f t="array" aca="1" ref="F33" ca="1">IFERROR(MEDIAN(IF(Valuation_Method_Analysis=C$27,IF(Residual_Acres&gt;=$A33,IF(Residual_Acres&lt;ROUND($B33,0),IF(Use=1,Adj_PPSF))))),0)</f>
        <v>0.47</v>
      </c>
      <c r="G33" s="242">
        <f ca="1">COUNTIFS(Use,1,Valuation_Method_Analysis,G$27,Residual_Acres,"&gt;="&amp;$A33,Residual_Acres,"&lt;"&amp;ROUND($B33,0))</f>
        <v>0</v>
      </c>
      <c r="H33" s="243">
        <f t="array" aca="1" ref="H33" ca="1">IFERROR((SUM(IF(Valuation_Method_Analysis=G$27,IF(Residual_Acres&gt;=$A33,IF(Residual_Acres&lt;ROUND($B33,0),IF(Use=1,ABS(J33-Adj_PPSF))))))/G33)/J33,0)</f>
        <v>0</v>
      </c>
      <c r="I33" s="244">
        <f ca="1">IFERROR(AVERAGEIFS(Adj_PPSF,Use,1,Valuation_Method_Analysis,G$27,Residual_Acres,"&gt;="&amp;$A33,Residual_Acres,"&lt;"&amp;ROUND($B33,0)),0)</f>
        <v>0</v>
      </c>
      <c r="J33" s="245">
        <f t="array" aca="1" ref="J33" ca="1">IFERROR(MEDIAN(IF(Valuation_Method_Analysis=G$27,IF(Residual_Acres&gt;=$A33,IF(Residual_Acres&lt;ROUND($B33,0),IF(Use=1,Adj_PPSF))))),0)</f>
        <v>0</v>
      </c>
      <c r="K33" s="242">
        <f ca="1">COUNTIFS(Use,1,Valuation_Method_Analysis,K$27,Residual_Acres,"&gt;="&amp;$A33,Residual_Acres,"&lt;"&amp;ROUND($B33,0))</f>
        <v>0</v>
      </c>
      <c r="L33" s="243">
        <f t="array" aca="1" ref="L33" ca="1">IFERROR((SUM(IF(Valuation_Method_Analysis=K$27,IF(Residual_Acres&gt;=$A33,IF(Residual_Acres&lt;ROUND($B33,0),IF(Use=1,ABS(N33-Adj_PPSF))))))/K33)/N33,0)</f>
        <v>0</v>
      </c>
      <c r="M33" s="244">
        <f ca="1">IFERROR(AVERAGEIFS(Adj_PPSF,Use,1,Valuation_Method_Analysis,K$27,Residual_Acres,"&gt;="&amp;$A33,Residual_Acres,"&lt;"&amp;ROUND($B33,0)),0)</f>
        <v>0</v>
      </c>
      <c r="N33" s="245">
        <f t="array" aca="1" ref="N33" ca="1">IFERROR(MEDIAN(IF(Valuation_Method_Analysis=K$27,IF(Residual_Acres&gt;=$A33,IF(Residual_Acres&lt;ROUND($B33,0),IF(Use=1,Adj_PPSF))))),0)</f>
        <v>0</v>
      </c>
      <c r="O33" s="242">
        <f ca="1">COUNTIFS(Use,1,Residual_Acres,"&gt;="&amp;$A33,Residual_Acres,"&lt;"&amp;ROUND($B33,0))</f>
        <v>5</v>
      </c>
      <c r="P33" s="243">
        <f t="array" aca="1" ref="P33" ca="1">IFERROR((SUM(IF(Residual_Acres&gt;=$A33,IF(Residual_Acres&lt;ROUND($B33,0),IF(Use=1,ABS(R33-Adj_PPSF)))))/O33)/R33,0)</f>
        <v>0.23829787234042557</v>
      </c>
      <c r="Q33" s="244">
        <f ca="1">IFERROR(AVERAGEIFS(Adj_PPSF,Use,1,Residual_Acres,"&gt;="&amp;$A33,Residual_Acres,"&lt;"&amp;ROUND($B33,0)),0)</f>
        <v>0.48599999999999993</v>
      </c>
      <c r="R33" s="245">
        <f t="array" aca="1" ref="R33" ca="1">IFERROR(MEDIAN(IF(Residual_Acres&gt;=$A33,IF(Residual_Acres&lt;ROUND($B33,0),IF(Use=1,Adj_PPSF)))),0)</f>
        <v>0.47</v>
      </c>
    </row>
    <row r="34" spans="1:18" ht="15.75" thickBot="1" x14ac:dyDescent="0.3">
      <c r="A34" s="246">
        <v>0</v>
      </c>
      <c r="B34" s="247">
        <v>10000</v>
      </c>
      <c r="C34" s="248">
        <f ca="1">COUNTIFS(Use,1,Valuation_Method_Analysis,C$27,Residual_Acres,"&gt;="&amp;$A34,Residual_Acres,"&lt;"&amp;ROUND($B34,0))</f>
        <v>19</v>
      </c>
      <c r="D34" s="249">
        <f t="array" aca="1" ref="D34" ca="1">IFERROR((SUM(IF(Valuation_Method_Analysis=C$27,IF(Residual_Acres&gt;=$A34,IF(Residual_Acres&lt;ROUND($B34,0),IF(Use=1,ABS(F34-Adj_PPSF))))))/C34)/F34,0)</f>
        <v>0.32926829268292684</v>
      </c>
      <c r="E34" s="250">
        <f ca="1">IFERROR(AVERAGEIFS(Adj_PPSF,Use,1,Valuation_Method_Analysis,C$27,Residual_Acres,"&gt;="&amp;$A34,Residual_Acres,"&lt;"&amp;ROUND($B34,0)),0)</f>
        <v>0.87210526315789494</v>
      </c>
      <c r="F34" s="251">
        <f t="array" aca="1" ref="F34" ca="1">IFERROR(MEDIAN(IF(Valuation_Method_Analysis=C$27,IF(Residual_Acres&gt;=$A34,IF(Residual_Acres&lt;ROUND($B34,0),IF(Use=1,Adj_PPSF))))),0)</f>
        <v>0.82</v>
      </c>
      <c r="G34" s="248">
        <f ca="1">COUNTIFS(Use,1,Valuation_Method_Analysis,G$27,Residual_Acres,"&gt;="&amp;$A34,Residual_Acres,"&lt;"&amp;ROUND($B34,0))</f>
        <v>0</v>
      </c>
      <c r="H34" s="249">
        <f t="array" aca="1" ref="H34" ca="1">IFERROR((SUM(IF(Valuation_Method_Analysis=G$27,IF(Residual_Acres&gt;=$A34,IF(Residual_Acres&lt;ROUND($B34,0),IF(Use=1,ABS(J34-Adj_PPSF))))))/G34)/J34,0)</f>
        <v>0</v>
      </c>
      <c r="I34" s="250">
        <f ca="1">IFERROR(AVERAGEIFS(Adj_PPSF,Use,1,Valuation_Method_Analysis,G$27,Residual_Acres,"&gt;="&amp;$A34,Residual_Acres,"&lt;"&amp;ROUND($B34,0)),0)</f>
        <v>0</v>
      </c>
      <c r="J34" s="251">
        <f t="array" aca="1" ref="J34" ca="1">IFERROR(MEDIAN(IF(Valuation_Method_Analysis=G$27,IF(Residual_Acres&gt;=$A34,IF(Residual_Acres&lt;ROUND($B34,0),IF(Use=1,Adj_PPSF))))),0)</f>
        <v>0</v>
      </c>
      <c r="K34" s="248">
        <f ca="1">COUNTIFS(Use,1,Valuation_Method_Analysis,K$27,Residual_Acres,"&gt;="&amp;$A34,Residual_Acres,"&lt;"&amp;ROUND($B34,0))</f>
        <v>0</v>
      </c>
      <c r="L34" s="249">
        <f t="array" aca="1" ref="L34" ca="1">IFERROR((SUM(IF(Valuation_Method_Analysis=K$27,IF(Residual_Acres&gt;=$A34,IF(Residual_Acres&lt;ROUND($B34,0),IF(Use=1,ABS(N34-Adj_PPSF))))))/K34)/N34,0)</f>
        <v>0</v>
      </c>
      <c r="M34" s="250">
        <f ca="1">IFERROR(AVERAGEIFS(Adj_PPSF,Use,1,Valuation_Method_Analysis,K$27,Residual_Acres,"&gt;="&amp;$A34,Residual_Acres,"&lt;"&amp;ROUND($B34,0)),0)</f>
        <v>0</v>
      </c>
      <c r="N34" s="251">
        <f t="array" aca="1" ref="N34" ca="1">IFERROR(MEDIAN(IF(Valuation_Method_Analysis=K$27,IF(Residual_Acres&gt;=$A34,IF(Residual_Acres&lt;ROUND($B34,0),IF(Use=1,Adj_PPSF))))),0)</f>
        <v>0</v>
      </c>
      <c r="O34" s="248">
        <f ca="1">COUNTIFS(Use,1,Residual_Acres,"&gt;="&amp;$A34,Residual_Acres,"&lt;"&amp;ROUND($B34,0))</f>
        <v>19</v>
      </c>
      <c r="P34" s="249">
        <f t="array" aca="1" ref="P34" ca="1">IFERROR((SUM(IF(Residual_Acres&gt;=$A34,IF(Residual_Acres&lt;ROUND($B34,0),IF(Use=1,ABS(R34-Adj_PPSF)))))/O34)/R34,0)</f>
        <v>0.32926829268292684</v>
      </c>
      <c r="Q34" s="250">
        <f ca="1">IFERROR(AVERAGEIFS(Adj_PPSF,Use,1,Residual_Acres,"&gt;="&amp;$A34,Residual_Acres,"&lt;"&amp;ROUND($B34,0)),0)</f>
        <v>0.87210526315789494</v>
      </c>
      <c r="R34" s="251">
        <f t="array" aca="1" ref="R34" ca="1">IFERROR(MEDIAN(IF(Residual_Acres&gt;=$A34,IF(Residual_Acres&lt;ROUND($B34,0),IF(Use=1,Adj_PPSF)))),0)</f>
        <v>0.82</v>
      </c>
    </row>
  </sheetData>
  <sheetProtection password="D1D6" sheet="1" objects="1" scenarios="1" selectLockedCells="1" sort="0" autoFilter="0"/>
  <mergeCells count="11">
    <mergeCell ref="O27:R27"/>
    <mergeCell ref="C2:G2"/>
    <mergeCell ref="N2:R2"/>
    <mergeCell ref="A3:B4"/>
    <mergeCell ref="A27:B27"/>
    <mergeCell ref="C27:F27"/>
    <mergeCell ref="G27:J27"/>
    <mergeCell ref="K27:N27"/>
    <mergeCell ref="C26:K26"/>
    <mergeCell ref="H24:Q24"/>
    <mergeCell ref="A8:B16"/>
  </mergeCells>
  <pageMargins left="0.7" right="0.7" top="0.75" bottom="0.75" header="0.3" footer="0.3"/>
  <pageSetup scale="63" orientation="landscape" r:id="rId1"/>
  <rowBreaks count="1" manualBreakCount="1">
    <brk id="23" max="16383" man="1"/>
  </rowBreaks>
  <drawing r:id="rId2"/>
  <extLst>
    <ext xmlns:x14="http://schemas.microsoft.com/office/spreadsheetml/2009/9/main" uri="{05C60535-1F16-4fd2-B633-F4F36F0B64E0}">
      <x14:sparklineGroups xmlns:xm="http://schemas.microsoft.com/office/excel/2006/main">
        <x14:sparklineGroup displayEmptyCellsAs="gap" xr2:uid="{00000000-0003-0000-0900-000000000000}">
          <x14:colorSeries rgb="FF376092"/>
          <x14:colorNegative rgb="FFD00000"/>
          <x14:colorAxis rgb="FF000000"/>
          <x14:colorMarkers rgb="FFD00000"/>
          <x14:colorFirst rgb="FFD00000"/>
          <x14:colorLast rgb="FFD00000"/>
          <x14:colorHigh rgb="FFD00000"/>
          <x14:colorLow rgb="FFD00000"/>
          <x14:sparklines>
            <x14:sparkline>
              <xm:f>Conclusions!G4:G23</xm:f>
              <xm:sqref>G24</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9" tint="0.59999389629810485"/>
    <pageSetUpPr fitToPage="1"/>
  </sheetPr>
  <dimension ref="A1:AB501"/>
  <sheetViews>
    <sheetView topLeftCell="B1" zoomScaleNormal="100" workbookViewId="0">
      <pane xSplit="2" ySplit="1" topLeftCell="D2" activePane="bottomRight" state="frozen"/>
      <selection activeCell="B1" sqref="B1"/>
      <selection pane="topRight" activeCell="D1" sqref="D1"/>
      <selection pane="bottomLeft" activeCell="B2" sqref="B2"/>
      <selection pane="bottomRight" activeCell="B1" sqref="B1"/>
    </sheetView>
  </sheetViews>
  <sheetFormatPr defaultColWidth="8.85546875" defaultRowHeight="15" x14ac:dyDescent="0.25"/>
  <cols>
    <col min="1" max="1" width="30.7109375" hidden="1" customWidth="1"/>
    <col min="2" max="2" width="19.7109375" bestFit="1" customWidth="1"/>
    <col min="3" max="3" width="17" bestFit="1" customWidth="1"/>
    <col min="4" max="4" width="21" bestFit="1" customWidth="1"/>
    <col min="5" max="5" width="11.42578125" style="3" bestFit="1" customWidth="1"/>
    <col min="6" max="6" width="11.85546875" style="2" bestFit="1" customWidth="1"/>
    <col min="7" max="7" width="8" style="3" bestFit="1" customWidth="1"/>
    <col min="8" max="8" width="13.28515625" bestFit="1" customWidth="1"/>
    <col min="9" max="9" width="12.140625" style="18" bestFit="1" customWidth="1"/>
    <col min="10" max="10" width="12.28515625" style="21" bestFit="1" customWidth="1"/>
    <col min="11" max="11" width="15" style="21" bestFit="1" customWidth="1"/>
    <col min="12" max="12" width="14" style="21" bestFit="1" customWidth="1"/>
    <col min="13" max="13" width="17.28515625" bestFit="1" customWidth="1"/>
    <col min="14" max="14" width="10.85546875" bestFit="1" customWidth="1"/>
    <col min="15" max="15" width="11.42578125" style="2" bestFit="1" customWidth="1"/>
    <col min="16" max="16" width="9.28515625" style="2" customWidth="1"/>
    <col min="17" max="17" width="11.28515625" style="19" customWidth="1"/>
    <col min="18" max="18" width="11.28515625" style="18" bestFit="1" customWidth="1"/>
    <col min="19" max="19" width="11.28515625" style="21" bestFit="1" customWidth="1"/>
    <col min="20" max="20" width="12.7109375" style="2" bestFit="1" customWidth="1"/>
    <col min="21" max="21" width="10" style="20" customWidth="1"/>
    <col min="22" max="22" width="12.85546875" style="3" customWidth="1"/>
    <col min="23" max="23" width="13.7109375" style="22" customWidth="1"/>
    <col min="24" max="24" width="11" style="2" bestFit="1" customWidth="1"/>
    <col min="25" max="25" width="13.5703125" style="2" bestFit="1" customWidth="1"/>
    <col min="26" max="27" width="34.42578125" style="20" bestFit="1" customWidth="1"/>
    <col min="28" max="28" width="34.42578125" hidden="1" customWidth="1"/>
  </cols>
  <sheetData>
    <row r="1" spans="1:28" s="263" customFormat="1" ht="30" x14ac:dyDescent="0.25">
      <c r="A1" s="8" t="s">
        <v>101</v>
      </c>
      <c r="B1" s="74" t="s">
        <v>135</v>
      </c>
      <c r="C1" s="74" t="s">
        <v>136</v>
      </c>
      <c r="D1" s="74" t="s">
        <v>104</v>
      </c>
      <c r="E1" s="74" t="s">
        <v>137</v>
      </c>
      <c r="F1" s="252" t="s">
        <v>138</v>
      </c>
      <c r="G1" s="74" t="s">
        <v>107</v>
      </c>
      <c r="H1" s="74" t="s">
        <v>182</v>
      </c>
      <c r="I1" s="253" t="s">
        <v>183</v>
      </c>
      <c r="J1" s="254" t="s">
        <v>184</v>
      </c>
      <c r="K1" s="254" t="s">
        <v>185</v>
      </c>
      <c r="L1" s="254" t="s">
        <v>186</v>
      </c>
      <c r="M1" s="255" t="s">
        <v>139</v>
      </c>
      <c r="N1" s="256" t="s">
        <v>122</v>
      </c>
      <c r="O1" s="257" t="s">
        <v>123</v>
      </c>
      <c r="P1" s="258" t="s">
        <v>140</v>
      </c>
      <c r="Q1" s="259" t="s">
        <v>141</v>
      </c>
      <c r="R1" s="256" t="s">
        <v>142</v>
      </c>
      <c r="S1" s="260" t="s">
        <v>143</v>
      </c>
      <c r="T1" s="261" t="s">
        <v>144</v>
      </c>
      <c r="U1" s="262" t="s">
        <v>145</v>
      </c>
      <c r="V1" s="256" t="s">
        <v>146</v>
      </c>
      <c r="W1" s="256" t="s">
        <v>147</v>
      </c>
      <c r="X1" s="260" t="s">
        <v>148</v>
      </c>
      <c r="Y1" s="260" t="s">
        <v>149</v>
      </c>
      <c r="Z1" s="261" t="s">
        <v>187</v>
      </c>
      <c r="AA1" s="263" t="s">
        <v>115</v>
      </c>
      <c r="AB1" s="263" t="s">
        <v>188</v>
      </c>
    </row>
    <row r="2" spans="1:28" x14ac:dyDescent="0.25">
      <c r="A2" t="s">
        <v>286</v>
      </c>
      <c r="B2" t="s">
        <v>91</v>
      </c>
      <c r="C2" t="s">
        <v>249</v>
      </c>
      <c r="D2" t="s">
        <v>261</v>
      </c>
      <c r="E2" s="1">
        <v>44343</v>
      </c>
      <c r="F2" s="2">
        <v>62000</v>
      </c>
      <c r="H2" t="s">
        <v>272</v>
      </c>
      <c r="I2" s="18">
        <v>1.36</v>
      </c>
      <c r="J2" s="21">
        <v>59241.600000000006</v>
      </c>
      <c r="M2">
        <v>0</v>
      </c>
      <c r="N2" s="2">
        <f ca="1">VLOOKUP(Table_Data_Table_13[[#This Row],[Item ID]],Analysis_Table,8,FALSE)</f>
        <v>62000</v>
      </c>
      <c r="O2" s="19" t="str">
        <f ca="1">VLOOKUP(Table_Data_Table_13[[#This Row],[Item ID]],Analysis_Table,9,FALSE)</f>
        <v>N/A</v>
      </c>
      <c r="P2" s="18">
        <f ca="1">VLOOKUP(Table_Data_Table_13[[#This Row],[Item ID]],Analysis_Table,10,FALSE)</f>
        <v>1.36</v>
      </c>
      <c r="Q2" s="21">
        <f ca="1">VLOOKUP(Table_Data_Table_13[[#This Row],[Item ID]],Analysis_Table,11,FALSE)</f>
        <v>59241.600000000006</v>
      </c>
      <c r="R2" s="2">
        <f ca="1">VLOOKUP(Table_Data_Table_13[[#This Row],[Item ID]],Analysis_Table,12,FALSE)</f>
        <v>45588.235294117643</v>
      </c>
      <c r="S2" s="20">
        <f ca="1">VLOOKUP(Table_Data_Table_13[[#This Row],[Item ID]],Analysis_Table,13,FALSE)</f>
        <v>1.05</v>
      </c>
      <c r="T2" s="3">
        <f ca="1">VLOOKUP(Table_Data_Table_13[[#This Row],[Item ID]],Analysis_Table,14,FALSE)</f>
        <v>22</v>
      </c>
      <c r="U2" s="22">
        <f ca="1">VLOOKUP(Table_Data_Table_13[[#This Row],[Item ID]],Analysis_Table,15,FALSE)</f>
        <v>0.16814809099352152</v>
      </c>
      <c r="V2" s="2">
        <f ca="1">VLOOKUP(Table_Data_Table_13[[#This Row],[Item ID]],Analysis_Table,16,FALSE)</f>
        <v>72425.181641598334</v>
      </c>
      <c r="W2" s="2">
        <f ca="1">VLOOKUP(Table_Data_Table_13[[#This Row],[Item ID]],Analysis_Table,17,FALSE)</f>
        <v>53253.810030587003</v>
      </c>
      <c r="X2" s="20">
        <f ca="1">VLOOKUP(Table_Data_Table_13[[#This Row],[Item ID]],Analysis_Table,18,FALSE)</f>
        <v>1.22</v>
      </c>
      <c r="Y2" s="20" t="str">
        <f ca="1">VLOOKUP(Table_Data_Table_13[[#This Row],[Item ID]],Analysis_Table,19,FALSE)</f>
        <v>N/A</v>
      </c>
      <c r="Z2"/>
      <c r="AA2"/>
      <c r="AB2">
        <v>1</v>
      </c>
    </row>
    <row r="3" spans="1:28" x14ac:dyDescent="0.25">
      <c r="A3" t="s">
        <v>281</v>
      </c>
      <c r="B3" t="s">
        <v>91</v>
      </c>
      <c r="C3" t="s">
        <v>245</v>
      </c>
      <c r="D3" t="s">
        <v>257</v>
      </c>
      <c r="E3" s="1">
        <v>44421</v>
      </c>
      <c r="F3" s="2">
        <v>85000</v>
      </c>
      <c r="H3" t="s">
        <v>267</v>
      </c>
      <c r="I3" s="18">
        <v>2.98</v>
      </c>
      <c r="J3" s="21">
        <v>129808.8</v>
      </c>
      <c r="M3">
        <v>0</v>
      </c>
      <c r="N3" s="2">
        <f ca="1">VLOOKUP(Table_Data_Table_13[[#This Row],[Item ID]],Analysis_Table,8,FALSE)</f>
        <v>85000</v>
      </c>
      <c r="O3" s="19" t="str">
        <f ca="1">VLOOKUP(Table_Data_Table_13[[#This Row],[Item ID]],Analysis_Table,9,FALSE)</f>
        <v>N/A</v>
      </c>
      <c r="P3" s="18">
        <f ca="1">VLOOKUP(Table_Data_Table_13[[#This Row],[Item ID]],Analysis_Table,10,FALSE)</f>
        <v>2.98</v>
      </c>
      <c r="Q3" s="21">
        <f ca="1">VLOOKUP(Table_Data_Table_13[[#This Row],[Item ID]],Analysis_Table,11,FALSE)</f>
        <v>129808.8</v>
      </c>
      <c r="R3" s="2">
        <f ca="1">VLOOKUP(Table_Data_Table_13[[#This Row],[Item ID]],Analysis_Table,12,FALSE)</f>
        <v>28523.489932885906</v>
      </c>
      <c r="S3" s="20">
        <f ca="1">VLOOKUP(Table_Data_Table_13[[#This Row],[Item ID]],Analysis_Table,13,FALSE)</f>
        <v>0.65</v>
      </c>
      <c r="T3" s="3">
        <f ca="1">VLOOKUP(Table_Data_Table_13[[#This Row],[Item ID]],Analysis_Table,14,FALSE)</f>
        <v>20</v>
      </c>
      <c r="U3" s="22">
        <f ca="1">VLOOKUP(Table_Data_Table_13[[#This Row],[Item ID]],Analysis_Table,15,FALSE)</f>
        <v>0.15286190090320137</v>
      </c>
      <c r="V3" s="2">
        <f ca="1">VLOOKUP(Table_Data_Table_13[[#This Row],[Item ID]],Analysis_Table,16,FALSE)</f>
        <v>97993.261576772114</v>
      </c>
      <c r="W3" s="2">
        <f ca="1">VLOOKUP(Table_Data_Table_13[[#This Row],[Item ID]],Analysis_Table,17,FALSE)</f>
        <v>32883.644824420175</v>
      </c>
      <c r="X3" s="20">
        <f ca="1">VLOOKUP(Table_Data_Table_13[[#This Row],[Item ID]],Analysis_Table,18,FALSE)</f>
        <v>0.75</v>
      </c>
      <c r="Y3" s="20" t="str">
        <f ca="1">VLOOKUP(Table_Data_Table_13[[#This Row],[Item ID]],Analysis_Table,19,FALSE)</f>
        <v>N/A</v>
      </c>
      <c r="Z3"/>
      <c r="AA3"/>
      <c r="AB3">
        <v>1</v>
      </c>
    </row>
    <row r="4" spans="1:28" x14ac:dyDescent="0.25">
      <c r="A4" t="s">
        <v>282</v>
      </c>
      <c r="B4" t="s">
        <v>91</v>
      </c>
      <c r="C4" t="s">
        <v>246</v>
      </c>
      <c r="D4" t="s">
        <v>258</v>
      </c>
      <c r="E4" s="1">
        <v>44428</v>
      </c>
      <c r="F4" s="2">
        <v>140000</v>
      </c>
      <c r="H4" t="s">
        <v>268</v>
      </c>
      <c r="I4" s="18">
        <v>4.5</v>
      </c>
      <c r="J4" s="21">
        <v>196020</v>
      </c>
      <c r="M4">
        <v>0</v>
      </c>
      <c r="N4" s="2">
        <f ca="1">VLOOKUP(Table_Data_Table_13[[#This Row],[Item ID]],Analysis_Table,8,FALSE)</f>
        <v>140000</v>
      </c>
      <c r="O4" s="19" t="str">
        <f ca="1">VLOOKUP(Table_Data_Table_13[[#This Row],[Item ID]],Analysis_Table,9,FALSE)</f>
        <v>N/A</v>
      </c>
      <c r="P4" s="18">
        <f ca="1">VLOOKUP(Table_Data_Table_13[[#This Row],[Item ID]],Analysis_Table,10,FALSE)</f>
        <v>4.5</v>
      </c>
      <c r="Q4" s="21">
        <f ca="1">VLOOKUP(Table_Data_Table_13[[#This Row],[Item ID]],Analysis_Table,11,FALSE)</f>
        <v>196020</v>
      </c>
      <c r="R4" s="2">
        <f ca="1">VLOOKUP(Table_Data_Table_13[[#This Row],[Item ID]],Analysis_Table,12,FALSE)</f>
        <v>31111.111111111109</v>
      </c>
      <c r="S4" s="20">
        <f ca="1">VLOOKUP(Table_Data_Table_13[[#This Row],[Item ID]],Analysis_Table,13,FALSE)</f>
        <v>0.71</v>
      </c>
      <c r="T4" s="3">
        <f ca="1">VLOOKUP(Table_Data_Table_13[[#This Row],[Item ID]],Analysis_Table,14,FALSE)</f>
        <v>19</v>
      </c>
      <c r="U4" s="22">
        <f ca="1">VLOOKUP(Table_Data_Table_13[[#This Row],[Item ID]],Analysis_Table,15,FALSE)</f>
        <v>0.14521880585804131</v>
      </c>
      <c r="V4" s="2">
        <f ca="1">VLOOKUP(Table_Data_Table_13[[#This Row],[Item ID]],Analysis_Table,16,FALSE)</f>
        <v>160330.63282012579</v>
      </c>
      <c r="W4" s="2">
        <f ca="1">VLOOKUP(Table_Data_Table_13[[#This Row],[Item ID]],Analysis_Table,17,FALSE)</f>
        <v>35629.029515583505</v>
      </c>
      <c r="X4" s="20">
        <f ca="1">VLOOKUP(Table_Data_Table_13[[#This Row],[Item ID]],Analysis_Table,18,FALSE)</f>
        <v>0.82</v>
      </c>
      <c r="Y4" s="20" t="str">
        <f ca="1">VLOOKUP(Table_Data_Table_13[[#This Row],[Item ID]],Analysis_Table,19,FALSE)</f>
        <v>N/A</v>
      </c>
      <c r="Z4"/>
      <c r="AA4"/>
      <c r="AB4">
        <v>1</v>
      </c>
    </row>
    <row r="5" spans="1:28" x14ac:dyDescent="0.25">
      <c r="A5" t="s">
        <v>279</v>
      </c>
      <c r="B5" t="s">
        <v>91</v>
      </c>
      <c r="C5" t="s">
        <v>244</v>
      </c>
      <c r="D5" t="s">
        <v>256</v>
      </c>
      <c r="E5" s="1">
        <v>44438</v>
      </c>
      <c r="F5" s="2">
        <v>83000</v>
      </c>
      <c r="H5" t="s">
        <v>265</v>
      </c>
      <c r="I5" s="18">
        <v>3.6819999999999999</v>
      </c>
      <c r="J5" s="21">
        <v>160387.91999999998</v>
      </c>
      <c r="M5">
        <v>0</v>
      </c>
      <c r="N5" s="2">
        <f ca="1">VLOOKUP(Table_Data_Table_13[[#This Row],[Item ID]],Analysis_Table,8,FALSE)</f>
        <v>83000</v>
      </c>
      <c r="O5" s="19" t="str">
        <f ca="1">VLOOKUP(Table_Data_Table_13[[#This Row],[Item ID]],Analysis_Table,9,FALSE)</f>
        <v>N/A</v>
      </c>
      <c r="P5" s="18">
        <f ca="1">VLOOKUP(Table_Data_Table_13[[#This Row],[Item ID]],Analysis_Table,10,FALSE)</f>
        <v>3.6819999999999999</v>
      </c>
      <c r="Q5" s="21">
        <f ca="1">VLOOKUP(Table_Data_Table_13[[#This Row],[Item ID]],Analysis_Table,11,FALSE)</f>
        <v>160387.91999999998</v>
      </c>
      <c r="R5" s="2">
        <f ca="1">VLOOKUP(Table_Data_Table_13[[#This Row],[Item ID]],Analysis_Table,12,FALSE)</f>
        <v>22542.09668658338</v>
      </c>
      <c r="S5" s="20">
        <f ca="1">VLOOKUP(Table_Data_Table_13[[#This Row],[Item ID]],Analysis_Table,13,FALSE)</f>
        <v>0.52</v>
      </c>
      <c r="T5" s="3">
        <f ca="1">VLOOKUP(Table_Data_Table_13[[#This Row],[Item ID]],Analysis_Table,14,FALSE)</f>
        <v>19</v>
      </c>
      <c r="U5" s="22">
        <f ca="1">VLOOKUP(Table_Data_Table_13[[#This Row],[Item ID]],Analysis_Table,15,FALSE)</f>
        <v>0.14521880585804131</v>
      </c>
      <c r="V5" s="2">
        <f ca="1">VLOOKUP(Table_Data_Table_13[[#This Row],[Item ID]],Analysis_Table,16,FALSE)</f>
        <v>95053.160886217418</v>
      </c>
      <c r="W5" s="2">
        <f ca="1">VLOOKUP(Table_Data_Table_13[[#This Row],[Item ID]],Analysis_Table,17,FALSE)</f>
        <v>25815.633048945525</v>
      </c>
      <c r="X5" s="20">
        <f ca="1">VLOOKUP(Table_Data_Table_13[[#This Row],[Item ID]],Analysis_Table,18,FALSE)</f>
        <v>0.59</v>
      </c>
      <c r="Y5" s="20" t="str">
        <f ca="1">VLOOKUP(Table_Data_Table_13[[#This Row],[Item ID]],Analysis_Table,19,FALSE)</f>
        <v>N/A</v>
      </c>
      <c r="Z5"/>
      <c r="AA5"/>
      <c r="AB5">
        <v>1</v>
      </c>
    </row>
    <row r="6" spans="1:28" x14ac:dyDescent="0.25">
      <c r="A6" t="s">
        <v>284</v>
      </c>
      <c r="B6" t="s">
        <v>91</v>
      </c>
      <c r="C6" t="s">
        <v>247</v>
      </c>
      <c r="D6" t="s">
        <v>259</v>
      </c>
      <c r="E6" s="1">
        <v>44512</v>
      </c>
      <c r="F6" s="2">
        <v>135000</v>
      </c>
      <c r="H6" t="s">
        <v>270</v>
      </c>
      <c r="I6" s="18">
        <v>2.7</v>
      </c>
      <c r="J6" s="21">
        <v>117612.00000000001</v>
      </c>
      <c r="M6">
        <v>0</v>
      </c>
      <c r="N6" s="2">
        <f ca="1">VLOOKUP(Table_Data_Table_13[[#This Row],[Item ID]],Analysis_Table,8,FALSE)</f>
        <v>135000</v>
      </c>
      <c r="O6" s="19" t="str">
        <f ca="1">VLOOKUP(Table_Data_Table_13[[#This Row],[Item ID]],Analysis_Table,9,FALSE)</f>
        <v>N/A</v>
      </c>
      <c r="P6" s="18">
        <f ca="1">VLOOKUP(Table_Data_Table_13[[#This Row],[Item ID]],Analysis_Table,10,FALSE)</f>
        <v>2.7</v>
      </c>
      <c r="Q6" s="21">
        <f ca="1">VLOOKUP(Table_Data_Table_13[[#This Row],[Item ID]],Analysis_Table,11,FALSE)</f>
        <v>117612.00000000001</v>
      </c>
      <c r="R6" s="2">
        <f ca="1">VLOOKUP(Table_Data_Table_13[[#This Row],[Item ID]],Analysis_Table,12,FALSE)</f>
        <v>50000</v>
      </c>
      <c r="S6" s="20">
        <f ca="1">VLOOKUP(Table_Data_Table_13[[#This Row],[Item ID]],Analysis_Table,13,FALSE)</f>
        <v>1.1499999999999999</v>
      </c>
      <c r="T6" s="3">
        <f ca="1">VLOOKUP(Table_Data_Table_13[[#This Row],[Item ID]],Analysis_Table,14,FALSE)</f>
        <v>17</v>
      </c>
      <c r="U6" s="22">
        <f ca="1">VLOOKUP(Table_Data_Table_13[[#This Row],[Item ID]],Analysis_Table,15,FALSE)</f>
        <v>0.12993261576772117</v>
      </c>
      <c r="V6" s="2">
        <f ca="1">VLOOKUP(Table_Data_Table_13[[#This Row],[Item ID]],Analysis_Table,16,FALSE)</f>
        <v>152540.90312864236</v>
      </c>
      <c r="W6" s="2">
        <f ca="1">VLOOKUP(Table_Data_Table_13[[#This Row],[Item ID]],Analysis_Table,17,FALSE)</f>
        <v>56496.630788386057</v>
      </c>
      <c r="X6" s="20">
        <f ca="1">VLOOKUP(Table_Data_Table_13[[#This Row],[Item ID]],Analysis_Table,18,FALSE)</f>
        <v>1.3</v>
      </c>
      <c r="Y6" s="20" t="str">
        <f ca="1">VLOOKUP(Table_Data_Table_13[[#This Row],[Item ID]],Analysis_Table,19,FALSE)</f>
        <v>N/A</v>
      </c>
      <c r="Z6"/>
      <c r="AA6"/>
      <c r="AB6">
        <v>1</v>
      </c>
    </row>
    <row r="7" spans="1:28" x14ac:dyDescent="0.25">
      <c r="A7" t="s">
        <v>291</v>
      </c>
      <c r="B7" t="s">
        <v>91</v>
      </c>
      <c r="C7" t="s">
        <v>254</v>
      </c>
      <c r="D7" t="s">
        <v>264</v>
      </c>
      <c r="E7" s="1">
        <v>44530</v>
      </c>
      <c r="F7" s="2">
        <v>95000</v>
      </c>
      <c r="H7" t="s">
        <v>277</v>
      </c>
      <c r="I7" s="18">
        <v>3.09</v>
      </c>
      <c r="J7" s="21">
        <v>134600.4</v>
      </c>
      <c r="M7">
        <v>0</v>
      </c>
      <c r="N7" s="2">
        <f ca="1">VLOOKUP(Table_Data_Table_13[[#This Row],[Item ID]],Analysis_Table,8,FALSE)</f>
        <v>95000</v>
      </c>
      <c r="O7" s="19" t="str">
        <f ca="1">VLOOKUP(Table_Data_Table_13[[#This Row],[Item ID]],Analysis_Table,9,FALSE)</f>
        <v>N/A</v>
      </c>
      <c r="P7" s="18">
        <f ca="1">VLOOKUP(Table_Data_Table_13[[#This Row],[Item ID]],Analysis_Table,10,FALSE)</f>
        <v>3.09</v>
      </c>
      <c r="Q7" s="21">
        <f ca="1">VLOOKUP(Table_Data_Table_13[[#This Row],[Item ID]],Analysis_Table,11,FALSE)</f>
        <v>134600.4</v>
      </c>
      <c r="R7" s="2">
        <f ca="1">VLOOKUP(Table_Data_Table_13[[#This Row],[Item ID]],Analysis_Table,12,FALSE)</f>
        <v>30744.336569579289</v>
      </c>
      <c r="S7" s="20">
        <f ca="1">VLOOKUP(Table_Data_Table_13[[#This Row],[Item ID]],Analysis_Table,13,FALSE)</f>
        <v>0.71</v>
      </c>
      <c r="T7" s="3">
        <f ca="1">VLOOKUP(Table_Data_Table_13[[#This Row],[Item ID]],Analysis_Table,14,FALSE)</f>
        <v>16</v>
      </c>
      <c r="U7" s="22">
        <f ca="1">VLOOKUP(Table_Data_Table_13[[#This Row],[Item ID]],Analysis_Table,15,FALSE)</f>
        <v>0.12228952072256109</v>
      </c>
      <c r="V7" s="2">
        <f ca="1">VLOOKUP(Table_Data_Table_13[[#This Row],[Item ID]],Analysis_Table,16,FALSE)</f>
        <v>106617.50446864331</v>
      </c>
      <c r="W7" s="2">
        <f ca="1">VLOOKUP(Table_Data_Table_13[[#This Row],[Item ID]],Analysis_Table,17,FALSE)</f>
        <v>34504.04675360625</v>
      </c>
      <c r="X7" s="20">
        <f ca="1">VLOOKUP(Table_Data_Table_13[[#This Row],[Item ID]],Analysis_Table,18,FALSE)</f>
        <v>0.79</v>
      </c>
      <c r="Y7" s="20" t="str">
        <f ca="1">VLOOKUP(Table_Data_Table_13[[#This Row],[Item ID]],Analysis_Table,19,FALSE)</f>
        <v>N/A</v>
      </c>
      <c r="Z7"/>
      <c r="AA7"/>
      <c r="AB7">
        <v>1</v>
      </c>
    </row>
    <row r="8" spans="1:28" x14ac:dyDescent="0.25">
      <c r="A8" t="s">
        <v>288</v>
      </c>
      <c r="B8" t="s">
        <v>91</v>
      </c>
      <c r="C8" t="s">
        <v>251</v>
      </c>
      <c r="D8" t="s">
        <v>263</v>
      </c>
      <c r="E8" s="1">
        <v>44631</v>
      </c>
      <c r="F8" s="2">
        <v>156000</v>
      </c>
      <c r="H8" t="s">
        <v>274</v>
      </c>
      <c r="I8" s="18">
        <v>2.99</v>
      </c>
      <c r="J8" s="21">
        <v>130244.40000000001</v>
      </c>
      <c r="M8">
        <v>0</v>
      </c>
      <c r="N8" s="2">
        <f ca="1">VLOOKUP(Table_Data_Table_13[[#This Row],[Item ID]],Analysis_Table,8,FALSE)</f>
        <v>156000</v>
      </c>
      <c r="O8" s="19" t="str">
        <f ca="1">VLOOKUP(Table_Data_Table_13[[#This Row],[Item ID]],Analysis_Table,9,FALSE)</f>
        <v>N/A</v>
      </c>
      <c r="P8" s="18">
        <f ca="1">VLOOKUP(Table_Data_Table_13[[#This Row],[Item ID]],Analysis_Table,10,FALSE)</f>
        <v>2.99</v>
      </c>
      <c r="Q8" s="21">
        <f ca="1">VLOOKUP(Table_Data_Table_13[[#This Row],[Item ID]],Analysis_Table,11,FALSE)</f>
        <v>130244.40000000001</v>
      </c>
      <c r="R8" s="2">
        <f ca="1">VLOOKUP(Table_Data_Table_13[[#This Row],[Item ID]],Analysis_Table,12,FALSE)</f>
        <v>52173.913043478256</v>
      </c>
      <c r="S8" s="20">
        <f ca="1">VLOOKUP(Table_Data_Table_13[[#This Row],[Item ID]],Analysis_Table,13,FALSE)</f>
        <v>1.2</v>
      </c>
      <c r="T8" s="3">
        <f ca="1">VLOOKUP(Table_Data_Table_13[[#This Row],[Item ID]],Analysis_Table,14,FALSE)</f>
        <v>13</v>
      </c>
      <c r="U8" s="22">
        <f ca="1">VLOOKUP(Table_Data_Table_13[[#This Row],[Item ID]],Analysis_Table,15,FALSE)</f>
        <v>9.9360235587080889E-2</v>
      </c>
      <c r="V8" s="2">
        <f ca="1">VLOOKUP(Table_Data_Table_13[[#This Row],[Item ID]],Analysis_Table,16,FALSE)</f>
        <v>171500.19675158462</v>
      </c>
      <c r="W8" s="2">
        <f ca="1">VLOOKUP(Table_Data_Table_13[[#This Row],[Item ID]],Analysis_Table,17,FALSE)</f>
        <v>57357.925334978128</v>
      </c>
      <c r="X8" s="20">
        <f ca="1">VLOOKUP(Table_Data_Table_13[[#This Row],[Item ID]],Analysis_Table,18,FALSE)</f>
        <v>1.32</v>
      </c>
      <c r="Y8" s="20" t="str">
        <f ca="1">VLOOKUP(Table_Data_Table_13[[#This Row],[Item ID]],Analysis_Table,19,FALSE)</f>
        <v>N/A</v>
      </c>
      <c r="Z8"/>
      <c r="AA8"/>
      <c r="AB8">
        <v>1</v>
      </c>
    </row>
    <row r="9" spans="1:28" x14ac:dyDescent="0.25">
      <c r="A9" t="s">
        <v>289</v>
      </c>
      <c r="B9" t="s">
        <v>91</v>
      </c>
      <c r="C9" t="s">
        <v>252</v>
      </c>
      <c r="D9" t="s">
        <v>262</v>
      </c>
      <c r="E9" s="1">
        <v>44631</v>
      </c>
      <c r="F9" s="2">
        <v>145000</v>
      </c>
      <c r="H9" t="s">
        <v>275</v>
      </c>
      <c r="I9" s="18">
        <v>2.68</v>
      </c>
      <c r="J9" s="21">
        <v>116740.8</v>
      </c>
      <c r="M9">
        <v>0</v>
      </c>
      <c r="N9" s="2">
        <f ca="1">VLOOKUP(Table_Data_Table_13[[#This Row],[Item ID]],Analysis_Table,8,FALSE)</f>
        <v>145000</v>
      </c>
      <c r="O9" s="19" t="str">
        <f ca="1">VLOOKUP(Table_Data_Table_13[[#This Row],[Item ID]],Analysis_Table,9,FALSE)</f>
        <v>N/A</v>
      </c>
      <c r="P9" s="18">
        <f ca="1">VLOOKUP(Table_Data_Table_13[[#This Row],[Item ID]],Analysis_Table,10,FALSE)</f>
        <v>2.68</v>
      </c>
      <c r="Q9" s="21">
        <f ca="1">VLOOKUP(Table_Data_Table_13[[#This Row],[Item ID]],Analysis_Table,11,FALSE)</f>
        <v>116740.8</v>
      </c>
      <c r="R9" s="2">
        <f ca="1">VLOOKUP(Table_Data_Table_13[[#This Row],[Item ID]],Analysis_Table,12,FALSE)</f>
        <v>54104.477611940296</v>
      </c>
      <c r="S9" s="20">
        <f ca="1">VLOOKUP(Table_Data_Table_13[[#This Row],[Item ID]],Analysis_Table,13,FALSE)</f>
        <v>1.24</v>
      </c>
      <c r="T9" s="3">
        <f ca="1">VLOOKUP(Table_Data_Table_13[[#This Row],[Item ID]],Analysis_Table,14,FALSE)</f>
        <v>13</v>
      </c>
      <c r="U9" s="22">
        <f ca="1">VLOOKUP(Table_Data_Table_13[[#This Row],[Item ID]],Analysis_Table,15,FALSE)</f>
        <v>9.9360235587080889E-2</v>
      </c>
      <c r="V9" s="2">
        <f ca="1">VLOOKUP(Table_Data_Table_13[[#This Row],[Item ID]],Analysis_Table,16,FALSE)</f>
        <v>159407.23416012671</v>
      </c>
      <c r="W9" s="2">
        <f ca="1">VLOOKUP(Table_Data_Table_13[[#This Row],[Item ID]],Analysis_Table,17,FALSE)</f>
        <v>59480.311253778622</v>
      </c>
      <c r="X9" s="20">
        <f ca="1">VLOOKUP(Table_Data_Table_13[[#This Row],[Item ID]],Analysis_Table,18,FALSE)</f>
        <v>1.37</v>
      </c>
      <c r="Y9" s="20" t="str">
        <f ca="1">VLOOKUP(Table_Data_Table_13[[#This Row],[Item ID]],Analysis_Table,19,FALSE)</f>
        <v>N/A</v>
      </c>
      <c r="Z9"/>
      <c r="AA9"/>
      <c r="AB9">
        <v>1</v>
      </c>
    </row>
    <row r="10" spans="1:28" x14ac:dyDescent="0.25">
      <c r="A10" t="s">
        <v>290</v>
      </c>
      <c r="B10" t="s">
        <v>91</v>
      </c>
      <c r="C10" t="s">
        <v>253</v>
      </c>
      <c r="D10" t="s">
        <v>262</v>
      </c>
      <c r="E10" s="1">
        <v>44638</v>
      </c>
      <c r="F10" s="2">
        <v>144000</v>
      </c>
      <c r="H10" t="s">
        <v>276</v>
      </c>
      <c r="I10" s="18">
        <v>3.05</v>
      </c>
      <c r="J10" s="21">
        <v>132858</v>
      </c>
      <c r="M10">
        <v>0</v>
      </c>
      <c r="N10" s="2">
        <f ca="1">VLOOKUP(Table_Data_Table_13[[#This Row],[Item ID]],Analysis_Table,8,FALSE)</f>
        <v>144000</v>
      </c>
      <c r="O10" s="19" t="str">
        <f ca="1">VLOOKUP(Table_Data_Table_13[[#This Row],[Item ID]],Analysis_Table,9,FALSE)</f>
        <v>N/A</v>
      </c>
      <c r="P10" s="18">
        <f ca="1">VLOOKUP(Table_Data_Table_13[[#This Row],[Item ID]],Analysis_Table,10,FALSE)</f>
        <v>3.05</v>
      </c>
      <c r="Q10" s="21">
        <f ca="1">VLOOKUP(Table_Data_Table_13[[#This Row],[Item ID]],Analysis_Table,11,FALSE)</f>
        <v>132858</v>
      </c>
      <c r="R10" s="2">
        <f ca="1">VLOOKUP(Table_Data_Table_13[[#This Row],[Item ID]],Analysis_Table,12,FALSE)</f>
        <v>47213.114754098366</v>
      </c>
      <c r="S10" s="20">
        <f ca="1">VLOOKUP(Table_Data_Table_13[[#This Row],[Item ID]],Analysis_Table,13,FALSE)</f>
        <v>1.08</v>
      </c>
      <c r="T10" s="3">
        <f ca="1">VLOOKUP(Table_Data_Table_13[[#This Row],[Item ID]],Analysis_Table,14,FALSE)</f>
        <v>12</v>
      </c>
      <c r="U10" s="22">
        <f ca="1">VLOOKUP(Table_Data_Table_13[[#This Row],[Item ID]],Analysis_Table,15,FALSE)</f>
        <v>0</v>
      </c>
      <c r="V10" s="2">
        <f ca="1">VLOOKUP(Table_Data_Table_13[[#This Row],[Item ID]],Analysis_Table,16,FALSE)</f>
        <v>144000</v>
      </c>
      <c r="W10" s="2">
        <f ca="1">VLOOKUP(Table_Data_Table_13[[#This Row],[Item ID]],Analysis_Table,17,FALSE)</f>
        <v>47213.114754098366</v>
      </c>
      <c r="X10" s="20">
        <f ca="1">VLOOKUP(Table_Data_Table_13[[#This Row],[Item ID]],Analysis_Table,18,FALSE)</f>
        <v>1.08</v>
      </c>
      <c r="Y10" s="20" t="str">
        <f ca="1">VLOOKUP(Table_Data_Table_13[[#This Row],[Item ID]],Analysis_Table,19,FALSE)</f>
        <v>N/A</v>
      </c>
      <c r="Z10"/>
      <c r="AA10"/>
      <c r="AB10">
        <v>1</v>
      </c>
    </row>
    <row r="11" spans="1:28" x14ac:dyDescent="0.25">
      <c r="A11" t="s">
        <v>287</v>
      </c>
      <c r="B11" t="s">
        <v>91</v>
      </c>
      <c r="C11" t="s">
        <v>250</v>
      </c>
      <c r="D11" t="s">
        <v>262</v>
      </c>
      <c r="E11" s="1">
        <v>44641</v>
      </c>
      <c r="F11" s="2">
        <v>159900</v>
      </c>
      <c r="H11" t="s">
        <v>273</v>
      </c>
      <c r="I11" s="18">
        <v>2.82</v>
      </c>
      <c r="J11" s="21">
        <v>122839.2</v>
      </c>
      <c r="M11">
        <v>0</v>
      </c>
      <c r="N11" s="2">
        <f ca="1">VLOOKUP(Table_Data_Table_13[[#This Row],[Item ID]],Analysis_Table,8,FALSE)</f>
        <v>159900</v>
      </c>
      <c r="O11" s="19" t="str">
        <f ca="1">VLOOKUP(Table_Data_Table_13[[#This Row],[Item ID]],Analysis_Table,9,FALSE)</f>
        <v>N/A</v>
      </c>
      <c r="P11" s="18">
        <f ca="1">VLOOKUP(Table_Data_Table_13[[#This Row],[Item ID]],Analysis_Table,10,FALSE)</f>
        <v>2.82</v>
      </c>
      <c r="Q11" s="21">
        <f ca="1">VLOOKUP(Table_Data_Table_13[[#This Row],[Item ID]],Analysis_Table,11,FALSE)</f>
        <v>122839.2</v>
      </c>
      <c r="R11" s="2">
        <f ca="1">VLOOKUP(Table_Data_Table_13[[#This Row],[Item ID]],Analysis_Table,12,FALSE)</f>
        <v>56702.127659574471</v>
      </c>
      <c r="S11" s="20">
        <f ca="1">VLOOKUP(Table_Data_Table_13[[#This Row],[Item ID]],Analysis_Table,13,FALSE)</f>
        <v>1.3</v>
      </c>
      <c r="T11" s="3">
        <f ca="1">VLOOKUP(Table_Data_Table_13[[#This Row],[Item ID]],Analysis_Table,14,FALSE)</f>
        <v>12</v>
      </c>
      <c r="U11" s="22">
        <f ca="1">VLOOKUP(Table_Data_Table_13[[#This Row],[Item ID]],Analysis_Table,15,FALSE)</f>
        <v>0</v>
      </c>
      <c r="V11" s="2">
        <f ca="1">VLOOKUP(Table_Data_Table_13[[#This Row],[Item ID]],Analysis_Table,16,FALSE)</f>
        <v>159900</v>
      </c>
      <c r="W11" s="2">
        <f ca="1">VLOOKUP(Table_Data_Table_13[[#This Row],[Item ID]],Analysis_Table,17,FALSE)</f>
        <v>56702.127659574471</v>
      </c>
      <c r="X11" s="20">
        <f ca="1">VLOOKUP(Table_Data_Table_13[[#This Row],[Item ID]],Analysis_Table,18,FALSE)</f>
        <v>1.3</v>
      </c>
      <c r="Y11" s="20" t="str">
        <f ca="1">VLOOKUP(Table_Data_Table_13[[#This Row],[Item ID]],Analysis_Table,19,FALSE)</f>
        <v>N/A</v>
      </c>
      <c r="Z11"/>
      <c r="AA11"/>
      <c r="AB11">
        <v>1</v>
      </c>
    </row>
    <row r="12" spans="1:28" x14ac:dyDescent="0.25">
      <c r="A12" t="s">
        <v>311</v>
      </c>
      <c r="B12" t="s">
        <v>91</v>
      </c>
      <c r="C12" t="s">
        <v>295</v>
      </c>
      <c r="D12" t="s">
        <v>300</v>
      </c>
      <c r="E12" s="1">
        <v>44665</v>
      </c>
      <c r="F12" s="2">
        <v>650000</v>
      </c>
      <c r="H12" t="s">
        <v>305</v>
      </c>
      <c r="I12" s="18">
        <v>21.46</v>
      </c>
      <c r="J12" s="21">
        <v>934797.60000000009</v>
      </c>
      <c r="M12">
        <v>0</v>
      </c>
      <c r="N12" s="2">
        <f ca="1">VLOOKUP(Table_Data_Table_13[[#This Row],[Item ID]],Analysis_Table,8,FALSE)</f>
        <v>650000</v>
      </c>
      <c r="O12" s="19" t="str">
        <f ca="1">VLOOKUP(Table_Data_Table_13[[#This Row],[Item ID]],Analysis_Table,9,FALSE)</f>
        <v>N/A</v>
      </c>
      <c r="P12" s="18">
        <f ca="1">VLOOKUP(Table_Data_Table_13[[#This Row],[Item ID]],Analysis_Table,10,FALSE)</f>
        <v>21.46</v>
      </c>
      <c r="Q12" s="21">
        <f ca="1">VLOOKUP(Table_Data_Table_13[[#This Row],[Item ID]],Analysis_Table,11,FALSE)</f>
        <v>934797.60000000009</v>
      </c>
      <c r="R12" s="2">
        <f ca="1">VLOOKUP(Table_Data_Table_13[[#This Row],[Item ID]],Analysis_Table,12,FALSE)</f>
        <v>30288.909599254424</v>
      </c>
      <c r="S12" s="20">
        <f ca="1">VLOOKUP(Table_Data_Table_13[[#This Row],[Item ID]],Analysis_Table,13,FALSE)</f>
        <v>0.7</v>
      </c>
      <c r="T12" s="3">
        <f ca="1">VLOOKUP(Table_Data_Table_13[[#This Row],[Item ID]],Analysis_Table,14,FALSE)</f>
        <v>12</v>
      </c>
      <c r="U12" s="22">
        <f ca="1">VLOOKUP(Table_Data_Table_13[[#This Row],[Item ID]],Analysis_Table,15,FALSE)</f>
        <v>0</v>
      </c>
      <c r="V12" s="2">
        <f ca="1">VLOOKUP(Table_Data_Table_13[[#This Row],[Item ID]],Analysis_Table,16,FALSE)</f>
        <v>650000</v>
      </c>
      <c r="W12" s="2">
        <f ca="1">VLOOKUP(Table_Data_Table_13[[#This Row],[Item ID]],Analysis_Table,17,FALSE)</f>
        <v>30288.909599254424</v>
      </c>
      <c r="X12" s="20">
        <f ca="1">VLOOKUP(Table_Data_Table_13[[#This Row],[Item ID]],Analysis_Table,18,FALSE)</f>
        <v>0.7</v>
      </c>
      <c r="Y12" s="20" t="str">
        <f ca="1">VLOOKUP(Table_Data_Table_13[[#This Row],[Item ID]],Analysis_Table,19,FALSE)</f>
        <v>N/A</v>
      </c>
      <c r="Z12"/>
      <c r="AA12"/>
      <c r="AB12">
        <v>1</v>
      </c>
    </row>
    <row r="13" spans="1:28" x14ac:dyDescent="0.25">
      <c r="A13" t="s">
        <v>285</v>
      </c>
      <c r="B13" t="s">
        <v>91</v>
      </c>
      <c r="C13" t="s">
        <v>248</v>
      </c>
      <c r="D13" t="s">
        <v>260</v>
      </c>
      <c r="E13" s="1">
        <v>44718</v>
      </c>
      <c r="F13" s="2">
        <v>255000</v>
      </c>
      <c r="H13" t="s">
        <v>271</v>
      </c>
      <c r="I13" s="18">
        <v>19.170000000000002</v>
      </c>
      <c r="J13" s="21">
        <v>835045.20000000007</v>
      </c>
      <c r="M13">
        <v>0</v>
      </c>
      <c r="N13" s="2">
        <f ca="1">VLOOKUP(Table_Data_Table_13[[#This Row],[Item ID]],Analysis_Table,8,FALSE)</f>
        <v>255000</v>
      </c>
      <c r="O13" s="19" t="str">
        <f ca="1">VLOOKUP(Table_Data_Table_13[[#This Row],[Item ID]],Analysis_Table,9,FALSE)</f>
        <v>N/A</v>
      </c>
      <c r="P13" s="18">
        <f ca="1">VLOOKUP(Table_Data_Table_13[[#This Row],[Item ID]],Analysis_Table,10,FALSE)</f>
        <v>19.170000000000002</v>
      </c>
      <c r="Q13" s="21">
        <f ca="1">VLOOKUP(Table_Data_Table_13[[#This Row],[Item ID]],Analysis_Table,11,FALSE)</f>
        <v>835045.20000000007</v>
      </c>
      <c r="R13" s="2">
        <f ca="1">VLOOKUP(Table_Data_Table_13[[#This Row],[Item ID]],Analysis_Table,12,FALSE)</f>
        <v>13302.03442879499</v>
      </c>
      <c r="S13" s="20">
        <f ca="1">VLOOKUP(Table_Data_Table_13[[#This Row],[Item ID]],Analysis_Table,13,FALSE)</f>
        <v>0.31</v>
      </c>
      <c r="T13" s="3">
        <f ca="1">VLOOKUP(Table_Data_Table_13[[#This Row],[Item ID]],Analysis_Table,14,FALSE)</f>
        <v>10</v>
      </c>
      <c r="U13" s="22">
        <f ca="1">VLOOKUP(Table_Data_Table_13[[#This Row],[Item ID]],Analysis_Table,15,FALSE)</f>
        <v>0</v>
      </c>
      <c r="V13" s="2">
        <f ca="1">VLOOKUP(Table_Data_Table_13[[#This Row],[Item ID]],Analysis_Table,16,FALSE)</f>
        <v>255000</v>
      </c>
      <c r="W13" s="2">
        <f ca="1">VLOOKUP(Table_Data_Table_13[[#This Row],[Item ID]],Analysis_Table,17,FALSE)</f>
        <v>13302.03442879499</v>
      </c>
      <c r="X13" s="20">
        <f ca="1">VLOOKUP(Table_Data_Table_13[[#This Row],[Item ID]],Analysis_Table,18,FALSE)</f>
        <v>0.31</v>
      </c>
      <c r="Y13" s="20" t="str">
        <f ca="1">VLOOKUP(Table_Data_Table_13[[#This Row],[Item ID]],Analysis_Table,19,FALSE)</f>
        <v>N/A</v>
      </c>
      <c r="Z13"/>
      <c r="AA13"/>
      <c r="AB13">
        <v>1</v>
      </c>
    </row>
    <row r="14" spans="1:28" x14ac:dyDescent="0.25">
      <c r="A14" t="s">
        <v>280</v>
      </c>
      <c r="B14" t="s">
        <v>91</v>
      </c>
      <c r="C14" t="s">
        <v>244</v>
      </c>
      <c r="D14" t="s">
        <v>256</v>
      </c>
      <c r="E14" s="1">
        <v>44839</v>
      </c>
      <c r="F14" s="2">
        <v>119900</v>
      </c>
      <c r="H14" t="s">
        <v>266</v>
      </c>
      <c r="I14" s="18">
        <v>3.6819999999999999</v>
      </c>
      <c r="J14" s="21">
        <v>160387.91999999998</v>
      </c>
      <c r="M14">
        <v>0</v>
      </c>
      <c r="N14" s="2">
        <f ca="1">VLOOKUP(Table_Data_Table_13[[#This Row],[Item ID]],Analysis_Table,8,FALSE)</f>
        <v>119900</v>
      </c>
      <c r="O14" s="19" t="str">
        <f ca="1">VLOOKUP(Table_Data_Table_13[[#This Row],[Item ID]],Analysis_Table,9,FALSE)</f>
        <v>N/A</v>
      </c>
      <c r="P14" s="18">
        <f ca="1">VLOOKUP(Table_Data_Table_13[[#This Row],[Item ID]],Analysis_Table,10,FALSE)</f>
        <v>3.6819999999999999</v>
      </c>
      <c r="Q14" s="21">
        <f ca="1">VLOOKUP(Table_Data_Table_13[[#This Row],[Item ID]],Analysis_Table,11,FALSE)</f>
        <v>160387.91999999998</v>
      </c>
      <c r="R14" s="2">
        <f ca="1">VLOOKUP(Table_Data_Table_13[[#This Row],[Item ID]],Analysis_Table,12,FALSE)</f>
        <v>32563.824008690928</v>
      </c>
      <c r="S14" s="20">
        <f ca="1">VLOOKUP(Table_Data_Table_13[[#This Row],[Item ID]],Analysis_Table,13,FALSE)</f>
        <v>0.75</v>
      </c>
      <c r="T14" s="3">
        <f ca="1">VLOOKUP(Table_Data_Table_13[[#This Row],[Item ID]],Analysis_Table,14,FALSE)</f>
        <v>6</v>
      </c>
      <c r="U14" s="22">
        <f ca="1">VLOOKUP(Table_Data_Table_13[[#This Row],[Item ID]],Analysis_Table,15,FALSE)</f>
        <v>0</v>
      </c>
      <c r="V14" s="2">
        <f ca="1">VLOOKUP(Table_Data_Table_13[[#This Row],[Item ID]],Analysis_Table,16,FALSE)</f>
        <v>119900</v>
      </c>
      <c r="W14" s="2">
        <f ca="1">VLOOKUP(Table_Data_Table_13[[#This Row],[Item ID]],Analysis_Table,17,FALSE)</f>
        <v>32563.824008690928</v>
      </c>
      <c r="X14" s="20">
        <f ca="1">VLOOKUP(Table_Data_Table_13[[#This Row],[Item ID]],Analysis_Table,18,FALSE)</f>
        <v>0.75</v>
      </c>
      <c r="Y14" s="20" t="str">
        <f ca="1">VLOOKUP(Table_Data_Table_13[[#This Row],[Item ID]],Analysis_Table,19,FALSE)</f>
        <v>N/A</v>
      </c>
      <c r="Z14"/>
      <c r="AA14"/>
      <c r="AB14">
        <v>1</v>
      </c>
    </row>
    <row r="15" spans="1:28" x14ac:dyDescent="0.25">
      <c r="A15" t="s">
        <v>283</v>
      </c>
      <c r="B15" t="s">
        <v>91</v>
      </c>
      <c r="C15" t="s">
        <v>246</v>
      </c>
      <c r="D15" t="s">
        <v>258</v>
      </c>
      <c r="E15" s="1">
        <v>44853</v>
      </c>
      <c r="F15" s="2">
        <v>160000</v>
      </c>
      <c r="H15" t="s">
        <v>269</v>
      </c>
      <c r="I15" s="18">
        <v>4.5</v>
      </c>
      <c r="J15" s="21">
        <v>196020</v>
      </c>
      <c r="M15">
        <v>0</v>
      </c>
      <c r="N15" s="2">
        <f ca="1">VLOOKUP(Table_Data_Table_13[[#This Row],[Item ID]],Analysis_Table,8,FALSE)</f>
        <v>160000</v>
      </c>
      <c r="O15" s="19" t="str">
        <f ca="1">VLOOKUP(Table_Data_Table_13[[#This Row],[Item ID]],Analysis_Table,9,FALSE)</f>
        <v>N/A</v>
      </c>
      <c r="P15" s="18">
        <f ca="1">VLOOKUP(Table_Data_Table_13[[#This Row],[Item ID]],Analysis_Table,10,FALSE)</f>
        <v>4.5</v>
      </c>
      <c r="Q15" s="21">
        <f ca="1">VLOOKUP(Table_Data_Table_13[[#This Row],[Item ID]],Analysis_Table,11,FALSE)</f>
        <v>196020</v>
      </c>
      <c r="R15" s="2">
        <f ca="1">VLOOKUP(Table_Data_Table_13[[#This Row],[Item ID]],Analysis_Table,12,FALSE)</f>
        <v>35555.555555555555</v>
      </c>
      <c r="S15" s="20">
        <f ca="1">VLOOKUP(Table_Data_Table_13[[#This Row],[Item ID]],Analysis_Table,13,FALSE)</f>
        <v>0.82</v>
      </c>
      <c r="T15" s="3">
        <f ca="1">VLOOKUP(Table_Data_Table_13[[#This Row],[Item ID]],Analysis_Table,14,FALSE)</f>
        <v>5</v>
      </c>
      <c r="U15" s="22">
        <f ca="1">VLOOKUP(Table_Data_Table_13[[#This Row],[Item ID]],Analysis_Table,15,FALSE)</f>
        <v>0</v>
      </c>
      <c r="V15" s="2">
        <f ca="1">VLOOKUP(Table_Data_Table_13[[#This Row],[Item ID]],Analysis_Table,16,FALSE)</f>
        <v>160000</v>
      </c>
      <c r="W15" s="2">
        <f ca="1">VLOOKUP(Table_Data_Table_13[[#This Row],[Item ID]],Analysis_Table,17,FALSE)</f>
        <v>35555.555555555555</v>
      </c>
      <c r="X15" s="20">
        <f ca="1">VLOOKUP(Table_Data_Table_13[[#This Row],[Item ID]],Analysis_Table,18,FALSE)</f>
        <v>0.82</v>
      </c>
      <c r="Y15" s="20" t="str">
        <f ca="1">VLOOKUP(Table_Data_Table_13[[#This Row],[Item ID]],Analysis_Table,19,FALSE)</f>
        <v>N/A</v>
      </c>
      <c r="Z15"/>
      <c r="AA15"/>
      <c r="AB15">
        <v>1</v>
      </c>
    </row>
    <row r="16" spans="1:28" hidden="1" x14ac:dyDescent="0.25">
      <c r="A16" t="s">
        <v>292</v>
      </c>
      <c r="B16" t="s">
        <v>91</v>
      </c>
      <c r="C16" t="s">
        <v>255</v>
      </c>
      <c r="D16" t="s">
        <v>260</v>
      </c>
      <c r="E16" s="1">
        <v>44992</v>
      </c>
      <c r="F16" s="2">
        <v>86000</v>
      </c>
      <c r="H16" t="s">
        <v>278</v>
      </c>
      <c r="I16" s="18">
        <v>12.944000000000001</v>
      </c>
      <c r="J16" s="21">
        <v>563840.64</v>
      </c>
      <c r="M16">
        <v>0</v>
      </c>
      <c r="N16" s="2">
        <f ca="1">VLOOKUP(Table_Data_Table_13[[#This Row],[Item ID]],Analysis_Table,8,FALSE)</f>
        <v>86000</v>
      </c>
      <c r="O16" s="19" t="str">
        <f ca="1">VLOOKUP(Table_Data_Table_13[[#This Row],[Item ID]],Analysis_Table,9,FALSE)</f>
        <v>N/A</v>
      </c>
      <c r="P16" s="18">
        <f ca="1">VLOOKUP(Table_Data_Table_13[[#This Row],[Item ID]],Analysis_Table,10,FALSE)</f>
        <v>12.944000000000001</v>
      </c>
      <c r="Q16" s="21">
        <f ca="1">VLOOKUP(Table_Data_Table_13[[#This Row],[Item ID]],Analysis_Table,11,FALSE)</f>
        <v>563840.64</v>
      </c>
      <c r="R16" s="2">
        <f ca="1">VLOOKUP(Table_Data_Table_13[[#This Row],[Item ID]],Analysis_Table,12,FALSE)</f>
        <v>6644.0049443757725</v>
      </c>
      <c r="S16" s="20">
        <f ca="1">VLOOKUP(Table_Data_Table_13[[#This Row],[Item ID]],Analysis_Table,13,FALSE)</f>
        <v>0.15</v>
      </c>
      <c r="T16" s="3">
        <f ca="1">VLOOKUP(Table_Data_Table_13[[#This Row],[Item ID]],Analysis_Table,14,FALSE)</f>
        <v>1</v>
      </c>
      <c r="U16" s="22">
        <f ca="1">VLOOKUP(Table_Data_Table_13[[#This Row],[Item ID]],Analysis_Table,15,FALSE)</f>
        <v>0</v>
      </c>
      <c r="V16" s="2">
        <f ca="1">VLOOKUP(Table_Data_Table_13[[#This Row],[Item ID]],Analysis_Table,16,FALSE)</f>
        <v>86000</v>
      </c>
      <c r="W16" s="2">
        <f ca="1">VLOOKUP(Table_Data_Table_13[[#This Row],[Item ID]],Analysis_Table,17,FALSE)</f>
        <v>6644.0049443757725</v>
      </c>
      <c r="X16" s="20">
        <f ca="1">VLOOKUP(Table_Data_Table_13[[#This Row],[Item ID]],Analysis_Table,18,FALSE)</f>
        <v>0.15</v>
      </c>
      <c r="Y16" s="20" t="str">
        <f ca="1">VLOOKUP(Table_Data_Table_13[[#This Row],[Item ID]],Analysis_Table,19,FALSE)</f>
        <v>N/A</v>
      </c>
      <c r="Z16"/>
      <c r="AA16"/>
      <c r="AB16">
        <v>0</v>
      </c>
    </row>
    <row r="17" spans="1:28" x14ac:dyDescent="0.25">
      <c r="A17" t="s">
        <v>313</v>
      </c>
      <c r="B17" t="s">
        <v>91</v>
      </c>
      <c r="C17" t="s">
        <v>297</v>
      </c>
      <c r="D17" t="s">
        <v>302</v>
      </c>
      <c r="E17" s="1">
        <v>45021</v>
      </c>
      <c r="F17" s="2">
        <v>175000</v>
      </c>
      <c r="H17" t="s">
        <v>307</v>
      </c>
      <c r="I17" s="18">
        <v>10.4</v>
      </c>
      <c r="J17" s="21">
        <v>453024</v>
      </c>
      <c r="M17">
        <v>0</v>
      </c>
      <c r="N17" s="2">
        <f ca="1">VLOOKUP(Table_Data_Table_13[[#This Row],[Item ID]],Analysis_Table,8,FALSE)</f>
        <v>175000</v>
      </c>
      <c r="O17" s="19" t="str">
        <f ca="1">VLOOKUP(Table_Data_Table_13[[#This Row],[Item ID]],Analysis_Table,9,FALSE)</f>
        <v>N/A</v>
      </c>
      <c r="P17" s="18">
        <f ca="1">VLOOKUP(Table_Data_Table_13[[#This Row],[Item ID]],Analysis_Table,10,FALSE)</f>
        <v>10.4</v>
      </c>
      <c r="Q17" s="21">
        <f ca="1">VLOOKUP(Table_Data_Table_13[[#This Row],[Item ID]],Analysis_Table,11,FALSE)</f>
        <v>453024</v>
      </c>
      <c r="R17" s="2">
        <f ca="1">VLOOKUP(Table_Data_Table_13[[#This Row],[Item ID]],Analysis_Table,12,FALSE)</f>
        <v>16826.923076923078</v>
      </c>
      <c r="S17" s="20">
        <f ca="1">VLOOKUP(Table_Data_Table_13[[#This Row],[Item ID]],Analysis_Table,13,FALSE)</f>
        <v>0.39</v>
      </c>
      <c r="T17" s="3">
        <f ca="1">VLOOKUP(Table_Data_Table_13[[#This Row],[Item ID]],Analysis_Table,14,FALSE)</f>
        <v>0</v>
      </c>
      <c r="U17" s="22">
        <f ca="1">VLOOKUP(Table_Data_Table_13[[#This Row],[Item ID]],Analysis_Table,15,FALSE)</f>
        <v>0</v>
      </c>
      <c r="V17" s="2">
        <f ca="1">VLOOKUP(Table_Data_Table_13[[#This Row],[Item ID]],Analysis_Table,16,FALSE)</f>
        <v>175000</v>
      </c>
      <c r="W17" s="2">
        <f ca="1">VLOOKUP(Table_Data_Table_13[[#This Row],[Item ID]],Analysis_Table,17,FALSE)</f>
        <v>16826.923076923078</v>
      </c>
      <c r="X17" s="20">
        <f ca="1">VLOOKUP(Table_Data_Table_13[[#This Row],[Item ID]],Analysis_Table,18,FALSE)</f>
        <v>0.39</v>
      </c>
      <c r="Y17" s="20" t="str">
        <f ca="1">VLOOKUP(Table_Data_Table_13[[#This Row],[Item ID]],Analysis_Table,19,FALSE)</f>
        <v>N/A</v>
      </c>
      <c r="Z17"/>
      <c r="AA17"/>
      <c r="AB17">
        <v>1</v>
      </c>
    </row>
    <row r="18" spans="1:28" x14ac:dyDescent="0.25">
      <c r="A18" t="s">
        <v>314</v>
      </c>
      <c r="B18" t="s">
        <v>91</v>
      </c>
      <c r="C18" t="s">
        <v>254</v>
      </c>
      <c r="D18" t="s">
        <v>264</v>
      </c>
      <c r="E18" s="1">
        <v>45083</v>
      </c>
      <c r="F18" s="2">
        <v>159900</v>
      </c>
      <c r="H18" t="s">
        <v>308</v>
      </c>
      <c r="I18" s="18">
        <v>3.09</v>
      </c>
      <c r="J18" s="21">
        <v>134600.4</v>
      </c>
      <c r="M18">
        <v>0</v>
      </c>
      <c r="N18" s="2">
        <f ca="1">VLOOKUP(Table_Data_Table_13[[#This Row],[Item ID]],Analysis_Table,8,FALSE)</f>
        <v>159900</v>
      </c>
      <c r="O18" s="19" t="str">
        <f ca="1">VLOOKUP(Table_Data_Table_13[[#This Row],[Item ID]],Analysis_Table,9,FALSE)</f>
        <v>N/A</v>
      </c>
      <c r="P18" s="18">
        <f ca="1">VLOOKUP(Table_Data_Table_13[[#This Row],[Item ID]],Analysis_Table,10,FALSE)</f>
        <v>3.09</v>
      </c>
      <c r="Q18" s="21">
        <f ca="1">VLOOKUP(Table_Data_Table_13[[#This Row],[Item ID]],Analysis_Table,11,FALSE)</f>
        <v>134600.4</v>
      </c>
      <c r="R18" s="2">
        <f ca="1">VLOOKUP(Table_Data_Table_13[[#This Row],[Item ID]],Analysis_Table,12,FALSE)</f>
        <v>51747.572815533982</v>
      </c>
      <c r="S18" s="20">
        <f ca="1">VLOOKUP(Table_Data_Table_13[[#This Row],[Item ID]],Analysis_Table,13,FALSE)</f>
        <v>1.19</v>
      </c>
      <c r="T18" s="3">
        <f ca="1">VLOOKUP(Table_Data_Table_13[[#This Row],[Item ID]],Analysis_Table,14,FALSE)</f>
        <v>-2</v>
      </c>
      <c r="U18" s="22">
        <f ca="1">VLOOKUP(Table_Data_Table_13[[#This Row],[Item ID]],Analysis_Table,15,FALSE)</f>
        <v>0</v>
      </c>
      <c r="V18" s="2">
        <f ca="1">VLOOKUP(Table_Data_Table_13[[#This Row],[Item ID]],Analysis_Table,16,FALSE)</f>
        <v>159900</v>
      </c>
      <c r="W18" s="2">
        <f ca="1">VLOOKUP(Table_Data_Table_13[[#This Row],[Item ID]],Analysis_Table,17,FALSE)</f>
        <v>51747.572815533982</v>
      </c>
      <c r="X18" s="20">
        <f ca="1">VLOOKUP(Table_Data_Table_13[[#This Row],[Item ID]],Analysis_Table,18,FALSE)</f>
        <v>1.19</v>
      </c>
      <c r="Y18" s="20" t="str">
        <f ca="1">VLOOKUP(Table_Data_Table_13[[#This Row],[Item ID]],Analysis_Table,19,FALSE)</f>
        <v>N/A</v>
      </c>
      <c r="Z18"/>
      <c r="AA18"/>
      <c r="AB18">
        <v>1</v>
      </c>
    </row>
    <row r="19" spans="1:28" x14ac:dyDescent="0.25">
      <c r="A19" t="s">
        <v>310</v>
      </c>
      <c r="B19" t="s">
        <v>91</v>
      </c>
      <c r="C19" t="s">
        <v>294</v>
      </c>
      <c r="D19" t="s">
        <v>299</v>
      </c>
      <c r="E19" s="1">
        <v>45184</v>
      </c>
      <c r="F19" s="2">
        <v>900000</v>
      </c>
      <c r="H19" t="s">
        <v>304</v>
      </c>
      <c r="I19" s="18">
        <v>36.6</v>
      </c>
      <c r="J19" s="21">
        <v>1594296</v>
      </c>
      <c r="M19">
        <v>0</v>
      </c>
      <c r="N19" s="2">
        <f ca="1">VLOOKUP(Table_Data_Table_13[[#This Row],[Item ID]],Analysis_Table,8,FALSE)</f>
        <v>900000</v>
      </c>
      <c r="O19" s="19" t="str">
        <f ca="1">VLOOKUP(Table_Data_Table_13[[#This Row],[Item ID]],Analysis_Table,9,FALSE)</f>
        <v>N/A</v>
      </c>
      <c r="P19" s="18">
        <f ca="1">VLOOKUP(Table_Data_Table_13[[#This Row],[Item ID]],Analysis_Table,10,FALSE)</f>
        <v>36.6</v>
      </c>
      <c r="Q19" s="21">
        <f ca="1">VLOOKUP(Table_Data_Table_13[[#This Row],[Item ID]],Analysis_Table,11,FALSE)</f>
        <v>1594296</v>
      </c>
      <c r="R19" s="2">
        <f ca="1">VLOOKUP(Table_Data_Table_13[[#This Row],[Item ID]],Analysis_Table,12,FALSE)</f>
        <v>24590.163934426229</v>
      </c>
      <c r="S19" s="20">
        <f ca="1">VLOOKUP(Table_Data_Table_13[[#This Row],[Item ID]],Analysis_Table,13,FALSE)</f>
        <v>0.56000000000000005</v>
      </c>
      <c r="T19" s="3">
        <f ca="1">VLOOKUP(Table_Data_Table_13[[#This Row],[Item ID]],Analysis_Table,14,FALSE)</f>
        <v>-5</v>
      </c>
      <c r="U19" s="22">
        <f ca="1">VLOOKUP(Table_Data_Table_13[[#This Row],[Item ID]],Analysis_Table,15,FALSE)</f>
        <v>0</v>
      </c>
      <c r="V19" s="2">
        <f ca="1">VLOOKUP(Table_Data_Table_13[[#This Row],[Item ID]],Analysis_Table,16,FALSE)</f>
        <v>900000</v>
      </c>
      <c r="W19" s="2">
        <f ca="1">VLOOKUP(Table_Data_Table_13[[#This Row],[Item ID]],Analysis_Table,17,FALSE)</f>
        <v>24590.163934426229</v>
      </c>
      <c r="X19" s="20">
        <f ca="1">VLOOKUP(Table_Data_Table_13[[#This Row],[Item ID]],Analysis_Table,18,FALSE)</f>
        <v>0.56000000000000005</v>
      </c>
      <c r="Y19" s="20" t="str">
        <f ca="1">VLOOKUP(Table_Data_Table_13[[#This Row],[Item ID]],Analysis_Table,19,FALSE)</f>
        <v>N/A</v>
      </c>
      <c r="Z19"/>
      <c r="AA19"/>
      <c r="AB19">
        <v>1</v>
      </c>
    </row>
    <row r="20" spans="1:28" x14ac:dyDescent="0.25">
      <c r="A20" t="s">
        <v>309</v>
      </c>
      <c r="B20" t="s">
        <v>91</v>
      </c>
      <c r="C20" t="s">
        <v>293</v>
      </c>
      <c r="D20" t="s">
        <v>298</v>
      </c>
      <c r="E20" s="1">
        <v>45229</v>
      </c>
      <c r="F20" s="2">
        <v>185000</v>
      </c>
      <c r="H20" t="s">
        <v>303</v>
      </c>
      <c r="I20" s="18">
        <v>5.05</v>
      </c>
      <c r="J20" s="21">
        <v>219978</v>
      </c>
      <c r="M20">
        <v>0</v>
      </c>
      <c r="N20" s="2">
        <f ca="1">VLOOKUP(Table_Data_Table_13[[#This Row],[Item ID]],Analysis_Table,8,FALSE)</f>
        <v>185000</v>
      </c>
      <c r="O20" s="19" t="str">
        <f ca="1">VLOOKUP(Table_Data_Table_13[[#This Row],[Item ID]],Analysis_Table,9,FALSE)</f>
        <v>N/A</v>
      </c>
      <c r="P20" s="18">
        <f ca="1">VLOOKUP(Table_Data_Table_13[[#This Row],[Item ID]],Analysis_Table,10,FALSE)</f>
        <v>5.05</v>
      </c>
      <c r="Q20" s="21">
        <f ca="1">VLOOKUP(Table_Data_Table_13[[#This Row],[Item ID]],Analysis_Table,11,FALSE)</f>
        <v>219978</v>
      </c>
      <c r="R20" s="2">
        <f ca="1">VLOOKUP(Table_Data_Table_13[[#This Row],[Item ID]],Analysis_Table,12,FALSE)</f>
        <v>36633.663366336637</v>
      </c>
      <c r="S20" s="20">
        <f ca="1">VLOOKUP(Table_Data_Table_13[[#This Row],[Item ID]],Analysis_Table,13,FALSE)</f>
        <v>0.84</v>
      </c>
      <c r="T20" s="3">
        <f ca="1">VLOOKUP(Table_Data_Table_13[[#This Row],[Item ID]],Analysis_Table,14,FALSE)</f>
        <v>-7</v>
      </c>
      <c r="U20" s="22">
        <f ca="1">VLOOKUP(Table_Data_Table_13[[#This Row],[Item ID]],Analysis_Table,15,FALSE)</f>
        <v>0</v>
      </c>
      <c r="V20" s="2">
        <f ca="1">VLOOKUP(Table_Data_Table_13[[#This Row],[Item ID]],Analysis_Table,16,FALSE)</f>
        <v>185000</v>
      </c>
      <c r="W20" s="2">
        <f ca="1">VLOOKUP(Table_Data_Table_13[[#This Row],[Item ID]],Analysis_Table,17,FALSE)</f>
        <v>36633.663366336637</v>
      </c>
      <c r="X20" s="20">
        <f ca="1">VLOOKUP(Table_Data_Table_13[[#This Row],[Item ID]],Analysis_Table,18,FALSE)</f>
        <v>0.84</v>
      </c>
      <c r="Y20" s="20" t="str">
        <f ca="1">VLOOKUP(Table_Data_Table_13[[#This Row],[Item ID]],Analysis_Table,19,FALSE)</f>
        <v>N/A</v>
      </c>
      <c r="Z20"/>
      <c r="AA20"/>
      <c r="AB20">
        <v>1</v>
      </c>
    </row>
    <row r="21" spans="1:28" x14ac:dyDescent="0.25">
      <c r="A21" t="s">
        <v>312</v>
      </c>
      <c r="B21" t="s">
        <v>91</v>
      </c>
      <c r="C21" t="s">
        <v>296</v>
      </c>
      <c r="D21" t="s">
        <v>301</v>
      </c>
      <c r="E21" s="1">
        <v>45258</v>
      </c>
      <c r="F21" s="2">
        <v>285000</v>
      </c>
      <c r="H21" t="s">
        <v>306</v>
      </c>
      <c r="I21" s="18">
        <v>13.97</v>
      </c>
      <c r="J21" s="21">
        <v>608533.20000000007</v>
      </c>
      <c r="M21">
        <v>0</v>
      </c>
      <c r="N21" s="2">
        <f ca="1">VLOOKUP(Table_Data_Table_13[[#This Row],[Item ID]],Analysis_Table,8,FALSE)</f>
        <v>285000</v>
      </c>
      <c r="O21" s="19" t="str">
        <f ca="1">VLOOKUP(Table_Data_Table_13[[#This Row],[Item ID]],Analysis_Table,9,FALSE)</f>
        <v>N/A</v>
      </c>
      <c r="P21" s="18">
        <f ca="1">VLOOKUP(Table_Data_Table_13[[#This Row],[Item ID]],Analysis_Table,10,FALSE)</f>
        <v>13.97</v>
      </c>
      <c r="Q21" s="21">
        <f ca="1">VLOOKUP(Table_Data_Table_13[[#This Row],[Item ID]],Analysis_Table,11,FALSE)</f>
        <v>608533.20000000007</v>
      </c>
      <c r="R21" s="2">
        <f ca="1">VLOOKUP(Table_Data_Table_13[[#This Row],[Item ID]],Analysis_Table,12,FALSE)</f>
        <v>20400.858983536149</v>
      </c>
      <c r="S21" s="20">
        <f ca="1">VLOOKUP(Table_Data_Table_13[[#This Row],[Item ID]],Analysis_Table,13,FALSE)</f>
        <v>0.47</v>
      </c>
      <c r="T21" s="3">
        <f ca="1">VLOOKUP(Table_Data_Table_13[[#This Row],[Item ID]],Analysis_Table,14,FALSE)</f>
        <v>-8</v>
      </c>
      <c r="U21" s="22">
        <f ca="1">VLOOKUP(Table_Data_Table_13[[#This Row],[Item ID]],Analysis_Table,15,FALSE)</f>
        <v>0</v>
      </c>
      <c r="V21" s="2">
        <f ca="1">VLOOKUP(Table_Data_Table_13[[#This Row],[Item ID]],Analysis_Table,16,FALSE)</f>
        <v>285000</v>
      </c>
      <c r="W21" s="2">
        <f ca="1">VLOOKUP(Table_Data_Table_13[[#This Row],[Item ID]],Analysis_Table,17,FALSE)</f>
        <v>20400.858983536149</v>
      </c>
      <c r="X21" s="20">
        <f ca="1">VLOOKUP(Table_Data_Table_13[[#This Row],[Item ID]],Analysis_Table,18,FALSE)</f>
        <v>0.47</v>
      </c>
      <c r="Y21" s="20" t="str">
        <f ca="1">VLOOKUP(Table_Data_Table_13[[#This Row],[Item ID]],Analysis_Table,19,FALSE)</f>
        <v>N/A</v>
      </c>
      <c r="Z21"/>
      <c r="AA21"/>
      <c r="AB21">
        <v>1</v>
      </c>
    </row>
    <row r="22" spans="1:28" hidden="1" x14ac:dyDescent="0.25">
      <c r="A22" t="s">
        <v>133</v>
      </c>
      <c r="E22" s="1"/>
      <c r="J22" s="21">
        <v>0</v>
      </c>
      <c r="N22" s="2" t="e">
        <f ca="1">VLOOKUP(Table_Data_Table_13[[#This Row],[Item ID]],Analysis_Table,8,FALSE)</f>
        <v>#N/A</v>
      </c>
      <c r="O22" s="19" t="e">
        <f ca="1">VLOOKUP(Table_Data_Table_13[[#This Row],[Item ID]],Analysis_Table,9,FALSE)</f>
        <v>#N/A</v>
      </c>
      <c r="P22" s="18" t="e">
        <f ca="1">VLOOKUP(Table_Data_Table_13[[#This Row],[Item ID]],Analysis_Table,10,FALSE)</f>
        <v>#N/A</v>
      </c>
      <c r="Q22" s="21" t="e">
        <f ca="1">VLOOKUP(Table_Data_Table_13[[#This Row],[Item ID]],Analysis_Table,11,FALSE)</f>
        <v>#N/A</v>
      </c>
      <c r="R22" s="2" t="e">
        <f ca="1">VLOOKUP(Table_Data_Table_13[[#This Row],[Item ID]],Analysis_Table,12,FALSE)</f>
        <v>#N/A</v>
      </c>
      <c r="S22" s="20" t="e">
        <f ca="1">VLOOKUP(Table_Data_Table_13[[#This Row],[Item ID]],Analysis_Table,13,FALSE)</f>
        <v>#N/A</v>
      </c>
      <c r="T22" s="3" t="e">
        <f ca="1">VLOOKUP(Table_Data_Table_13[[#This Row],[Item ID]],Analysis_Table,14,FALSE)</f>
        <v>#N/A</v>
      </c>
      <c r="U22" s="22" t="e">
        <f ca="1">VLOOKUP(Table_Data_Table_13[[#This Row],[Item ID]],Analysis_Table,15,FALSE)</f>
        <v>#N/A</v>
      </c>
      <c r="V22" s="2" t="e">
        <f ca="1">VLOOKUP(Table_Data_Table_13[[#This Row],[Item ID]],Analysis_Table,16,FALSE)</f>
        <v>#N/A</v>
      </c>
      <c r="W22" s="2" t="e">
        <f ca="1">VLOOKUP(Table_Data_Table_13[[#This Row],[Item ID]],Analysis_Table,17,FALSE)</f>
        <v>#N/A</v>
      </c>
      <c r="X22" s="20" t="e">
        <f ca="1">VLOOKUP(Table_Data_Table_13[[#This Row],[Item ID]],Analysis_Table,18,FALSE)</f>
        <v>#N/A</v>
      </c>
      <c r="Y22" s="20" t="e">
        <f ca="1">VLOOKUP(Table_Data_Table_13[[#This Row],[Item ID]],Analysis_Table,19,FALSE)</f>
        <v>#N/A</v>
      </c>
      <c r="Z22"/>
      <c r="AA22"/>
      <c r="AB22">
        <v>1</v>
      </c>
    </row>
    <row r="23" spans="1:28" hidden="1" x14ac:dyDescent="0.25">
      <c r="A23" t="s">
        <v>133</v>
      </c>
      <c r="E23" s="1"/>
      <c r="J23" s="21">
        <v>0</v>
      </c>
      <c r="N23" s="2" t="e">
        <f ca="1">VLOOKUP(Table_Data_Table_13[[#This Row],[Item ID]],Analysis_Table,8,FALSE)</f>
        <v>#N/A</v>
      </c>
      <c r="O23" s="19" t="e">
        <f ca="1">VLOOKUP(Table_Data_Table_13[[#This Row],[Item ID]],Analysis_Table,9,FALSE)</f>
        <v>#N/A</v>
      </c>
      <c r="P23" s="18" t="e">
        <f ca="1">VLOOKUP(Table_Data_Table_13[[#This Row],[Item ID]],Analysis_Table,10,FALSE)</f>
        <v>#N/A</v>
      </c>
      <c r="Q23" s="21" t="e">
        <f ca="1">VLOOKUP(Table_Data_Table_13[[#This Row],[Item ID]],Analysis_Table,11,FALSE)</f>
        <v>#N/A</v>
      </c>
      <c r="R23" s="2" t="e">
        <f ca="1">VLOOKUP(Table_Data_Table_13[[#This Row],[Item ID]],Analysis_Table,12,FALSE)</f>
        <v>#N/A</v>
      </c>
      <c r="S23" s="20" t="e">
        <f ca="1">VLOOKUP(Table_Data_Table_13[[#This Row],[Item ID]],Analysis_Table,13,FALSE)</f>
        <v>#N/A</v>
      </c>
      <c r="T23" s="3" t="e">
        <f ca="1">VLOOKUP(Table_Data_Table_13[[#This Row],[Item ID]],Analysis_Table,14,FALSE)</f>
        <v>#N/A</v>
      </c>
      <c r="U23" s="22" t="e">
        <f ca="1">VLOOKUP(Table_Data_Table_13[[#This Row],[Item ID]],Analysis_Table,15,FALSE)</f>
        <v>#N/A</v>
      </c>
      <c r="V23" s="2" t="e">
        <f ca="1">VLOOKUP(Table_Data_Table_13[[#This Row],[Item ID]],Analysis_Table,16,FALSE)</f>
        <v>#N/A</v>
      </c>
      <c r="W23" s="2" t="e">
        <f ca="1">VLOOKUP(Table_Data_Table_13[[#This Row],[Item ID]],Analysis_Table,17,FALSE)</f>
        <v>#N/A</v>
      </c>
      <c r="X23" s="20" t="e">
        <f ca="1">VLOOKUP(Table_Data_Table_13[[#This Row],[Item ID]],Analysis_Table,18,FALSE)</f>
        <v>#N/A</v>
      </c>
      <c r="Y23" s="20" t="e">
        <f ca="1">VLOOKUP(Table_Data_Table_13[[#This Row],[Item ID]],Analysis_Table,19,FALSE)</f>
        <v>#N/A</v>
      </c>
      <c r="Z23"/>
      <c r="AA23"/>
      <c r="AB23">
        <v>1</v>
      </c>
    </row>
    <row r="24" spans="1:28" hidden="1" x14ac:dyDescent="0.25">
      <c r="A24" t="s">
        <v>133</v>
      </c>
      <c r="E24" s="1"/>
      <c r="J24" s="21">
        <v>0</v>
      </c>
      <c r="N24" s="2" t="e">
        <f ca="1">VLOOKUP(Table_Data_Table_13[[#This Row],[Item ID]],Analysis_Table,8,FALSE)</f>
        <v>#N/A</v>
      </c>
      <c r="O24" s="19" t="e">
        <f ca="1">VLOOKUP(Table_Data_Table_13[[#This Row],[Item ID]],Analysis_Table,9,FALSE)</f>
        <v>#N/A</v>
      </c>
      <c r="P24" s="18" t="e">
        <f ca="1">VLOOKUP(Table_Data_Table_13[[#This Row],[Item ID]],Analysis_Table,10,FALSE)</f>
        <v>#N/A</v>
      </c>
      <c r="Q24" s="21" t="e">
        <f ca="1">VLOOKUP(Table_Data_Table_13[[#This Row],[Item ID]],Analysis_Table,11,FALSE)</f>
        <v>#N/A</v>
      </c>
      <c r="R24" s="2" t="e">
        <f ca="1">VLOOKUP(Table_Data_Table_13[[#This Row],[Item ID]],Analysis_Table,12,FALSE)</f>
        <v>#N/A</v>
      </c>
      <c r="S24" s="20" t="e">
        <f ca="1">VLOOKUP(Table_Data_Table_13[[#This Row],[Item ID]],Analysis_Table,13,FALSE)</f>
        <v>#N/A</v>
      </c>
      <c r="T24" s="3" t="e">
        <f ca="1">VLOOKUP(Table_Data_Table_13[[#This Row],[Item ID]],Analysis_Table,14,FALSE)</f>
        <v>#N/A</v>
      </c>
      <c r="U24" s="22" t="e">
        <f ca="1">VLOOKUP(Table_Data_Table_13[[#This Row],[Item ID]],Analysis_Table,15,FALSE)</f>
        <v>#N/A</v>
      </c>
      <c r="V24" s="2" t="e">
        <f ca="1">VLOOKUP(Table_Data_Table_13[[#This Row],[Item ID]],Analysis_Table,16,FALSE)</f>
        <v>#N/A</v>
      </c>
      <c r="W24" s="2" t="e">
        <f ca="1">VLOOKUP(Table_Data_Table_13[[#This Row],[Item ID]],Analysis_Table,17,FALSE)</f>
        <v>#N/A</v>
      </c>
      <c r="X24" s="20" t="e">
        <f ca="1">VLOOKUP(Table_Data_Table_13[[#This Row],[Item ID]],Analysis_Table,18,FALSE)</f>
        <v>#N/A</v>
      </c>
      <c r="Y24" s="20" t="e">
        <f ca="1">VLOOKUP(Table_Data_Table_13[[#This Row],[Item ID]],Analysis_Table,19,FALSE)</f>
        <v>#N/A</v>
      </c>
      <c r="Z24"/>
      <c r="AA24"/>
      <c r="AB24">
        <v>1</v>
      </c>
    </row>
    <row r="25" spans="1:28" hidden="1" x14ac:dyDescent="0.25">
      <c r="A25" t="s">
        <v>133</v>
      </c>
      <c r="E25" s="1"/>
      <c r="J25" s="21">
        <v>0</v>
      </c>
      <c r="N25" s="2" t="e">
        <f ca="1">VLOOKUP(Table_Data_Table_13[[#This Row],[Item ID]],Analysis_Table,8,FALSE)</f>
        <v>#N/A</v>
      </c>
      <c r="O25" s="19" t="e">
        <f ca="1">VLOOKUP(Table_Data_Table_13[[#This Row],[Item ID]],Analysis_Table,9,FALSE)</f>
        <v>#N/A</v>
      </c>
      <c r="P25" s="18" t="e">
        <f ca="1">VLOOKUP(Table_Data_Table_13[[#This Row],[Item ID]],Analysis_Table,10,FALSE)</f>
        <v>#N/A</v>
      </c>
      <c r="Q25" s="21" t="e">
        <f ca="1">VLOOKUP(Table_Data_Table_13[[#This Row],[Item ID]],Analysis_Table,11,FALSE)</f>
        <v>#N/A</v>
      </c>
      <c r="R25" s="2" t="e">
        <f ca="1">VLOOKUP(Table_Data_Table_13[[#This Row],[Item ID]],Analysis_Table,12,FALSE)</f>
        <v>#N/A</v>
      </c>
      <c r="S25" s="20" t="e">
        <f ca="1">VLOOKUP(Table_Data_Table_13[[#This Row],[Item ID]],Analysis_Table,13,FALSE)</f>
        <v>#N/A</v>
      </c>
      <c r="T25" s="3" t="e">
        <f ca="1">VLOOKUP(Table_Data_Table_13[[#This Row],[Item ID]],Analysis_Table,14,FALSE)</f>
        <v>#N/A</v>
      </c>
      <c r="U25" s="22" t="e">
        <f ca="1">VLOOKUP(Table_Data_Table_13[[#This Row],[Item ID]],Analysis_Table,15,FALSE)</f>
        <v>#N/A</v>
      </c>
      <c r="V25" s="2" t="e">
        <f ca="1">VLOOKUP(Table_Data_Table_13[[#This Row],[Item ID]],Analysis_Table,16,FALSE)</f>
        <v>#N/A</v>
      </c>
      <c r="W25" s="2" t="e">
        <f ca="1">VLOOKUP(Table_Data_Table_13[[#This Row],[Item ID]],Analysis_Table,17,FALSE)</f>
        <v>#N/A</v>
      </c>
      <c r="X25" s="20" t="e">
        <f ca="1">VLOOKUP(Table_Data_Table_13[[#This Row],[Item ID]],Analysis_Table,18,FALSE)</f>
        <v>#N/A</v>
      </c>
      <c r="Y25" s="20" t="e">
        <f ca="1">VLOOKUP(Table_Data_Table_13[[#This Row],[Item ID]],Analysis_Table,19,FALSE)</f>
        <v>#N/A</v>
      </c>
      <c r="Z25"/>
      <c r="AA25"/>
      <c r="AB25">
        <v>1</v>
      </c>
    </row>
    <row r="26" spans="1:28" hidden="1" x14ac:dyDescent="0.25">
      <c r="A26" t="s">
        <v>133</v>
      </c>
      <c r="E26" s="1"/>
      <c r="J26" s="21">
        <v>0</v>
      </c>
      <c r="N26" s="2" t="e">
        <f ca="1">VLOOKUP(Table_Data_Table_13[[#This Row],[Item ID]],Analysis_Table,8,FALSE)</f>
        <v>#N/A</v>
      </c>
      <c r="O26" s="19" t="e">
        <f ca="1">VLOOKUP(Table_Data_Table_13[[#This Row],[Item ID]],Analysis_Table,9,FALSE)</f>
        <v>#N/A</v>
      </c>
      <c r="P26" s="18" t="e">
        <f ca="1">VLOOKUP(Table_Data_Table_13[[#This Row],[Item ID]],Analysis_Table,10,FALSE)</f>
        <v>#N/A</v>
      </c>
      <c r="Q26" s="21" t="e">
        <f ca="1">VLOOKUP(Table_Data_Table_13[[#This Row],[Item ID]],Analysis_Table,11,FALSE)</f>
        <v>#N/A</v>
      </c>
      <c r="R26" s="2" t="e">
        <f ca="1">VLOOKUP(Table_Data_Table_13[[#This Row],[Item ID]],Analysis_Table,12,FALSE)</f>
        <v>#N/A</v>
      </c>
      <c r="S26" s="20" t="e">
        <f ca="1">VLOOKUP(Table_Data_Table_13[[#This Row],[Item ID]],Analysis_Table,13,FALSE)</f>
        <v>#N/A</v>
      </c>
      <c r="T26" s="3" t="e">
        <f ca="1">VLOOKUP(Table_Data_Table_13[[#This Row],[Item ID]],Analysis_Table,14,FALSE)</f>
        <v>#N/A</v>
      </c>
      <c r="U26" s="22" t="e">
        <f ca="1">VLOOKUP(Table_Data_Table_13[[#This Row],[Item ID]],Analysis_Table,15,FALSE)</f>
        <v>#N/A</v>
      </c>
      <c r="V26" s="2" t="e">
        <f ca="1">VLOOKUP(Table_Data_Table_13[[#This Row],[Item ID]],Analysis_Table,16,FALSE)</f>
        <v>#N/A</v>
      </c>
      <c r="W26" s="2" t="e">
        <f ca="1">VLOOKUP(Table_Data_Table_13[[#This Row],[Item ID]],Analysis_Table,17,FALSE)</f>
        <v>#N/A</v>
      </c>
      <c r="X26" s="20" t="e">
        <f ca="1">VLOOKUP(Table_Data_Table_13[[#This Row],[Item ID]],Analysis_Table,18,FALSE)</f>
        <v>#N/A</v>
      </c>
      <c r="Y26" s="20" t="e">
        <f ca="1">VLOOKUP(Table_Data_Table_13[[#This Row],[Item ID]],Analysis_Table,19,FALSE)</f>
        <v>#N/A</v>
      </c>
      <c r="Z26"/>
      <c r="AA26"/>
      <c r="AB26">
        <v>1</v>
      </c>
    </row>
    <row r="27" spans="1:28" hidden="1" x14ac:dyDescent="0.25">
      <c r="A27" t="s">
        <v>133</v>
      </c>
      <c r="E27" s="1"/>
      <c r="J27" s="21">
        <v>0</v>
      </c>
      <c r="N27" s="2" t="e">
        <f ca="1">VLOOKUP(Table_Data_Table_13[[#This Row],[Item ID]],Analysis_Table,8,FALSE)</f>
        <v>#N/A</v>
      </c>
      <c r="O27" s="19" t="e">
        <f ca="1">VLOOKUP(Table_Data_Table_13[[#This Row],[Item ID]],Analysis_Table,9,FALSE)</f>
        <v>#N/A</v>
      </c>
      <c r="P27" s="18" t="e">
        <f ca="1">VLOOKUP(Table_Data_Table_13[[#This Row],[Item ID]],Analysis_Table,10,FALSE)</f>
        <v>#N/A</v>
      </c>
      <c r="Q27" s="21" t="e">
        <f ca="1">VLOOKUP(Table_Data_Table_13[[#This Row],[Item ID]],Analysis_Table,11,FALSE)</f>
        <v>#N/A</v>
      </c>
      <c r="R27" s="2" t="e">
        <f ca="1">VLOOKUP(Table_Data_Table_13[[#This Row],[Item ID]],Analysis_Table,12,FALSE)</f>
        <v>#N/A</v>
      </c>
      <c r="S27" s="20" t="e">
        <f ca="1">VLOOKUP(Table_Data_Table_13[[#This Row],[Item ID]],Analysis_Table,13,FALSE)</f>
        <v>#N/A</v>
      </c>
      <c r="T27" s="3" t="e">
        <f ca="1">VLOOKUP(Table_Data_Table_13[[#This Row],[Item ID]],Analysis_Table,14,FALSE)</f>
        <v>#N/A</v>
      </c>
      <c r="U27" s="22" t="e">
        <f ca="1">VLOOKUP(Table_Data_Table_13[[#This Row],[Item ID]],Analysis_Table,15,FALSE)</f>
        <v>#N/A</v>
      </c>
      <c r="V27" s="2" t="e">
        <f ca="1">VLOOKUP(Table_Data_Table_13[[#This Row],[Item ID]],Analysis_Table,16,FALSE)</f>
        <v>#N/A</v>
      </c>
      <c r="W27" s="2" t="e">
        <f ca="1">VLOOKUP(Table_Data_Table_13[[#This Row],[Item ID]],Analysis_Table,17,FALSE)</f>
        <v>#N/A</v>
      </c>
      <c r="X27" s="20" t="e">
        <f ca="1">VLOOKUP(Table_Data_Table_13[[#This Row],[Item ID]],Analysis_Table,18,FALSE)</f>
        <v>#N/A</v>
      </c>
      <c r="Y27" s="20" t="e">
        <f ca="1">VLOOKUP(Table_Data_Table_13[[#This Row],[Item ID]],Analysis_Table,19,FALSE)</f>
        <v>#N/A</v>
      </c>
      <c r="Z27"/>
      <c r="AA27"/>
      <c r="AB27">
        <v>1</v>
      </c>
    </row>
    <row r="28" spans="1:28" hidden="1" x14ac:dyDescent="0.25">
      <c r="A28" t="s">
        <v>133</v>
      </c>
      <c r="E28" s="1"/>
      <c r="J28" s="21">
        <v>0</v>
      </c>
      <c r="N28" s="2" t="e">
        <f ca="1">VLOOKUP(Table_Data_Table_13[[#This Row],[Item ID]],Analysis_Table,8,FALSE)</f>
        <v>#N/A</v>
      </c>
      <c r="O28" s="19" t="e">
        <f ca="1">VLOOKUP(Table_Data_Table_13[[#This Row],[Item ID]],Analysis_Table,9,FALSE)</f>
        <v>#N/A</v>
      </c>
      <c r="P28" s="18" t="e">
        <f ca="1">VLOOKUP(Table_Data_Table_13[[#This Row],[Item ID]],Analysis_Table,10,FALSE)</f>
        <v>#N/A</v>
      </c>
      <c r="Q28" s="21" t="e">
        <f ca="1">VLOOKUP(Table_Data_Table_13[[#This Row],[Item ID]],Analysis_Table,11,FALSE)</f>
        <v>#N/A</v>
      </c>
      <c r="R28" s="2" t="e">
        <f ca="1">VLOOKUP(Table_Data_Table_13[[#This Row],[Item ID]],Analysis_Table,12,FALSE)</f>
        <v>#N/A</v>
      </c>
      <c r="S28" s="20" t="e">
        <f ca="1">VLOOKUP(Table_Data_Table_13[[#This Row],[Item ID]],Analysis_Table,13,FALSE)</f>
        <v>#N/A</v>
      </c>
      <c r="T28" s="3" t="e">
        <f ca="1">VLOOKUP(Table_Data_Table_13[[#This Row],[Item ID]],Analysis_Table,14,FALSE)</f>
        <v>#N/A</v>
      </c>
      <c r="U28" s="22" t="e">
        <f ca="1">VLOOKUP(Table_Data_Table_13[[#This Row],[Item ID]],Analysis_Table,15,FALSE)</f>
        <v>#N/A</v>
      </c>
      <c r="V28" s="2" t="e">
        <f ca="1">VLOOKUP(Table_Data_Table_13[[#This Row],[Item ID]],Analysis_Table,16,FALSE)</f>
        <v>#N/A</v>
      </c>
      <c r="W28" s="2" t="e">
        <f ca="1">VLOOKUP(Table_Data_Table_13[[#This Row],[Item ID]],Analysis_Table,17,FALSE)</f>
        <v>#N/A</v>
      </c>
      <c r="X28" s="20" t="e">
        <f ca="1">VLOOKUP(Table_Data_Table_13[[#This Row],[Item ID]],Analysis_Table,18,FALSE)</f>
        <v>#N/A</v>
      </c>
      <c r="Y28" s="20" t="e">
        <f ca="1">VLOOKUP(Table_Data_Table_13[[#This Row],[Item ID]],Analysis_Table,19,FALSE)</f>
        <v>#N/A</v>
      </c>
      <c r="Z28"/>
      <c r="AA28"/>
      <c r="AB28">
        <v>1</v>
      </c>
    </row>
    <row r="29" spans="1:28" hidden="1" x14ac:dyDescent="0.25">
      <c r="A29" t="s">
        <v>133</v>
      </c>
      <c r="E29" s="1"/>
      <c r="J29" s="21">
        <v>0</v>
      </c>
      <c r="N29" s="2" t="e">
        <f ca="1">VLOOKUP(Table_Data_Table_13[[#This Row],[Item ID]],Analysis_Table,8,FALSE)</f>
        <v>#N/A</v>
      </c>
      <c r="O29" s="19" t="e">
        <f ca="1">VLOOKUP(Table_Data_Table_13[[#This Row],[Item ID]],Analysis_Table,9,FALSE)</f>
        <v>#N/A</v>
      </c>
      <c r="P29" s="18" t="e">
        <f ca="1">VLOOKUP(Table_Data_Table_13[[#This Row],[Item ID]],Analysis_Table,10,FALSE)</f>
        <v>#N/A</v>
      </c>
      <c r="Q29" s="21" t="e">
        <f ca="1">VLOOKUP(Table_Data_Table_13[[#This Row],[Item ID]],Analysis_Table,11,FALSE)</f>
        <v>#N/A</v>
      </c>
      <c r="R29" s="2" t="e">
        <f ca="1">VLOOKUP(Table_Data_Table_13[[#This Row],[Item ID]],Analysis_Table,12,FALSE)</f>
        <v>#N/A</v>
      </c>
      <c r="S29" s="20" t="e">
        <f ca="1">VLOOKUP(Table_Data_Table_13[[#This Row],[Item ID]],Analysis_Table,13,FALSE)</f>
        <v>#N/A</v>
      </c>
      <c r="T29" s="3" t="e">
        <f ca="1">VLOOKUP(Table_Data_Table_13[[#This Row],[Item ID]],Analysis_Table,14,FALSE)</f>
        <v>#N/A</v>
      </c>
      <c r="U29" s="22" t="e">
        <f ca="1">VLOOKUP(Table_Data_Table_13[[#This Row],[Item ID]],Analysis_Table,15,FALSE)</f>
        <v>#N/A</v>
      </c>
      <c r="V29" s="2" t="e">
        <f ca="1">VLOOKUP(Table_Data_Table_13[[#This Row],[Item ID]],Analysis_Table,16,FALSE)</f>
        <v>#N/A</v>
      </c>
      <c r="W29" s="2" t="e">
        <f ca="1">VLOOKUP(Table_Data_Table_13[[#This Row],[Item ID]],Analysis_Table,17,FALSE)</f>
        <v>#N/A</v>
      </c>
      <c r="X29" s="20" t="e">
        <f ca="1">VLOOKUP(Table_Data_Table_13[[#This Row],[Item ID]],Analysis_Table,18,FALSE)</f>
        <v>#N/A</v>
      </c>
      <c r="Y29" s="20" t="e">
        <f ca="1">VLOOKUP(Table_Data_Table_13[[#This Row],[Item ID]],Analysis_Table,19,FALSE)</f>
        <v>#N/A</v>
      </c>
      <c r="Z29"/>
      <c r="AA29"/>
      <c r="AB29">
        <v>1</v>
      </c>
    </row>
    <row r="30" spans="1:28" hidden="1" x14ac:dyDescent="0.25">
      <c r="A30" t="s">
        <v>133</v>
      </c>
      <c r="E30" s="1"/>
      <c r="J30" s="21">
        <v>0</v>
      </c>
      <c r="N30" s="2" t="e">
        <f ca="1">VLOOKUP(Table_Data_Table_13[[#This Row],[Item ID]],Analysis_Table,8,FALSE)</f>
        <v>#N/A</v>
      </c>
      <c r="O30" s="19" t="e">
        <f ca="1">VLOOKUP(Table_Data_Table_13[[#This Row],[Item ID]],Analysis_Table,9,FALSE)</f>
        <v>#N/A</v>
      </c>
      <c r="P30" s="18" t="e">
        <f ca="1">VLOOKUP(Table_Data_Table_13[[#This Row],[Item ID]],Analysis_Table,10,FALSE)</f>
        <v>#N/A</v>
      </c>
      <c r="Q30" s="21" t="e">
        <f ca="1">VLOOKUP(Table_Data_Table_13[[#This Row],[Item ID]],Analysis_Table,11,FALSE)</f>
        <v>#N/A</v>
      </c>
      <c r="R30" s="2" t="e">
        <f ca="1">VLOOKUP(Table_Data_Table_13[[#This Row],[Item ID]],Analysis_Table,12,FALSE)</f>
        <v>#N/A</v>
      </c>
      <c r="S30" s="20" t="e">
        <f ca="1">VLOOKUP(Table_Data_Table_13[[#This Row],[Item ID]],Analysis_Table,13,FALSE)</f>
        <v>#N/A</v>
      </c>
      <c r="T30" s="3" t="e">
        <f ca="1">VLOOKUP(Table_Data_Table_13[[#This Row],[Item ID]],Analysis_Table,14,FALSE)</f>
        <v>#N/A</v>
      </c>
      <c r="U30" s="22" t="e">
        <f ca="1">VLOOKUP(Table_Data_Table_13[[#This Row],[Item ID]],Analysis_Table,15,FALSE)</f>
        <v>#N/A</v>
      </c>
      <c r="V30" s="2" t="e">
        <f ca="1">VLOOKUP(Table_Data_Table_13[[#This Row],[Item ID]],Analysis_Table,16,FALSE)</f>
        <v>#N/A</v>
      </c>
      <c r="W30" s="2" t="e">
        <f ca="1">VLOOKUP(Table_Data_Table_13[[#This Row],[Item ID]],Analysis_Table,17,FALSE)</f>
        <v>#N/A</v>
      </c>
      <c r="X30" s="20" t="e">
        <f ca="1">VLOOKUP(Table_Data_Table_13[[#This Row],[Item ID]],Analysis_Table,18,FALSE)</f>
        <v>#N/A</v>
      </c>
      <c r="Y30" s="20" t="e">
        <f ca="1">VLOOKUP(Table_Data_Table_13[[#This Row],[Item ID]],Analysis_Table,19,FALSE)</f>
        <v>#N/A</v>
      </c>
      <c r="Z30"/>
      <c r="AA30"/>
      <c r="AB30">
        <v>1</v>
      </c>
    </row>
    <row r="31" spans="1:28" hidden="1" x14ac:dyDescent="0.25">
      <c r="A31" t="s">
        <v>133</v>
      </c>
      <c r="E31" s="1"/>
      <c r="J31" s="21">
        <v>0</v>
      </c>
      <c r="N31" s="2" t="e">
        <f ca="1">VLOOKUP(Table_Data_Table_13[[#This Row],[Item ID]],Analysis_Table,8,FALSE)</f>
        <v>#N/A</v>
      </c>
      <c r="O31" s="19" t="e">
        <f ca="1">VLOOKUP(Table_Data_Table_13[[#This Row],[Item ID]],Analysis_Table,9,FALSE)</f>
        <v>#N/A</v>
      </c>
      <c r="P31" s="18" t="e">
        <f ca="1">VLOOKUP(Table_Data_Table_13[[#This Row],[Item ID]],Analysis_Table,10,FALSE)</f>
        <v>#N/A</v>
      </c>
      <c r="Q31" s="21" t="e">
        <f ca="1">VLOOKUP(Table_Data_Table_13[[#This Row],[Item ID]],Analysis_Table,11,FALSE)</f>
        <v>#N/A</v>
      </c>
      <c r="R31" s="2" t="e">
        <f ca="1">VLOOKUP(Table_Data_Table_13[[#This Row],[Item ID]],Analysis_Table,12,FALSE)</f>
        <v>#N/A</v>
      </c>
      <c r="S31" s="20" t="e">
        <f ca="1">VLOOKUP(Table_Data_Table_13[[#This Row],[Item ID]],Analysis_Table,13,FALSE)</f>
        <v>#N/A</v>
      </c>
      <c r="T31" s="3" t="e">
        <f ca="1">VLOOKUP(Table_Data_Table_13[[#This Row],[Item ID]],Analysis_Table,14,FALSE)</f>
        <v>#N/A</v>
      </c>
      <c r="U31" s="22" t="e">
        <f ca="1">VLOOKUP(Table_Data_Table_13[[#This Row],[Item ID]],Analysis_Table,15,FALSE)</f>
        <v>#N/A</v>
      </c>
      <c r="V31" s="2" t="e">
        <f ca="1">VLOOKUP(Table_Data_Table_13[[#This Row],[Item ID]],Analysis_Table,16,FALSE)</f>
        <v>#N/A</v>
      </c>
      <c r="W31" s="2" t="e">
        <f ca="1">VLOOKUP(Table_Data_Table_13[[#This Row],[Item ID]],Analysis_Table,17,FALSE)</f>
        <v>#N/A</v>
      </c>
      <c r="X31" s="20" t="e">
        <f ca="1">VLOOKUP(Table_Data_Table_13[[#This Row],[Item ID]],Analysis_Table,18,FALSE)</f>
        <v>#N/A</v>
      </c>
      <c r="Y31" s="20" t="e">
        <f ca="1">VLOOKUP(Table_Data_Table_13[[#This Row],[Item ID]],Analysis_Table,19,FALSE)</f>
        <v>#N/A</v>
      </c>
      <c r="Z31"/>
      <c r="AA31"/>
      <c r="AB31">
        <v>1</v>
      </c>
    </row>
    <row r="32" spans="1:28" hidden="1" x14ac:dyDescent="0.25">
      <c r="A32" t="s">
        <v>133</v>
      </c>
      <c r="E32" s="1"/>
      <c r="J32" s="21">
        <v>0</v>
      </c>
      <c r="N32" s="2" t="e">
        <f ca="1">VLOOKUP(Table_Data_Table_13[[#This Row],[Item ID]],Analysis_Table,8,FALSE)</f>
        <v>#N/A</v>
      </c>
      <c r="O32" s="19" t="e">
        <f ca="1">VLOOKUP(Table_Data_Table_13[[#This Row],[Item ID]],Analysis_Table,9,FALSE)</f>
        <v>#N/A</v>
      </c>
      <c r="P32" s="18" t="e">
        <f ca="1">VLOOKUP(Table_Data_Table_13[[#This Row],[Item ID]],Analysis_Table,10,FALSE)</f>
        <v>#N/A</v>
      </c>
      <c r="Q32" s="21" t="e">
        <f ca="1">VLOOKUP(Table_Data_Table_13[[#This Row],[Item ID]],Analysis_Table,11,FALSE)</f>
        <v>#N/A</v>
      </c>
      <c r="R32" s="2" t="e">
        <f ca="1">VLOOKUP(Table_Data_Table_13[[#This Row],[Item ID]],Analysis_Table,12,FALSE)</f>
        <v>#N/A</v>
      </c>
      <c r="S32" s="20" t="e">
        <f ca="1">VLOOKUP(Table_Data_Table_13[[#This Row],[Item ID]],Analysis_Table,13,FALSE)</f>
        <v>#N/A</v>
      </c>
      <c r="T32" s="3" t="e">
        <f ca="1">VLOOKUP(Table_Data_Table_13[[#This Row],[Item ID]],Analysis_Table,14,FALSE)</f>
        <v>#N/A</v>
      </c>
      <c r="U32" s="22" t="e">
        <f ca="1">VLOOKUP(Table_Data_Table_13[[#This Row],[Item ID]],Analysis_Table,15,FALSE)</f>
        <v>#N/A</v>
      </c>
      <c r="V32" s="2" t="e">
        <f ca="1">VLOOKUP(Table_Data_Table_13[[#This Row],[Item ID]],Analysis_Table,16,FALSE)</f>
        <v>#N/A</v>
      </c>
      <c r="W32" s="2" t="e">
        <f ca="1">VLOOKUP(Table_Data_Table_13[[#This Row],[Item ID]],Analysis_Table,17,FALSE)</f>
        <v>#N/A</v>
      </c>
      <c r="X32" s="20" t="e">
        <f ca="1">VLOOKUP(Table_Data_Table_13[[#This Row],[Item ID]],Analysis_Table,18,FALSE)</f>
        <v>#N/A</v>
      </c>
      <c r="Y32" s="20" t="e">
        <f ca="1">VLOOKUP(Table_Data_Table_13[[#This Row],[Item ID]],Analysis_Table,19,FALSE)</f>
        <v>#N/A</v>
      </c>
      <c r="Z32"/>
      <c r="AA32"/>
      <c r="AB32">
        <v>1</v>
      </c>
    </row>
    <row r="33" spans="1:28" hidden="1" x14ac:dyDescent="0.25">
      <c r="A33" t="s">
        <v>133</v>
      </c>
      <c r="E33" s="1"/>
      <c r="J33" s="21">
        <v>0</v>
      </c>
      <c r="N33" s="2" t="e">
        <f ca="1">VLOOKUP(Table_Data_Table_13[[#This Row],[Item ID]],Analysis_Table,8,FALSE)</f>
        <v>#N/A</v>
      </c>
      <c r="O33" s="19" t="e">
        <f ca="1">VLOOKUP(Table_Data_Table_13[[#This Row],[Item ID]],Analysis_Table,9,FALSE)</f>
        <v>#N/A</v>
      </c>
      <c r="P33" s="18" t="e">
        <f ca="1">VLOOKUP(Table_Data_Table_13[[#This Row],[Item ID]],Analysis_Table,10,FALSE)</f>
        <v>#N/A</v>
      </c>
      <c r="Q33" s="21" t="e">
        <f ca="1">VLOOKUP(Table_Data_Table_13[[#This Row],[Item ID]],Analysis_Table,11,FALSE)</f>
        <v>#N/A</v>
      </c>
      <c r="R33" s="2" t="e">
        <f ca="1">VLOOKUP(Table_Data_Table_13[[#This Row],[Item ID]],Analysis_Table,12,FALSE)</f>
        <v>#N/A</v>
      </c>
      <c r="S33" s="20" t="e">
        <f ca="1">VLOOKUP(Table_Data_Table_13[[#This Row],[Item ID]],Analysis_Table,13,FALSE)</f>
        <v>#N/A</v>
      </c>
      <c r="T33" s="3" t="e">
        <f ca="1">VLOOKUP(Table_Data_Table_13[[#This Row],[Item ID]],Analysis_Table,14,FALSE)</f>
        <v>#N/A</v>
      </c>
      <c r="U33" s="22" t="e">
        <f ca="1">VLOOKUP(Table_Data_Table_13[[#This Row],[Item ID]],Analysis_Table,15,FALSE)</f>
        <v>#N/A</v>
      </c>
      <c r="V33" s="2" t="e">
        <f ca="1">VLOOKUP(Table_Data_Table_13[[#This Row],[Item ID]],Analysis_Table,16,FALSE)</f>
        <v>#N/A</v>
      </c>
      <c r="W33" s="2" t="e">
        <f ca="1">VLOOKUP(Table_Data_Table_13[[#This Row],[Item ID]],Analysis_Table,17,FALSE)</f>
        <v>#N/A</v>
      </c>
      <c r="X33" s="20" t="e">
        <f ca="1">VLOOKUP(Table_Data_Table_13[[#This Row],[Item ID]],Analysis_Table,18,FALSE)</f>
        <v>#N/A</v>
      </c>
      <c r="Y33" s="20" t="e">
        <f ca="1">VLOOKUP(Table_Data_Table_13[[#This Row],[Item ID]],Analysis_Table,19,FALSE)</f>
        <v>#N/A</v>
      </c>
      <c r="Z33"/>
      <c r="AA33"/>
      <c r="AB33">
        <v>1</v>
      </c>
    </row>
    <row r="34" spans="1:28" hidden="1" x14ac:dyDescent="0.25">
      <c r="A34" t="s">
        <v>133</v>
      </c>
      <c r="E34" s="1"/>
      <c r="J34" s="21">
        <v>0</v>
      </c>
      <c r="N34" s="2" t="e">
        <f ca="1">VLOOKUP(Table_Data_Table_13[[#This Row],[Item ID]],Analysis_Table,8,FALSE)</f>
        <v>#N/A</v>
      </c>
      <c r="O34" s="19" t="e">
        <f ca="1">VLOOKUP(Table_Data_Table_13[[#This Row],[Item ID]],Analysis_Table,9,FALSE)</f>
        <v>#N/A</v>
      </c>
      <c r="P34" s="18" t="e">
        <f ca="1">VLOOKUP(Table_Data_Table_13[[#This Row],[Item ID]],Analysis_Table,10,FALSE)</f>
        <v>#N/A</v>
      </c>
      <c r="Q34" s="21" t="e">
        <f ca="1">VLOOKUP(Table_Data_Table_13[[#This Row],[Item ID]],Analysis_Table,11,FALSE)</f>
        <v>#N/A</v>
      </c>
      <c r="R34" s="2" t="e">
        <f ca="1">VLOOKUP(Table_Data_Table_13[[#This Row],[Item ID]],Analysis_Table,12,FALSE)</f>
        <v>#N/A</v>
      </c>
      <c r="S34" s="20" t="e">
        <f ca="1">VLOOKUP(Table_Data_Table_13[[#This Row],[Item ID]],Analysis_Table,13,FALSE)</f>
        <v>#N/A</v>
      </c>
      <c r="T34" s="3" t="e">
        <f ca="1">VLOOKUP(Table_Data_Table_13[[#This Row],[Item ID]],Analysis_Table,14,FALSE)</f>
        <v>#N/A</v>
      </c>
      <c r="U34" s="22" t="e">
        <f ca="1">VLOOKUP(Table_Data_Table_13[[#This Row],[Item ID]],Analysis_Table,15,FALSE)</f>
        <v>#N/A</v>
      </c>
      <c r="V34" s="2" t="e">
        <f ca="1">VLOOKUP(Table_Data_Table_13[[#This Row],[Item ID]],Analysis_Table,16,FALSE)</f>
        <v>#N/A</v>
      </c>
      <c r="W34" s="2" t="e">
        <f ca="1">VLOOKUP(Table_Data_Table_13[[#This Row],[Item ID]],Analysis_Table,17,FALSE)</f>
        <v>#N/A</v>
      </c>
      <c r="X34" s="20" t="e">
        <f ca="1">VLOOKUP(Table_Data_Table_13[[#This Row],[Item ID]],Analysis_Table,18,FALSE)</f>
        <v>#N/A</v>
      </c>
      <c r="Y34" s="20" t="e">
        <f ca="1">VLOOKUP(Table_Data_Table_13[[#This Row],[Item ID]],Analysis_Table,19,FALSE)</f>
        <v>#N/A</v>
      </c>
      <c r="Z34"/>
      <c r="AA34"/>
      <c r="AB34">
        <v>1</v>
      </c>
    </row>
    <row r="35" spans="1:28" hidden="1" x14ac:dyDescent="0.25">
      <c r="A35" t="s">
        <v>133</v>
      </c>
      <c r="E35" s="1"/>
      <c r="J35" s="21">
        <v>0</v>
      </c>
      <c r="N35" s="2" t="e">
        <f ca="1">VLOOKUP(Table_Data_Table_13[[#This Row],[Item ID]],Analysis_Table,8,FALSE)</f>
        <v>#N/A</v>
      </c>
      <c r="O35" s="19" t="e">
        <f ca="1">VLOOKUP(Table_Data_Table_13[[#This Row],[Item ID]],Analysis_Table,9,FALSE)</f>
        <v>#N/A</v>
      </c>
      <c r="P35" s="18" t="e">
        <f ca="1">VLOOKUP(Table_Data_Table_13[[#This Row],[Item ID]],Analysis_Table,10,FALSE)</f>
        <v>#N/A</v>
      </c>
      <c r="Q35" s="21" t="e">
        <f ca="1">VLOOKUP(Table_Data_Table_13[[#This Row],[Item ID]],Analysis_Table,11,FALSE)</f>
        <v>#N/A</v>
      </c>
      <c r="R35" s="2" t="e">
        <f ca="1">VLOOKUP(Table_Data_Table_13[[#This Row],[Item ID]],Analysis_Table,12,FALSE)</f>
        <v>#N/A</v>
      </c>
      <c r="S35" s="20" t="e">
        <f ca="1">VLOOKUP(Table_Data_Table_13[[#This Row],[Item ID]],Analysis_Table,13,FALSE)</f>
        <v>#N/A</v>
      </c>
      <c r="T35" s="3" t="e">
        <f ca="1">VLOOKUP(Table_Data_Table_13[[#This Row],[Item ID]],Analysis_Table,14,FALSE)</f>
        <v>#N/A</v>
      </c>
      <c r="U35" s="22" t="e">
        <f ca="1">VLOOKUP(Table_Data_Table_13[[#This Row],[Item ID]],Analysis_Table,15,FALSE)</f>
        <v>#N/A</v>
      </c>
      <c r="V35" s="2" t="e">
        <f ca="1">VLOOKUP(Table_Data_Table_13[[#This Row],[Item ID]],Analysis_Table,16,FALSE)</f>
        <v>#N/A</v>
      </c>
      <c r="W35" s="2" t="e">
        <f ca="1">VLOOKUP(Table_Data_Table_13[[#This Row],[Item ID]],Analysis_Table,17,FALSE)</f>
        <v>#N/A</v>
      </c>
      <c r="X35" s="20" t="e">
        <f ca="1">VLOOKUP(Table_Data_Table_13[[#This Row],[Item ID]],Analysis_Table,18,FALSE)</f>
        <v>#N/A</v>
      </c>
      <c r="Y35" s="20" t="e">
        <f ca="1">VLOOKUP(Table_Data_Table_13[[#This Row],[Item ID]],Analysis_Table,19,FALSE)</f>
        <v>#N/A</v>
      </c>
      <c r="Z35"/>
      <c r="AA35"/>
      <c r="AB35">
        <v>1</v>
      </c>
    </row>
    <row r="36" spans="1:28" hidden="1" x14ac:dyDescent="0.25">
      <c r="A36" t="s">
        <v>133</v>
      </c>
      <c r="E36" s="1"/>
      <c r="J36" s="21">
        <v>0</v>
      </c>
      <c r="N36" s="2" t="e">
        <f ca="1">VLOOKUP(Table_Data_Table_13[[#This Row],[Item ID]],Analysis_Table,8,FALSE)</f>
        <v>#N/A</v>
      </c>
      <c r="O36" s="19" t="e">
        <f ca="1">VLOOKUP(Table_Data_Table_13[[#This Row],[Item ID]],Analysis_Table,9,FALSE)</f>
        <v>#N/A</v>
      </c>
      <c r="P36" s="18" t="e">
        <f ca="1">VLOOKUP(Table_Data_Table_13[[#This Row],[Item ID]],Analysis_Table,10,FALSE)</f>
        <v>#N/A</v>
      </c>
      <c r="Q36" s="21" t="e">
        <f ca="1">VLOOKUP(Table_Data_Table_13[[#This Row],[Item ID]],Analysis_Table,11,FALSE)</f>
        <v>#N/A</v>
      </c>
      <c r="R36" s="2" t="e">
        <f ca="1">VLOOKUP(Table_Data_Table_13[[#This Row],[Item ID]],Analysis_Table,12,FALSE)</f>
        <v>#N/A</v>
      </c>
      <c r="S36" s="20" t="e">
        <f ca="1">VLOOKUP(Table_Data_Table_13[[#This Row],[Item ID]],Analysis_Table,13,FALSE)</f>
        <v>#N/A</v>
      </c>
      <c r="T36" s="3" t="e">
        <f ca="1">VLOOKUP(Table_Data_Table_13[[#This Row],[Item ID]],Analysis_Table,14,FALSE)</f>
        <v>#N/A</v>
      </c>
      <c r="U36" s="22" t="e">
        <f ca="1">VLOOKUP(Table_Data_Table_13[[#This Row],[Item ID]],Analysis_Table,15,FALSE)</f>
        <v>#N/A</v>
      </c>
      <c r="V36" s="2" t="e">
        <f ca="1">VLOOKUP(Table_Data_Table_13[[#This Row],[Item ID]],Analysis_Table,16,FALSE)</f>
        <v>#N/A</v>
      </c>
      <c r="W36" s="2" t="e">
        <f ca="1">VLOOKUP(Table_Data_Table_13[[#This Row],[Item ID]],Analysis_Table,17,FALSE)</f>
        <v>#N/A</v>
      </c>
      <c r="X36" s="20" t="e">
        <f ca="1">VLOOKUP(Table_Data_Table_13[[#This Row],[Item ID]],Analysis_Table,18,FALSE)</f>
        <v>#N/A</v>
      </c>
      <c r="Y36" s="20" t="e">
        <f ca="1">VLOOKUP(Table_Data_Table_13[[#This Row],[Item ID]],Analysis_Table,19,FALSE)</f>
        <v>#N/A</v>
      </c>
      <c r="Z36"/>
      <c r="AA36"/>
      <c r="AB36">
        <v>1</v>
      </c>
    </row>
    <row r="37" spans="1:28" hidden="1" x14ac:dyDescent="0.25">
      <c r="A37" t="s">
        <v>133</v>
      </c>
      <c r="E37" s="1"/>
      <c r="J37" s="21">
        <v>0</v>
      </c>
      <c r="N37" s="2" t="e">
        <f ca="1">VLOOKUP(Table_Data_Table_13[[#This Row],[Item ID]],Analysis_Table,8,FALSE)</f>
        <v>#N/A</v>
      </c>
      <c r="O37" s="19" t="e">
        <f ca="1">VLOOKUP(Table_Data_Table_13[[#This Row],[Item ID]],Analysis_Table,9,FALSE)</f>
        <v>#N/A</v>
      </c>
      <c r="P37" s="18" t="e">
        <f ca="1">VLOOKUP(Table_Data_Table_13[[#This Row],[Item ID]],Analysis_Table,10,FALSE)</f>
        <v>#N/A</v>
      </c>
      <c r="Q37" s="21" t="e">
        <f ca="1">VLOOKUP(Table_Data_Table_13[[#This Row],[Item ID]],Analysis_Table,11,FALSE)</f>
        <v>#N/A</v>
      </c>
      <c r="R37" s="2" t="e">
        <f ca="1">VLOOKUP(Table_Data_Table_13[[#This Row],[Item ID]],Analysis_Table,12,FALSE)</f>
        <v>#N/A</v>
      </c>
      <c r="S37" s="20" t="e">
        <f ca="1">VLOOKUP(Table_Data_Table_13[[#This Row],[Item ID]],Analysis_Table,13,FALSE)</f>
        <v>#N/A</v>
      </c>
      <c r="T37" s="3" t="e">
        <f ca="1">VLOOKUP(Table_Data_Table_13[[#This Row],[Item ID]],Analysis_Table,14,FALSE)</f>
        <v>#N/A</v>
      </c>
      <c r="U37" s="22" t="e">
        <f ca="1">VLOOKUP(Table_Data_Table_13[[#This Row],[Item ID]],Analysis_Table,15,FALSE)</f>
        <v>#N/A</v>
      </c>
      <c r="V37" s="2" t="e">
        <f ca="1">VLOOKUP(Table_Data_Table_13[[#This Row],[Item ID]],Analysis_Table,16,FALSE)</f>
        <v>#N/A</v>
      </c>
      <c r="W37" s="2" t="e">
        <f ca="1">VLOOKUP(Table_Data_Table_13[[#This Row],[Item ID]],Analysis_Table,17,FALSE)</f>
        <v>#N/A</v>
      </c>
      <c r="X37" s="20" t="e">
        <f ca="1">VLOOKUP(Table_Data_Table_13[[#This Row],[Item ID]],Analysis_Table,18,FALSE)</f>
        <v>#N/A</v>
      </c>
      <c r="Y37" s="20" t="e">
        <f ca="1">VLOOKUP(Table_Data_Table_13[[#This Row],[Item ID]],Analysis_Table,19,FALSE)</f>
        <v>#N/A</v>
      </c>
      <c r="Z37"/>
      <c r="AA37"/>
      <c r="AB37">
        <v>1</v>
      </c>
    </row>
    <row r="38" spans="1:28" hidden="1" x14ac:dyDescent="0.25">
      <c r="A38" t="s">
        <v>133</v>
      </c>
      <c r="E38" s="1"/>
      <c r="J38" s="21">
        <v>0</v>
      </c>
      <c r="N38" s="2" t="e">
        <f ca="1">VLOOKUP(Table_Data_Table_13[[#This Row],[Item ID]],Analysis_Table,8,FALSE)</f>
        <v>#N/A</v>
      </c>
      <c r="O38" s="19" t="e">
        <f ca="1">VLOOKUP(Table_Data_Table_13[[#This Row],[Item ID]],Analysis_Table,9,FALSE)</f>
        <v>#N/A</v>
      </c>
      <c r="P38" s="18" t="e">
        <f ca="1">VLOOKUP(Table_Data_Table_13[[#This Row],[Item ID]],Analysis_Table,10,FALSE)</f>
        <v>#N/A</v>
      </c>
      <c r="Q38" s="21" t="e">
        <f ca="1">VLOOKUP(Table_Data_Table_13[[#This Row],[Item ID]],Analysis_Table,11,FALSE)</f>
        <v>#N/A</v>
      </c>
      <c r="R38" s="2" t="e">
        <f ca="1">VLOOKUP(Table_Data_Table_13[[#This Row],[Item ID]],Analysis_Table,12,FALSE)</f>
        <v>#N/A</v>
      </c>
      <c r="S38" s="20" t="e">
        <f ca="1">VLOOKUP(Table_Data_Table_13[[#This Row],[Item ID]],Analysis_Table,13,FALSE)</f>
        <v>#N/A</v>
      </c>
      <c r="T38" s="3" t="e">
        <f ca="1">VLOOKUP(Table_Data_Table_13[[#This Row],[Item ID]],Analysis_Table,14,FALSE)</f>
        <v>#N/A</v>
      </c>
      <c r="U38" s="22" t="e">
        <f ca="1">VLOOKUP(Table_Data_Table_13[[#This Row],[Item ID]],Analysis_Table,15,FALSE)</f>
        <v>#N/A</v>
      </c>
      <c r="V38" s="2" t="e">
        <f ca="1">VLOOKUP(Table_Data_Table_13[[#This Row],[Item ID]],Analysis_Table,16,FALSE)</f>
        <v>#N/A</v>
      </c>
      <c r="W38" s="2" t="e">
        <f ca="1">VLOOKUP(Table_Data_Table_13[[#This Row],[Item ID]],Analysis_Table,17,FALSE)</f>
        <v>#N/A</v>
      </c>
      <c r="X38" s="20" t="e">
        <f ca="1">VLOOKUP(Table_Data_Table_13[[#This Row],[Item ID]],Analysis_Table,18,FALSE)</f>
        <v>#N/A</v>
      </c>
      <c r="Y38" s="20" t="e">
        <f ca="1">VLOOKUP(Table_Data_Table_13[[#This Row],[Item ID]],Analysis_Table,19,FALSE)</f>
        <v>#N/A</v>
      </c>
      <c r="Z38"/>
      <c r="AA38"/>
      <c r="AB38">
        <v>1</v>
      </c>
    </row>
    <row r="39" spans="1:28" hidden="1" x14ac:dyDescent="0.25">
      <c r="A39" t="s">
        <v>133</v>
      </c>
      <c r="E39" s="1"/>
      <c r="J39" s="21">
        <v>0</v>
      </c>
      <c r="N39" s="2" t="e">
        <f ca="1">VLOOKUP(Table_Data_Table_13[[#This Row],[Item ID]],Analysis_Table,8,FALSE)</f>
        <v>#N/A</v>
      </c>
      <c r="O39" s="19" t="e">
        <f ca="1">VLOOKUP(Table_Data_Table_13[[#This Row],[Item ID]],Analysis_Table,9,FALSE)</f>
        <v>#N/A</v>
      </c>
      <c r="P39" s="18" t="e">
        <f ca="1">VLOOKUP(Table_Data_Table_13[[#This Row],[Item ID]],Analysis_Table,10,FALSE)</f>
        <v>#N/A</v>
      </c>
      <c r="Q39" s="21" t="e">
        <f ca="1">VLOOKUP(Table_Data_Table_13[[#This Row],[Item ID]],Analysis_Table,11,FALSE)</f>
        <v>#N/A</v>
      </c>
      <c r="R39" s="2" t="e">
        <f ca="1">VLOOKUP(Table_Data_Table_13[[#This Row],[Item ID]],Analysis_Table,12,FALSE)</f>
        <v>#N/A</v>
      </c>
      <c r="S39" s="20" t="e">
        <f ca="1">VLOOKUP(Table_Data_Table_13[[#This Row],[Item ID]],Analysis_Table,13,FALSE)</f>
        <v>#N/A</v>
      </c>
      <c r="T39" s="3" t="e">
        <f ca="1">VLOOKUP(Table_Data_Table_13[[#This Row],[Item ID]],Analysis_Table,14,FALSE)</f>
        <v>#N/A</v>
      </c>
      <c r="U39" s="22" t="e">
        <f ca="1">VLOOKUP(Table_Data_Table_13[[#This Row],[Item ID]],Analysis_Table,15,FALSE)</f>
        <v>#N/A</v>
      </c>
      <c r="V39" s="2" t="e">
        <f ca="1">VLOOKUP(Table_Data_Table_13[[#This Row],[Item ID]],Analysis_Table,16,FALSE)</f>
        <v>#N/A</v>
      </c>
      <c r="W39" s="2" t="e">
        <f ca="1">VLOOKUP(Table_Data_Table_13[[#This Row],[Item ID]],Analysis_Table,17,FALSE)</f>
        <v>#N/A</v>
      </c>
      <c r="X39" s="20" t="e">
        <f ca="1">VLOOKUP(Table_Data_Table_13[[#This Row],[Item ID]],Analysis_Table,18,FALSE)</f>
        <v>#N/A</v>
      </c>
      <c r="Y39" s="20" t="e">
        <f ca="1">VLOOKUP(Table_Data_Table_13[[#This Row],[Item ID]],Analysis_Table,19,FALSE)</f>
        <v>#N/A</v>
      </c>
      <c r="Z39"/>
      <c r="AA39"/>
      <c r="AB39">
        <v>1</v>
      </c>
    </row>
    <row r="40" spans="1:28" hidden="1" x14ac:dyDescent="0.25">
      <c r="A40" t="s">
        <v>133</v>
      </c>
      <c r="E40" s="1"/>
      <c r="J40" s="21">
        <v>0</v>
      </c>
      <c r="N40" s="2" t="e">
        <f ca="1">VLOOKUP(Table_Data_Table_13[[#This Row],[Item ID]],Analysis_Table,8,FALSE)</f>
        <v>#N/A</v>
      </c>
      <c r="O40" s="19" t="e">
        <f ca="1">VLOOKUP(Table_Data_Table_13[[#This Row],[Item ID]],Analysis_Table,9,FALSE)</f>
        <v>#N/A</v>
      </c>
      <c r="P40" s="18" t="e">
        <f ca="1">VLOOKUP(Table_Data_Table_13[[#This Row],[Item ID]],Analysis_Table,10,FALSE)</f>
        <v>#N/A</v>
      </c>
      <c r="Q40" s="21" t="e">
        <f ca="1">VLOOKUP(Table_Data_Table_13[[#This Row],[Item ID]],Analysis_Table,11,FALSE)</f>
        <v>#N/A</v>
      </c>
      <c r="R40" s="2" t="e">
        <f ca="1">VLOOKUP(Table_Data_Table_13[[#This Row],[Item ID]],Analysis_Table,12,FALSE)</f>
        <v>#N/A</v>
      </c>
      <c r="S40" s="20" t="e">
        <f ca="1">VLOOKUP(Table_Data_Table_13[[#This Row],[Item ID]],Analysis_Table,13,FALSE)</f>
        <v>#N/A</v>
      </c>
      <c r="T40" s="3" t="e">
        <f ca="1">VLOOKUP(Table_Data_Table_13[[#This Row],[Item ID]],Analysis_Table,14,FALSE)</f>
        <v>#N/A</v>
      </c>
      <c r="U40" s="22" t="e">
        <f ca="1">VLOOKUP(Table_Data_Table_13[[#This Row],[Item ID]],Analysis_Table,15,FALSE)</f>
        <v>#N/A</v>
      </c>
      <c r="V40" s="2" t="e">
        <f ca="1">VLOOKUP(Table_Data_Table_13[[#This Row],[Item ID]],Analysis_Table,16,FALSE)</f>
        <v>#N/A</v>
      </c>
      <c r="W40" s="2" t="e">
        <f ca="1">VLOOKUP(Table_Data_Table_13[[#This Row],[Item ID]],Analysis_Table,17,FALSE)</f>
        <v>#N/A</v>
      </c>
      <c r="X40" s="20" t="e">
        <f ca="1">VLOOKUP(Table_Data_Table_13[[#This Row],[Item ID]],Analysis_Table,18,FALSE)</f>
        <v>#N/A</v>
      </c>
      <c r="Y40" s="20" t="e">
        <f ca="1">VLOOKUP(Table_Data_Table_13[[#This Row],[Item ID]],Analysis_Table,19,FALSE)</f>
        <v>#N/A</v>
      </c>
      <c r="Z40"/>
      <c r="AA40"/>
      <c r="AB40">
        <v>1</v>
      </c>
    </row>
    <row r="41" spans="1:28" hidden="1" x14ac:dyDescent="0.25">
      <c r="A41" t="s">
        <v>133</v>
      </c>
      <c r="E41" s="1"/>
      <c r="J41" s="21">
        <v>0</v>
      </c>
      <c r="N41" s="2" t="e">
        <f ca="1">VLOOKUP(Table_Data_Table_13[[#This Row],[Item ID]],Analysis_Table,8,FALSE)</f>
        <v>#N/A</v>
      </c>
      <c r="O41" s="19" t="e">
        <f ca="1">VLOOKUP(Table_Data_Table_13[[#This Row],[Item ID]],Analysis_Table,9,FALSE)</f>
        <v>#N/A</v>
      </c>
      <c r="P41" s="18" t="e">
        <f ca="1">VLOOKUP(Table_Data_Table_13[[#This Row],[Item ID]],Analysis_Table,10,FALSE)</f>
        <v>#N/A</v>
      </c>
      <c r="Q41" s="21" t="e">
        <f ca="1">VLOOKUP(Table_Data_Table_13[[#This Row],[Item ID]],Analysis_Table,11,FALSE)</f>
        <v>#N/A</v>
      </c>
      <c r="R41" s="2" t="e">
        <f ca="1">VLOOKUP(Table_Data_Table_13[[#This Row],[Item ID]],Analysis_Table,12,FALSE)</f>
        <v>#N/A</v>
      </c>
      <c r="S41" s="20" t="e">
        <f ca="1">VLOOKUP(Table_Data_Table_13[[#This Row],[Item ID]],Analysis_Table,13,FALSE)</f>
        <v>#N/A</v>
      </c>
      <c r="T41" s="3" t="e">
        <f ca="1">VLOOKUP(Table_Data_Table_13[[#This Row],[Item ID]],Analysis_Table,14,FALSE)</f>
        <v>#N/A</v>
      </c>
      <c r="U41" s="22" t="e">
        <f ca="1">VLOOKUP(Table_Data_Table_13[[#This Row],[Item ID]],Analysis_Table,15,FALSE)</f>
        <v>#N/A</v>
      </c>
      <c r="V41" s="2" t="e">
        <f ca="1">VLOOKUP(Table_Data_Table_13[[#This Row],[Item ID]],Analysis_Table,16,FALSE)</f>
        <v>#N/A</v>
      </c>
      <c r="W41" s="2" t="e">
        <f ca="1">VLOOKUP(Table_Data_Table_13[[#This Row],[Item ID]],Analysis_Table,17,FALSE)</f>
        <v>#N/A</v>
      </c>
      <c r="X41" s="20" t="e">
        <f ca="1">VLOOKUP(Table_Data_Table_13[[#This Row],[Item ID]],Analysis_Table,18,FALSE)</f>
        <v>#N/A</v>
      </c>
      <c r="Y41" s="20" t="e">
        <f ca="1">VLOOKUP(Table_Data_Table_13[[#This Row],[Item ID]],Analysis_Table,19,FALSE)</f>
        <v>#N/A</v>
      </c>
      <c r="Z41"/>
      <c r="AA41"/>
      <c r="AB41">
        <v>1</v>
      </c>
    </row>
    <row r="42" spans="1:28" hidden="1" x14ac:dyDescent="0.25">
      <c r="A42" t="s">
        <v>133</v>
      </c>
      <c r="E42" s="1"/>
      <c r="J42" s="21">
        <v>0</v>
      </c>
      <c r="N42" s="2" t="e">
        <f ca="1">VLOOKUP(Table_Data_Table_13[[#This Row],[Item ID]],Analysis_Table,8,FALSE)</f>
        <v>#N/A</v>
      </c>
      <c r="O42" s="19" t="e">
        <f ca="1">VLOOKUP(Table_Data_Table_13[[#This Row],[Item ID]],Analysis_Table,9,FALSE)</f>
        <v>#N/A</v>
      </c>
      <c r="P42" s="18" t="e">
        <f ca="1">VLOOKUP(Table_Data_Table_13[[#This Row],[Item ID]],Analysis_Table,10,FALSE)</f>
        <v>#N/A</v>
      </c>
      <c r="Q42" s="21" t="e">
        <f ca="1">VLOOKUP(Table_Data_Table_13[[#This Row],[Item ID]],Analysis_Table,11,FALSE)</f>
        <v>#N/A</v>
      </c>
      <c r="R42" s="2" t="e">
        <f ca="1">VLOOKUP(Table_Data_Table_13[[#This Row],[Item ID]],Analysis_Table,12,FALSE)</f>
        <v>#N/A</v>
      </c>
      <c r="S42" s="20" t="e">
        <f ca="1">VLOOKUP(Table_Data_Table_13[[#This Row],[Item ID]],Analysis_Table,13,FALSE)</f>
        <v>#N/A</v>
      </c>
      <c r="T42" s="3" t="e">
        <f ca="1">VLOOKUP(Table_Data_Table_13[[#This Row],[Item ID]],Analysis_Table,14,FALSE)</f>
        <v>#N/A</v>
      </c>
      <c r="U42" s="22" t="e">
        <f ca="1">VLOOKUP(Table_Data_Table_13[[#This Row],[Item ID]],Analysis_Table,15,FALSE)</f>
        <v>#N/A</v>
      </c>
      <c r="V42" s="2" t="e">
        <f ca="1">VLOOKUP(Table_Data_Table_13[[#This Row],[Item ID]],Analysis_Table,16,FALSE)</f>
        <v>#N/A</v>
      </c>
      <c r="W42" s="2" t="e">
        <f ca="1">VLOOKUP(Table_Data_Table_13[[#This Row],[Item ID]],Analysis_Table,17,FALSE)</f>
        <v>#N/A</v>
      </c>
      <c r="X42" s="20" t="e">
        <f ca="1">VLOOKUP(Table_Data_Table_13[[#This Row],[Item ID]],Analysis_Table,18,FALSE)</f>
        <v>#N/A</v>
      </c>
      <c r="Y42" s="20" t="e">
        <f ca="1">VLOOKUP(Table_Data_Table_13[[#This Row],[Item ID]],Analysis_Table,19,FALSE)</f>
        <v>#N/A</v>
      </c>
      <c r="Z42"/>
      <c r="AA42"/>
      <c r="AB42">
        <v>1</v>
      </c>
    </row>
    <row r="43" spans="1:28" hidden="1" x14ac:dyDescent="0.25">
      <c r="A43" t="s">
        <v>133</v>
      </c>
      <c r="E43" s="1"/>
      <c r="J43" s="21">
        <v>0</v>
      </c>
      <c r="N43" s="2" t="e">
        <f ca="1">VLOOKUP(Table_Data_Table_13[[#This Row],[Item ID]],Analysis_Table,8,FALSE)</f>
        <v>#N/A</v>
      </c>
      <c r="O43" s="19" t="e">
        <f ca="1">VLOOKUP(Table_Data_Table_13[[#This Row],[Item ID]],Analysis_Table,9,FALSE)</f>
        <v>#N/A</v>
      </c>
      <c r="P43" s="18" t="e">
        <f ca="1">VLOOKUP(Table_Data_Table_13[[#This Row],[Item ID]],Analysis_Table,10,FALSE)</f>
        <v>#N/A</v>
      </c>
      <c r="Q43" s="21" t="e">
        <f ca="1">VLOOKUP(Table_Data_Table_13[[#This Row],[Item ID]],Analysis_Table,11,FALSE)</f>
        <v>#N/A</v>
      </c>
      <c r="R43" s="2" t="e">
        <f ca="1">VLOOKUP(Table_Data_Table_13[[#This Row],[Item ID]],Analysis_Table,12,FALSE)</f>
        <v>#N/A</v>
      </c>
      <c r="S43" s="20" t="e">
        <f ca="1">VLOOKUP(Table_Data_Table_13[[#This Row],[Item ID]],Analysis_Table,13,FALSE)</f>
        <v>#N/A</v>
      </c>
      <c r="T43" s="3" t="e">
        <f ca="1">VLOOKUP(Table_Data_Table_13[[#This Row],[Item ID]],Analysis_Table,14,FALSE)</f>
        <v>#N/A</v>
      </c>
      <c r="U43" s="22" t="e">
        <f ca="1">VLOOKUP(Table_Data_Table_13[[#This Row],[Item ID]],Analysis_Table,15,FALSE)</f>
        <v>#N/A</v>
      </c>
      <c r="V43" s="2" t="e">
        <f ca="1">VLOOKUP(Table_Data_Table_13[[#This Row],[Item ID]],Analysis_Table,16,FALSE)</f>
        <v>#N/A</v>
      </c>
      <c r="W43" s="2" t="e">
        <f ca="1">VLOOKUP(Table_Data_Table_13[[#This Row],[Item ID]],Analysis_Table,17,FALSE)</f>
        <v>#N/A</v>
      </c>
      <c r="X43" s="20" t="e">
        <f ca="1">VLOOKUP(Table_Data_Table_13[[#This Row],[Item ID]],Analysis_Table,18,FALSE)</f>
        <v>#N/A</v>
      </c>
      <c r="Y43" s="20" t="e">
        <f ca="1">VLOOKUP(Table_Data_Table_13[[#This Row],[Item ID]],Analysis_Table,19,FALSE)</f>
        <v>#N/A</v>
      </c>
      <c r="Z43"/>
      <c r="AA43"/>
      <c r="AB43">
        <v>1</v>
      </c>
    </row>
    <row r="44" spans="1:28" hidden="1" x14ac:dyDescent="0.25">
      <c r="A44" t="s">
        <v>133</v>
      </c>
      <c r="E44" s="1"/>
      <c r="J44" s="21">
        <v>0</v>
      </c>
      <c r="N44" s="2" t="e">
        <f ca="1">VLOOKUP(Table_Data_Table_13[[#This Row],[Item ID]],Analysis_Table,8,FALSE)</f>
        <v>#N/A</v>
      </c>
      <c r="O44" s="19" t="e">
        <f ca="1">VLOOKUP(Table_Data_Table_13[[#This Row],[Item ID]],Analysis_Table,9,FALSE)</f>
        <v>#N/A</v>
      </c>
      <c r="P44" s="18" t="e">
        <f ca="1">VLOOKUP(Table_Data_Table_13[[#This Row],[Item ID]],Analysis_Table,10,FALSE)</f>
        <v>#N/A</v>
      </c>
      <c r="Q44" s="21" t="e">
        <f ca="1">VLOOKUP(Table_Data_Table_13[[#This Row],[Item ID]],Analysis_Table,11,FALSE)</f>
        <v>#N/A</v>
      </c>
      <c r="R44" s="2" t="e">
        <f ca="1">VLOOKUP(Table_Data_Table_13[[#This Row],[Item ID]],Analysis_Table,12,FALSE)</f>
        <v>#N/A</v>
      </c>
      <c r="S44" s="20" t="e">
        <f ca="1">VLOOKUP(Table_Data_Table_13[[#This Row],[Item ID]],Analysis_Table,13,FALSE)</f>
        <v>#N/A</v>
      </c>
      <c r="T44" s="3" t="e">
        <f ca="1">VLOOKUP(Table_Data_Table_13[[#This Row],[Item ID]],Analysis_Table,14,FALSE)</f>
        <v>#N/A</v>
      </c>
      <c r="U44" s="22" t="e">
        <f ca="1">VLOOKUP(Table_Data_Table_13[[#This Row],[Item ID]],Analysis_Table,15,FALSE)</f>
        <v>#N/A</v>
      </c>
      <c r="V44" s="2" t="e">
        <f ca="1">VLOOKUP(Table_Data_Table_13[[#This Row],[Item ID]],Analysis_Table,16,FALSE)</f>
        <v>#N/A</v>
      </c>
      <c r="W44" s="2" t="e">
        <f ca="1">VLOOKUP(Table_Data_Table_13[[#This Row],[Item ID]],Analysis_Table,17,FALSE)</f>
        <v>#N/A</v>
      </c>
      <c r="X44" s="20" t="e">
        <f ca="1">VLOOKUP(Table_Data_Table_13[[#This Row],[Item ID]],Analysis_Table,18,FALSE)</f>
        <v>#N/A</v>
      </c>
      <c r="Y44" s="20" t="e">
        <f ca="1">VLOOKUP(Table_Data_Table_13[[#This Row],[Item ID]],Analysis_Table,19,FALSE)</f>
        <v>#N/A</v>
      </c>
      <c r="Z44"/>
      <c r="AA44"/>
      <c r="AB44">
        <v>1</v>
      </c>
    </row>
    <row r="45" spans="1:28" hidden="1" x14ac:dyDescent="0.25">
      <c r="A45" t="s">
        <v>133</v>
      </c>
      <c r="E45" s="1"/>
      <c r="J45" s="21">
        <v>0</v>
      </c>
      <c r="N45" s="2" t="e">
        <f ca="1">VLOOKUP(Table_Data_Table_13[[#This Row],[Item ID]],Analysis_Table,8,FALSE)</f>
        <v>#N/A</v>
      </c>
      <c r="O45" s="19" t="e">
        <f ca="1">VLOOKUP(Table_Data_Table_13[[#This Row],[Item ID]],Analysis_Table,9,FALSE)</f>
        <v>#N/A</v>
      </c>
      <c r="P45" s="18" t="e">
        <f ca="1">VLOOKUP(Table_Data_Table_13[[#This Row],[Item ID]],Analysis_Table,10,FALSE)</f>
        <v>#N/A</v>
      </c>
      <c r="Q45" s="21" t="e">
        <f ca="1">VLOOKUP(Table_Data_Table_13[[#This Row],[Item ID]],Analysis_Table,11,FALSE)</f>
        <v>#N/A</v>
      </c>
      <c r="R45" s="2" t="e">
        <f ca="1">VLOOKUP(Table_Data_Table_13[[#This Row],[Item ID]],Analysis_Table,12,FALSE)</f>
        <v>#N/A</v>
      </c>
      <c r="S45" s="20" t="e">
        <f ca="1">VLOOKUP(Table_Data_Table_13[[#This Row],[Item ID]],Analysis_Table,13,FALSE)</f>
        <v>#N/A</v>
      </c>
      <c r="T45" s="3" t="e">
        <f ca="1">VLOOKUP(Table_Data_Table_13[[#This Row],[Item ID]],Analysis_Table,14,FALSE)</f>
        <v>#N/A</v>
      </c>
      <c r="U45" s="22" t="e">
        <f ca="1">VLOOKUP(Table_Data_Table_13[[#This Row],[Item ID]],Analysis_Table,15,FALSE)</f>
        <v>#N/A</v>
      </c>
      <c r="V45" s="2" t="e">
        <f ca="1">VLOOKUP(Table_Data_Table_13[[#This Row],[Item ID]],Analysis_Table,16,FALSE)</f>
        <v>#N/A</v>
      </c>
      <c r="W45" s="2" t="e">
        <f ca="1">VLOOKUP(Table_Data_Table_13[[#This Row],[Item ID]],Analysis_Table,17,FALSE)</f>
        <v>#N/A</v>
      </c>
      <c r="X45" s="20" t="e">
        <f ca="1">VLOOKUP(Table_Data_Table_13[[#This Row],[Item ID]],Analysis_Table,18,FALSE)</f>
        <v>#N/A</v>
      </c>
      <c r="Y45" s="20" t="e">
        <f ca="1">VLOOKUP(Table_Data_Table_13[[#This Row],[Item ID]],Analysis_Table,19,FALSE)</f>
        <v>#N/A</v>
      </c>
      <c r="Z45"/>
      <c r="AA45"/>
      <c r="AB45">
        <v>1</v>
      </c>
    </row>
    <row r="46" spans="1:28" hidden="1" x14ac:dyDescent="0.25">
      <c r="A46" t="s">
        <v>133</v>
      </c>
      <c r="B46" s="23"/>
      <c r="E46" s="7"/>
      <c r="J46" s="21">
        <v>0</v>
      </c>
      <c r="N46" s="2" t="e">
        <f ca="1">VLOOKUP(Table_Data_Table_13[[#This Row],[Item ID]],Analysis_Table,8,FALSE)</f>
        <v>#N/A</v>
      </c>
      <c r="O46" s="19" t="e">
        <f ca="1">VLOOKUP(Table_Data_Table_13[[#This Row],[Item ID]],Analysis_Table,9,FALSE)</f>
        <v>#N/A</v>
      </c>
      <c r="P46" s="18" t="e">
        <f ca="1">VLOOKUP(Table_Data_Table_13[[#This Row],[Item ID]],Analysis_Table,10,FALSE)</f>
        <v>#N/A</v>
      </c>
      <c r="Q46" s="21" t="e">
        <f ca="1">VLOOKUP(Table_Data_Table_13[[#This Row],[Item ID]],Analysis_Table,11,FALSE)</f>
        <v>#N/A</v>
      </c>
      <c r="R46" s="2" t="e">
        <f ca="1">VLOOKUP(Table_Data_Table_13[[#This Row],[Item ID]],Analysis_Table,12,FALSE)</f>
        <v>#N/A</v>
      </c>
      <c r="S46" s="20" t="e">
        <f ca="1">VLOOKUP(Table_Data_Table_13[[#This Row],[Item ID]],Analysis_Table,13,FALSE)</f>
        <v>#N/A</v>
      </c>
      <c r="T46" s="3" t="e">
        <f ca="1">VLOOKUP(Table_Data_Table_13[[#This Row],[Item ID]],Analysis_Table,14,FALSE)</f>
        <v>#N/A</v>
      </c>
      <c r="U46" s="22" t="e">
        <f ca="1">VLOOKUP(Table_Data_Table_13[[#This Row],[Item ID]],Analysis_Table,15,FALSE)</f>
        <v>#N/A</v>
      </c>
      <c r="V46" s="2" t="e">
        <f ca="1">VLOOKUP(Table_Data_Table_13[[#This Row],[Item ID]],Analysis_Table,16,FALSE)</f>
        <v>#N/A</v>
      </c>
      <c r="W46" s="2" t="e">
        <f ca="1">VLOOKUP(Table_Data_Table_13[[#This Row],[Item ID]],Analysis_Table,17,FALSE)</f>
        <v>#N/A</v>
      </c>
      <c r="X46" s="20" t="e">
        <f ca="1">VLOOKUP(Table_Data_Table_13[[#This Row],[Item ID]],Analysis_Table,18,FALSE)</f>
        <v>#N/A</v>
      </c>
      <c r="Y46" s="20" t="e">
        <f ca="1">VLOOKUP(Table_Data_Table_13[[#This Row],[Item ID]],Analysis_Table,19,FALSE)</f>
        <v>#N/A</v>
      </c>
      <c r="Z46"/>
      <c r="AA46"/>
      <c r="AB46">
        <v>1</v>
      </c>
    </row>
    <row r="47" spans="1:28" hidden="1" x14ac:dyDescent="0.25">
      <c r="A47" t="s">
        <v>133</v>
      </c>
      <c r="E47" s="1"/>
      <c r="J47" s="21">
        <v>0</v>
      </c>
      <c r="N47" s="2" t="e">
        <f ca="1">VLOOKUP(Table_Data_Table_13[[#This Row],[Item ID]],Analysis_Table,8,FALSE)</f>
        <v>#N/A</v>
      </c>
      <c r="O47" s="19" t="e">
        <f ca="1">VLOOKUP(Table_Data_Table_13[[#This Row],[Item ID]],Analysis_Table,9,FALSE)</f>
        <v>#N/A</v>
      </c>
      <c r="P47" s="18" t="e">
        <f ca="1">VLOOKUP(Table_Data_Table_13[[#This Row],[Item ID]],Analysis_Table,10,FALSE)</f>
        <v>#N/A</v>
      </c>
      <c r="Q47" s="21" t="e">
        <f ca="1">VLOOKUP(Table_Data_Table_13[[#This Row],[Item ID]],Analysis_Table,11,FALSE)</f>
        <v>#N/A</v>
      </c>
      <c r="R47" s="2" t="e">
        <f ca="1">VLOOKUP(Table_Data_Table_13[[#This Row],[Item ID]],Analysis_Table,12,FALSE)</f>
        <v>#N/A</v>
      </c>
      <c r="S47" s="20" t="e">
        <f ca="1">VLOOKUP(Table_Data_Table_13[[#This Row],[Item ID]],Analysis_Table,13,FALSE)</f>
        <v>#N/A</v>
      </c>
      <c r="T47" s="3" t="e">
        <f ca="1">VLOOKUP(Table_Data_Table_13[[#This Row],[Item ID]],Analysis_Table,14,FALSE)</f>
        <v>#N/A</v>
      </c>
      <c r="U47" s="22" t="e">
        <f ca="1">VLOOKUP(Table_Data_Table_13[[#This Row],[Item ID]],Analysis_Table,15,FALSE)</f>
        <v>#N/A</v>
      </c>
      <c r="V47" s="2" t="e">
        <f ca="1">VLOOKUP(Table_Data_Table_13[[#This Row],[Item ID]],Analysis_Table,16,FALSE)</f>
        <v>#N/A</v>
      </c>
      <c r="W47" s="2" t="e">
        <f ca="1">VLOOKUP(Table_Data_Table_13[[#This Row],[Item ID]],Analysis_Table,17,FALSE)</f>
        <v>#N/A</v>
      </c>
      <c r="X47" s="20" t="e">
        <f ca="1">VLOOKUP(Table_Data_Table_13[[#This Row],[Item ID]],Analysis_Table,18,FALSE)</f>
        <v>#N/A</v>
      </c>
      <c r="Y47" s="20" t="e">
        <f ca="1">VLOOKUP(Table_Data_Table_13[[#This Row],[Item ID]],Analysis_Table,19,FALSE)</f>
        <v>#N/A</v>
      </c>
      <c r="Z47"/>
      <c r="AA47"/>
      <c r="AB47">
        <v>1</v>
      </c>
    </row>
    <row r="48" spans="1:28" hidden="1" x14ac:dyDescent="0.25">
      <c r="A48" t="s">
        <v>133</v>
      </c>
      <c r="E48" s="1"/>
      <c r="J48" s="21">
        <v>0</v>
      </c>
      <c r="N48" s="2" t="e">
        <f ca="1">VLOOKUP(Table_Data_Table_13[[#This Row],[Item ID]],Analysis_Table,8,FALSE)</f>
        <v>#N/A</v>
      </c>
      <c r="O48" s="19" t="e">
        <f ca="1">VLOOKUP(Table_Data_Table_13[[#This Row],[Item ID]],Analysis_Table,9,FALSE)</f>
        <v>#N/A</v>
      </c>
      <c r="P48" s="18" t="e">
        <f ca="1">VLOOKUP(Table_Data_Table_13[[#This Row],[Item ID]],Analysis_Table,10,FALSE)</f>
        <v>#N/A</v>
      </c>
      <c r="Q48" s="21" t="e">
        <f ca="1">VLOOKUP(Table_Data_Table_13[[#This Row],[Item ID]],Analysis_Table,11,FALSE)</f>
        <v>#N/A</v>
      </c>
      <c r="R48" s="2" t="e">
        <f ca="1">VLOOKUP(Table_Data_Table_13[[#This Row],[Item ID]],Analysis_Table,12,FALSE)</f>
        <v>#N/A</v>
      </c>
      <c r="S48" s="20" t="e">
        <f ca="1">VLOOKUP(Table_Data_Table_13[[#This Row],[Item ID]],Analysis_Table,13,FALSE)</f>
        <v>#N/A</v>
      </c>
      <c r="T48" s="3" t="e">
        <f ca="1">VLOOKUP(Table_Data_Table_13[[#This Row],[Item ID]],Analysis_Table,14,FALSE)</f>
        <v>#N/A</v>
      </c>
      <c r="U48" s="22" t="e">
        <f ca="1">VLOOKUP(Table_Data_Table_13[[#This Row],[Item ID]],Analysis_Table,15,FALSE)</f>
        <v>#N/A</v>
      </c>
      <c r="V48" s="2" t="e">
        <f ca="1">VLOOKUP(Table_Data_Table_13[[#This Row],[Item ID]],Analysis_Table,16,FALSE)</f>
        <v>#N/A</v>
      </c>
      <c r="W48" s="2" t="e">
        <f ca="1">VLOOKUP(Table_Data_Table_13[[#This Row],[Item ID]],Analysis_Table,17,FALSE)</f>
        <v>#N/A</v>
      </c>
      <c r="X48" s="20" t="e">
        <f ca="1">VLOOKUP(Table_Data_Table_13[[#This Row],[Item ID]],Analysis_Table,18,FALSE)</f>
        <v>#N/A</v>
      </c>
      <c r="Y48" s="20" t="e">
        <f ca="1">VLOOKUP(Table_Data_Table_13[[#This Row],[Item ID]],Analysis_Table,19,FALSE)</f>
        <v>#N/A</v>
      </c>
      <c r="Z48"/>
      <c r="AA48"/>
      <c r="AB48">
        <v>1</v>
      </c>
    </row>
    <row r="49" spans="1:28" hidden="1" x14ac:dyDescent="0.25">
      <c r="A49" t="s">
        <v>133</v>
      </c>
      <c r="E49" s="1"/>
      <c r="J49" s="21">
        <v>0</v>
      </c>
      <c r="N49" s="2" t="e">
        <f ca="1">VLOOKUP(Table_Data_Table_13[[#This Row],[Item ID]],Analysis_Table,8,FALSE)</f>
        <v>#N/A</v>
      </c>
      <c r="O49" s="19" t="e">
        <f ca="1">VLOOKUP(Table_Data_Table_13[[#This Row],[Item ID]],Analysis_Table,9,FALSE)</f>
        <v>#N/A</v>
      </c>
      <c r="P49" s="18" t="e">
        <f ca="1">VLOOKUP(Table_Data_Table_13[[#This Row],[Item ID]],Analysis_Table,10,FALSE)</f>
        <v>#N/A</v>
      </c>
      <c r="Q49" s="21" t="e">
        <f ca="1">VLOOKUP(Table_Data_Table_13[[#This Row],[Item ID]],Analysis_Table,11,FALSE)</f>
        <v>#N/A</v>
      </c>
      <c r="R49" s="2" t="e">
        <f ca="1">VLOOKUP(Table_Data_Table_13[[#This Row],[Item ID]],Analysis_Table,12,FALSE)</f>
        <v>#N/A</v>
      </c>
      <c r="S49" s="20" t="e">
        <f ca="1">VLOOKUP(Table_Data_Table_13[[#This Row],[Item ID]],Analysis_Table,13,FALSE)</f>
        <v>#N/A</v>
      </c>
      <c r="T49" s="3" t="e">
        <f ca="1">VLOOKUP(Table_Data_Table_13[[#This Row],[Item ID]],Analysis_Table,14,FALSE)</f>
        <v>#N/A</v>
      </c>
      <c r="U49" s="22" t="e">
        <f ca="1">VLOOKUP(Table_Data_Table_13[[#This Row],[Item ID]],Analysis_Table,15,FALSE)</f>
        <v>#N/A</v>
      </c>
      <c r="V49" s="2" t="e">
        <f ca="1">VLOOKUP(Table_Data_Table_13[[#This Row],[Item ID]],Analysis_Table,16,FALSE)</f>
        <v>#N/A</v>
      </c>
      <c r="W49" s="2" t="e">
        <f ca="1">VLOOKUP(Table_Data_Table_13[[#This Row],[Item ID]],Analysis_Table,17,FALSE)</f>
        <v>#N/A</v>
      </c>
      <c r="X49" s="20" t="e">
        <f ca="1">VLOOKUP(Table_Data_Table_13[[#This Row],[Item ID]],Analysis_Table,18,FALSE)</f>
        <v>#N/A</v>
      </c>
      <c r="Y49" s="20" t="e">
        <f ca="1">VLOOKUP(Table_Data_Table_13[[#This Row],[Item ID]],Analysis_Table,19,FALSE)</f>
        <v>#N/A</v>
      </c>
      <c r="Z49"/>
      <c r="AA49"/>
      <c r="AB49">
        <v>1</v>
      </c>
    </row>
    <row r="50" spans="1:28" hidden="1" x14ac:dyDescent="0.25">
      <c r="A50" t="s">
        <v>133</v>
      </c>
      <c r="E50" s="1"/>
      <c r="J50" s="21">
        <v>0</v>
      </c>
      <c r="N50" s="2" t="e">
        <f ca="1">VLOOKUP(Table_Data_Table_13[[#This Row],[Item ID]],Analysis_Table,8,FALSE)</f>
        <v>#N/A</v>
      </c>
      <c r="O50" s="19" t="e">
        <f ca="1">VLOOKUP(Table_Data_Table_13[[#This Row],[Item ID]],Analysis_Table,9,FALSE)</f>
        <v>#N/A</v>
      </c>
      <c r="P50" s="18" t="e">
        <f ca="1">VLOOKUP(Table_Data_Table_13[[#This Row],[Item ID]],Analysis_Table,10,FALSE)</f>
        <v>#N/A</v>
      </c>
      <c r="Q50" s="21" t="e">
        <f ca="1">VLOOKUP(Table_Data_Table_13[[#This Row],[Item ID]],Analysis_Table,11,FALSE)</f>
        <v>#N/A</v>
      </c>
      <c r="R50" s="2" t="e">
        <f ca="1">VLOOKUP(Table_Data_Table_13[[#This Row],[Item ID]],Analysis_Table,12,FALSE)</f>
        <v>#N/A</v>
      </c>
      <c r="S50" s="20" t="e">
        <f ca="1">VLOOKUP(Table_Data_Table_13[[#This Row],[Item ID]],Analysis_Table,13,FALSE)</f>
        <v>#N/A</v>
      </c>
      <c r="T50" s="3" t="e">
        <f ca="1">VLOOKUP(Table_Data_Table_13[[#This Row],[Item ID]],Analysis_Table,14,FALSE)</f>
        <v>#N/A</v>
      </c>
      <c r="U50" s="22" t="e">
        <f ca="1">VLOOKUP(Table_Data_Table_13[[#This Row],[Item ID]],Analysis_Table,15,FALSE)</f>
        <v>#N/A</v>
      </c>
      <c r="V50" s="2" t="e">
        <f ca="1">VLOOKUP(Table_Data_Table_13[[#This Row],[Item ID]],Analysis_Table,16,FALSE)</f>
        <v>#N/A</v>
      </c>
      <c r="W50" s="2" t="e">
        <f ca="1">VLOOKUP(Table_Data_Table_13[[#This Row],[Item ID]],Analysis_Table,17,FALSE)</f>
        <v>#N/A</v>
      </c>
      <c r="X50" s="20" t="e">
        <f ca="1">VLOOKUP(Table_Data_Table_13[[#This Row],[Item ID]],Analysis_Table,18,FALSE)</f>
        <v>#N/A</v>
      </c>
      <c r="Y50" s="20" t="e">
        <f ca="1">VLOOKUP(Table_Data_Table_13[[#This Row],[Item ID]],Analysis_Table,19,FALSE)</f>
        <v>#N/A</v>
      </c>
      <c r="Z50"/>
      <c r="AA50"/>
      <c r="AB50">
        <v>1</v>
      </c>
    </row>
    <row r="51" spans="1:28" hidden="1" x14ac:dyDescent="0.25">
      <c r="A51" t="s">
        <v>133</v>
      </c>
      <c r="E51" s="1"/>
      <c r="J51" s="21">
        <v>0</v>
      </c>
      <c r="N51" s="2" t="e">
        <f ca="1">VLOOKUP(Table_Data_Table_13[[#This Row],[Item ID]],Analysis_Table,8,FALSE)</f>
        <v>#N/A</v>
      </c>
      <c r="O51" s="19" t="e">
        <f ca="1">VLOOKUP(Table_Data_Table_13[[#This Row],[Item ID]],Analysis_Table,9,FALSE)</f>
        <v>#N/A</v>
      </c>
      <c r="P51" s="18" t="e">
        <f ca="1">VLOOKUP(Table_Data_Table_13[[#This Row],[Item ID]],Analysis_Table,10,FALSE)</f>
        <v>#N/A</v>
      </c>
      <c r="Q51" s="21" t="e">
        <f ca="1">VLOOKUP(Table_Data_Table_13[[#This Row],[Item ID]],Analysis_Table,11,FALSE)</f>
        <v>#N/A</v>
      </c>
      <c r="R51" s="2" t="e">
        <f ca="1">VLOOKUP(Table_Data_Table_13[[#This Row],[Item ID]],Analysis_Table,12,FALSE)</f>
        <v>#N/A</v>
      </c>
      <c r="S51" s="20" t="e">
        <f ca="1">VLOOKUP(Table_Data_Table_13[[#This Row],[Item ID]],Analysis_Table,13,FALSE)</f>
        <v>#N/A</v>
      </c>
      <c r="T51" s="3" t="e">
        <f ca="1">VLOOKUP(Table_Data_Table_13[[#This Row],[Item ID]],Analysis_Table,14,FALSE)</f>
        <v>#N/A</v>
      </c>
      <c r="U51" s="22" t="e">
        <f ca="1">VLOOKUP(Table_Data_Table_13[[#This Row],[Item ID]],Analysis_Table,15,FALSE)</f>
        <v>#N/A</v>
      </c>
      <c r="V51" s="2" t="e">
        <f ca="1">VLOOKUP(Table_Data_Table_13[[#This Row],[Item ID]],Analysis_Table,16,FALSE)</f>
        <v>#N/A</v>
      </c>
      <c r="W51" s="2" t="e">
        <f ca="1">VLOOKUP(Table_Data_Table_13[[#This Row],[Item ID]],Analysis_Table,17,FALSE)</f>
        <v>#N/A</v>
      </c>
      <c r="X51" s="20" t="e">
        <f ca="1">VLOOKUP(Table_Data_Table_13[[#This Row],[Item ID]],Analysis_Table,18,FALSE)</f>
        <v>#N/A</v>
      </c>
      <c r="Y51" s="20" t="e">
        <f ca="1">VLOOKUP(Table_Data_Table_13[[#This Row],[Item ID]],Analysis_Table,19,FALSE)</f>
        <v>#N/A</v>
      </c>
      <c r="Z51"/>
      <c r="AA51"/>
      <c r="AB51">
        <v>1</v>
      </c>
    </row>
    <row r="52" spans="1:28" hidden="1" x14ac:dyDescent="0.25">
      <c r="A52" t="s">
        <v>133</v>
      </c>
      <c r="E52" s="1"/>
      <c r="J52" s="21">
        <v>0</v>
      </c>
      <c r="N52" s="2" t="e">
        <f ca="1">VLOOKUP(Table_Data_Table_13[[#This Row],[Item ID]],Analysis_Table,8,FALSE)</f>
        <v>#N/A</v>
      </c>
      <c r="O52" s="19" t="e">
        <f ca="1">VLOOKUP(Table_Data_Table_13[[#This Row],[Item ID]],Analysis_Table,9,FALSE)</f>
        <v>#N/A</v>
      </c>
      <c r="P52" s="18" t="e">
        <f ca="1">VLOOKUP(Table_Data_Table_13[[#This Row],[Item ID]],Analysis_Table,10,FALSE)</f>
        <v>#N/A</v>
      </c>
      <c r="Q52" s="21" t="e">
        <f ca="1">VLOOKUP(Table_Data_Table_13[[#This Row],[Item ID]],Analysis_Table,11,FALSE)</f>
        <v>#N/A</v>
      </c>
      <c r="R52" s="2" t="e">
        <f ca="1">VLOOKUP(Table_Data_Table_13[[#This Row],[Item ID]],Analysis_Table,12,FALSE)</f>
        <v>#N/A</v>
      </c>
      <c r="S52" s="20" t="e">
        <f ca="1">VLOOKUP(Table_Data_Table_13[[#This Row],[Item ID]],Analysis_Table,13,FALSE)</f>
        <v>#N/A</v>
      </c>
      <c r="T52" s="3" t="e">
        <f ca="1">VLOOKUP(Table_Data_Table_13[[#This Row],[Item ID]],Analysis_Table,14,FALSE)</f>
        <v>#N/A</v>
      </c>
      <c r="U52" s="22" t="e">
        <f ca="1">VLOOKUP(Table_Data_Table_13[[#This Row],[Item ID]],Analysis_Table,15,FALSE)</f>
        <v>#N/A</v>
      </c>
      <c r="V52" s="2" t="e">
        <f ca="1">VLOOKUP(Table_Data_Table_13[[#This Row],[Item ID]],Analysis_Table,16,FALSE)</f>
        <v>#N/A</v>
      </c>
      <c r="W52" s="2" t="e">
        <f ca="1">VLOOKUP(Table_Data_Table_13[[#This Row],[Item ID]],Analysis_Table,17,FALSE)</f>
        <v>#N/A</v>
      </c>
      <c r="X52" s="20" t="e">
        <f ca="1">VLOOKUP(Table_Data_Table_13[[#This Row],[Item ID]],Analysis_Table,18,FALSE)</f>
        <v>#N/A</v>
      </c>
      <c r="Y52" s="20" t="e">
        <f ca="1">VLOOKUP(Table_Data_Table_13[[#This Row],[Item ID]],Analysis_Table,19,FALSE)</f>
        <v>#N/A</v>
      </c>
      <c r="Z52"/>
      <c r="AA52"/>
      <c r="AB52">
        <v>1</v>
      </c>
    </row>
    <row r="53" spans="1:28" hidden="1" x14ac:dyDescent="0.25">
      <c r="A53" t="s">
        <v>133</v>
      </c>
      <c r="E53" s="1"/>
      <c r="J53" s="21">
        <v>0</v>
      </c>
      <c r="N53" s="2" t="e">
        <f ca="1">VLOOKUP(Table_Data_Table_13[[#This Row],[Item ID]],Analysis_Table,8,FALSE)</f>
        <v>#N/A</v>
      </c>
      <c r="O53" s="19" t="e">
        <f ca="1">VLOOKUP(Table_Data_Table_13[[#This Row],[Item ID]],Analysis_Table,9,FALSE)</f>
        <v>#N/A</v>
      </c>
      <c r="P53" s="18" t="e">
        <f ca="1">VLOOKUP(Table_Data_Table_13[[#This Row],[Item ID]],Analysis_Table,10,FALSE)</f>
        <v>#N/A</v>
      </c>
      <c r="Q53" s="21" t="e">
        <f ca="1">VLOOKUP(Table_Data_Table_13[[#This Row],[Item ID]],Analysis_Table,11,FALSE)</f>
        <v>#N/A</v>
      </c>
      <c r="R53" s="2" t="e">
        <f ca="1">VLOOKUP(Table_Data_Table_13[[#This Row],[Item ID]],Analysis_Table,12,FALSE)</f>
        <v>#N/A</v>
      </c>
      <c r="S53" s="20" t="e">
        <f ca="1">VLOOKUP(Table_Data_Table_13[[#This Row],[Item ID]],Analysis_Table,13,FALSE)</f>
        <v>#N/A</v>
      </c>
      <c r="T53" s="3" t="e">
        <f ca="1">VLOOKUP(Table_Data_Table_13[[#This Row],[Item ID]],Analysis_Table,14,FALSE)</f>
        <v>#N/A</v>
      </c>
      <c r="U53" s="22" t="e">
        <f ca="1">VLOOKUP(Table_Data_Table_13[[#This Row],[Item ID]],Analysis_Table,15,FALSE)</f>
        <v>#N/A</v>
      </c>
      <c r="V53" s="2" t="e">
        <f ca="1">VLOOKUP(Table_Data_Table_13[[#This Row],[Item ID]],Analysis_Table,16,FALSE)</f>
        <v>#N/A</v>
      </c>
      <c r="W53" s="2" t="e">
        <f ca="1">VLOOKUP(Table_Data_Table_13[[#This Row],[Item ID]],Analysis_Table,17,FALSE)</f>
        <v>#N/A</v>
      </c>
      <c r="X53" s="20" t="e">
        <f ca="1">VLOOKUP(Table_Data_Table_13[[#This Row],[Item ID]],Analysis_Table,18,FALSE)</f>
        <v>#N/A</v>
      </c>
      <c r="Y53" s="20" t="e">
        <f ca="1">VLOOKUP(Table_Data_Table_13[[#This Row],[Item ID]],Analysis_Table,19,FALSE)</f>
        <v>#N/A</v>
      </c>
      <c r="Z53"/>
      <c r="AA53"/>
      <c r="AB53">
        <v>1</v>
      </c>
    </row>
    <row r="54" spans="1:28" hidden="1" x14ac:dyDescent="0.25">
      <c r="A54" t="s">
        <v>133</v>
      </c>
      <c r="E54" s="1"/>
      <c r="J54" s="21">
        <v>0</v>
      </c>
      <c r="N54" s="2" t="e">
        <f ca="1">VLOOKUP(Table_Data_Table_13[[#This Row],[Item ID]],Analysis_Table,8,FALSE)</f>
        <v>#N/A</v>
      </c>
      <c r="O54" s="19" t="e">
        <f ca="1">VLOOKUP(Table_Data_Table_13[[#This Row],[Item ID]],Analysis_Table,9,FALSE)</f>
        <v>#N/A</v>
      </c>
      <c r="P54" s="18" t="e">
        <f ca="1">VLOOKUP(Table_Data_Table_13[[#This Row],[Item ID]],Analysis_Table,10,FALSE)</f>
        <v>#N/A</v>
      </c>
      <c r="Q54" s="21" t="e">
        <f ca="1">VLOOKUP(Table_Data_Table_13[[#This Row],[Item ID]],Analysis_Table,11,FALSE)</f>
        <v>#N/A</v>
      </c>
      <c r="R54" s="2" t="e">
        <f ca="1">VLOOKUP(Table_Data_Table_13[[#This Row],[Item ID]],Analysis_Table,12,FALSE)</f>
        <v>#N/A</v>
      </c>
      <c r="S54" s="20" t="e">
        <f ca="1">VLOOKUP(Table_Data_Table_13[[#This Row],[Item ID]],Analysis_Table,13,FALSE)</f>
        <v>#N/A</v>
      </c>
      <c r="T54" s="3" t="e">
        <f ca="1">VLOOKUP(Table_Data_Table_13[[#This Row],[Item ID]],Analysis_Table,14,FALSE)</f>
        <v>#N/A</v>
      </c>
      <c r="U54" s="22" t="e">
        <f ca="1">VLOOKUP(Table_Data_Table_13[[#This Row],[Item ID]],Analysis_Table,15,FALSE)</f>
        <v>#N/A</v>
      </c>
      <c r="V54" s="2" t="e">
        <f ca="1">VLOOKUP(Table_Data_Table_13[[#This Row],[Item ID]],Analysis_Table,16,FALSE)</f>
        <v>#N/A</v>
      </c>
      <c r="W54" s="2" t="e">
        <f ca="1">VLOOKUP(Table_Data_Table_13[[#This Row],[Item ID]],Analysis_Table,17,FALSE)</f>
        <v>#N/A</v>
      </c>
      <c r="X54" s="20" t="e">
        <f ca="1">VLOOKUP(Table_Data_Table_13[[#This Row],[Item ID]],Analysis_Table,18,FALSE)</f>
        <v>#N/A</v>
      </c>
      <c r="Y54" s="20" t="e">
        <f ca="1">VLOOKUP(Table_Data_Table_13[[#This Row],[Item ID]],Analysis_Table,19,FALSE)</f>
        <v>#N/A</v>
      </c>
      <c r="Z54"/>
      <c r="AA54"/>
      <c r="AB54">
        <v>1</v>
      </c>
    </row>
    <row r="55" spans="1:28" hidden="1" x14ac:dyDescent="0.25">
      <c r="A55" t="s">
        <v>133</v>
      </c>
      <c r="E55" s="1"/>
      <c r="J55" s="21">
        <v>0</v>
      </c>
      <c r="N55" s="2" t="e">
        <f ca="1">VLOOKUP(Table_Data_Table_13[[#This Row],[Item ID]],Analysis_Table,8,FALSE)</f>
        <v>#N/A</v>
      </c>
      <c r="O55" s="19" t="e">
        <f ca="1">VLOOKUP(Table_Data_Table_13[[#This Row],[Item ID]],Analysis_Table,9,FALSE)</f>
        <v>#N/A</v>
      </c>
      <c r="P55" s="18" t="e">
        <f ca="1">VLOOKUP(Table_Data_Table_13[[#This Row],[Item ID]],Analysis_Table,10,FALSE)</f>
        <v>#N/A</v>
      </c>
      <c r="Q55" s="21" t="e">
        <f ca="1">VLOOKUP(Table_Data_Table_13[[#This Row],[Item ID]],Analysis_Table,11,FALSE)</f>
        <v>#N/A</v>
      </c>
      <c r="R55" s="2" t="e">
        <f ca="1">VLOOKUP(Table_Data_Table_13[[#This Row],[Item ID]],Analysis_Table,12,FALSE)</f>
        <v>#N/A</v>
      </c>
      <c r="S55" s="20" t="e">
        <f ca="1">VLOOKUP(Table_Data_Table_13[[#This Row],[Item ID]],Analysis_Table,13,FALSE)</f>
        <v>#N/A</v>
      </c>
      <c r="T55" s="3" t="e">
        <f ca="1">VLOOKUP(Table_Data_Table_13[[#This Row],[Item ID]],Analysis_Table,14,FALSE)</f>
        <v>#N/A</v>
      </c>
      <c r="U55" s="22" t="e">
        <f ca="1">VLOOKUP(Table_Data_Table_13[[#This Row],[Item ID]],Analysis_Table,15,FALSE)</f>
        <v>#N/A</v>
      </c>
      <c r="V55" s="2" t="e">
        <f ca="1">VLOOKUP(Table_Data_Table_13[[#This Row],[Item ID]],Analysis_Table,16,FALSE)</f>
        <v>#N/A</v>
      </c>
      <c r="W55" s="2" t="e">
        <f ca="1">VLOOKUP(Table_Data_Table_13[[#This Row],[Item ID]],Analysis_Table,17,FALSE)</f>
        <v>#N/A</v>
      </c>
      <c r="X55" s="20" t="e">
        <f ca="1">VLOOKUP(Table_Data_Table_13[[#This Row],[Item ID]],Analysis_Table,18,FALSE)</f>
        <v>#N/A</v>
      </c>
      <c r="Y55" s="20" t="e">
        <f ca="1">VLOOKUP(Table_Data_Table_13[[#This Row],[Item ID]],Analysis_Table,19,FALSE)</f>
        <v>#N/A</v>
      </c>
      <c r="Z55"/>
      <c r="AA55"/>
      <c r="AB55">
        <v>1</v>
      </c>
    </row>
    <row r="56" spans="1:28" hidden="1" x14ac:dyDescent="0.25">
      <c r="A56" t="s">
        <v>133</v>
      </c>
      <c r="E56" s="1"/>
      <c r="J56" s="21">
        <v>0</v>
      </c>
      <c r="N56" s="2" t="e">
        <f ca="1">VLOOKUP(Table_Data_Table_13[[#This Row],[Item ID]],Analysis_Table,8,FALSE)</f>
        <v>#N/A</v>
      </c>
      <c r="O56" s="19" t="e">
        <f ca="1">VLOOKUP(Table_Data_Table_13[[#This Row],[Item ID]],Analysis_Table,9,FALSE)</f>
        <v>#N/A</v>
      </c>
      <c r="P56" s="18" t="e">
        <f ca="1">VLOOKUP(Table_Data_Table_13[[#This Row],[Item ID]],Analysis_Table,10,FALSE)</f>
        <v>#N/A</v>
      </c>
      <c r="Q56" s="21" t="e">
        <f ca="1">VLOOKUP(Table_Data_Table_13[[#This Row],[Item ID]],Analysis_Table,11,FALSE)</f>
        <v>#N/A</v>
      </c>
      <c r="R56" s="2" t="e">
        <f ca="1">VLOOKUP(Table_Data_Table_13[[#This Row],[Item ID]],Analysis_Table,12,FALSE)</f>
        <v>#N/A</v>
      </c>
      <c r="S56" s="20" t="e">
        <f ca="1">VLOOKUP(Table_Data_Table_13[[#This Row],[Item ID]],Analysis_Table,13,FALSE)</f>
        <v>#N/A</v>
      </c>
      <c r="T56" s="3" t="e">
        <f ca="1">VLOOKUP(Table_Data_Table_13[[#This Row],[Item ID]],Analysis_Table,14,FALSE)</f>
        <v>#N/A</v>
      </c>
      <c r="U56" s="22" t="e">
        <f ca="1">VLOOKUP(Table_Data_Table_13[[#This Row],[Item ID]],Analysis_Table,15,FALSE)</f>
        <v>#N/A</v>
      </c>
      <c r="V56" s="2" t="e">
        <f ca="1">VLOOKUP(Table_Data_Table_13[[#This Row],[Item ID]],Analysis_Table,16,FALSE)</f>
        <v>#N/A</v>
      </c>
      <c r="W56" s="2" t="e">
        <f ca="1">VLOOKUP(Table_Data_Table_13[[#This Row],[Item ID]],Analysis_Table,17,FALSE)</f>
        <v>#N/A</v>
      </c>
      <c r="X56" s="20" t="e">
        <f ca="1">VLOOKUP(Table_Data_Table_13[[#This Row],[Item ID]],Analysis_Table,18,FALSE)</f>
        <v>#N/A</v>
      </c>
      <c r="Y56" s="20" t="e">
        <f ca="1">VLOOKUP(Table_Data_Table_13[[#This Row],[Item ID]],Analysis_Table,19,FALSE)</f>
        <v>#N/A</v>
      </c>
      <c r="Z56"/>
      <c r="AA56"/>
      <c r="AB56">
        <v>1</v>
      </c>
    </row>
    <row r="57" spans="1:28" hidden="1" x14ac:dyDescent="0.25">
      <c r="A57" t="s">
        <v>133</v>
      </c>
      <c r="E57" s="1"/>
      <c r="J57" s="21">
        <v>0</v>
      </c>
      <c r="N57" s="2" t="e">
        <f ca="1">VLOOKUP(Table_Data_Table_13[[#This Row],[Item ID]],Analysis_Table,8,FALSE)</f>
        <v>#N/A</v>
      </c>
      <c r="O57" s="19" t="e">
        <f ca="1">VLOOKUP(Table_Data_Table_13[[#This Row],[Item ID]],Analysis_Table,9,FALSE)</f>
        <v>#N/A</v>
      </c>
      <c r="P57" s="18" t="e">
        <f ca="1">VLOOKUP(Table_Data_Table_13[[#This Row],[Item ID]],Analysis_Table,10,FALSE)</f>
        <v>#N/A</v>
      </c>
      <c r="Q57" s="21" t="e">
        <f ca="1">VLOOKUP(Table_Data_Table_13[[#This Row],[Item ID]],Analysis_Table,11,FALSE)</f>
        <v>#N/A</v>
      </c>
      <c r="R57" s="2" t="e">
        <f ca="1">VLOOKUP(Table_Data_Table_13[[#This Row],[Item ID]],Analysis_Table,12,FALSE)</f>
        <v>#N/A</v>
      </c>
      <c r="S57" s="20" t="e">
        <f ca="1">VLOOKUP(Table_Data_Table_13[[#This Row],[Item ID]],Analysis_Table,13,FALSE)</f>
        <v>#N/A</v>
      </c>
      <c r="T57" s="3" t="e">
        <f ca="1">VLOOKUP(Table_Data_Table_13[[#This Row],[Item ID]],Analysis_Table,14,FALSE)</f>
        <v>#N/A</v>
      </c>
      <c r="U57" s="22" t="e">
        <f ca="1">VLOOKUP(Table_Data_Table_13[[#This Row],[Item ID]],Analysis_Table,15,FALSE)</f>
        <v>#N/A</v>
      </c>
      <c r="V57" s="2" t="e">
        <f ca="1">VLOOKUP(Table_Data_Table_13[[#This Row],[Item ID]],Analysis_Table,16,FALSE)</f>
        <v>#N/A</v>
      </c>
      <c r="W57" s="2" t="e">
        <f ca="1">VLOOKUP(Table_Data_Table_13[[#This Row],[Item ID]],Analysis_Table,17,FALSE)</f>
        <v>#N/A</v>
      </c>
      <c r="X57" s="20" t="e">
        <f ca="1">VLOOKUP(Table_Data_Table_13[[#This Row],[Item ID]],Analysis_Table,18,FALSE)</f>
        <v>#N/A</v>
      </c>
      <c r="Y57" s="20" t="e">
        <f ca="1">VLOOKUP(Table_Data_Table_13[[#This Row],[Item ID]],Analysis_Table,19,FALSE)</f>
        <v>#N/A</v>
      </c>
      <c r="Z57"/>
      <c r="AA57"/>
      <c r="AB57">
        <v>1</v>
      </c>
    </row>
    <row r="58" spans="1:28" hidden="1" x14ac:dyDescent="0.25">
      <c r="A58" t="s">
        <v>133</v>
      </c>
      <c r="E58" s="1"/>
      <c r="J58" s="21">
        <v>0</v>
      </c>
      <c r="N58" s="2" t="e">
        <f ca="1">VLOOKUP(Table_Data_Table_13[[#This Row],[Item ID]],Analysis_Table,8,FALSE)</f>
        <v>#N/A</v>
      </c>
      <c r="O58" s="19" t="e">
        <f ca="1">VLOOKUP(Table_Data_Table_13[[#This Row],[Item ID]],Analysis_Table,9,FALSE)</f>
        <v>#N/A</v>
      </c>
      <c r="P58" s="18" t="e">
        <f ca="1">VLOOKUP(Table_Data_Table_13[[#This Row],[Item ID]],Analysis_Table,10,FALSE)</f>
        <v>#N/A</v>
      </c>
      <c r="Q58" s="21" t="e">
        <f ca="1">VLOOKUP(Table_Data_Table_13[[#This Row],[Item ID]],Analysis_Table,11,FALSE)</f>
        <v>#N/A</v>
      </c>
      <c r="R58" s="2" t="e">
        <f ca="1">VLOOKUP(Table_Data_Table_13[[#This Row],[Item ID]],Analysis_Table,12,FALSE)</f>
        <v>#N/A</v>
      </c>
      <c r="S58" s="20" t="e">
        <f ca="1">VLOOKUP(Table_Data_Table_13[[#This Row],[Item ID]],Analysis_Table,13,FALSE)</f>
        <v>#N/A</v>
      </c>
      <c r="T58" s="3" t="e">
        <f ca="1">VLOOKUP(Table_Data_Table_13[[#This Row],[Item ID]],Analysis_Table,14,FALSE)</f>
        <v>#N/A</v>
      </c>
      <c r="U58" s="22" t="e">
        <f ca="1">VLOOKUP(Table_Data_Table_13[[#This Row],[Item ID]],Analysis_Table,15,FALSE)</f>
        <v>#N/A</v>
      </c>
      <c r="V58" s="2" t="e">
        <f ca="1">VLOOKUP(Table_Data_Table_13[[#This Row],[Item ID]],Analysis_Table,16,FALSE)</f>
        <v>#N/A</v>
      </c>
      <c r="W58" s="2" t="e">
        <f ca="1">VLOOKUP(Table_Data_Table_13[[#This Row],[Item ID]],Analysis_Table,17,FALSE)</f>
        <v>#N/A</v>
      </c>
      <c r="X58" s="20" t="e">
        <f ca="1">VLOOKUP(Table_Data_Table_13[[#This Row],[Item ID]],Analysis_Table,18,FALSE)</f>
        <v>#N/A</v>
      </c>
      <c r="Y58" s="20" t="e">
        <f ca="1">VLOOKUP(Table_Data_Table_13[[#This Row],[Item ID]],Analysis_Table,19,FALSE)</f>
        <v>#N/A</v>
      </c>
      <c r="Z58"/>
      <c r="AA58"/>
      <c r="AB58">
        <v>1</v>
      </c>
    </row>
    <row r="59" spans="1:28" hidden="1" x14ac:dyDescent="0.25">
      <c r="A59" t="s">
        <v>133</v>
      </c>
      <c r="E59" s="1"/>
      <c r="J59" s="21">
        <v>0</v>
      </c>
      <c r="N59" s="2" t="e">
        <f ca="1">VLOOKUP(Table_Data_Table_13[[#This Row],[Item ID]],Analysis_Table,8,FALSE)</f>
        <v>#N/A</v>
      </c>
      <c r="O59" s="19" t="e">
        <f ca="1">VLOOKUP(Table_Data_Table_13[[#This Row],[Item ID]],Analysis_Table,9,FALSE)</f>
        <v>#N/A</v>
      </c>
      <c r="P59" s="18" t="e">
        <f ca="1">VLOOKUP(Table_Data_Table_13[[#This Row],[Item ID]],Analysis_Table,10,FALSE)</f>
        <v>#N/A</v>
      </c>
      <c r="Q59" s="21" t="e">
        <f ca="1">VLOOKUP(Table_Data_Table_13[[#This Row],[Item ID]],Analysis_Table,11,FALSE)</f>
        <v>#N/A</v>
      </c>
      <c r="R59" s="2" t="e">
        <f ca="1">VLOOKUP(Table_Data_Table_13[[#This Row],[Item ID]],Analysis_Table,12,FALSE)</f>
        <v>#N/A</v>
      </c>
      <c r="S59" s="20" t="e">
        <f ca="1">VLOOKUP(Table_Data_Table_13[[#This Row],[Item ID]],Analysis_Table,13,FALSE)</f>
        <v>#N/A</v>
      </c>
      <c r="T59" s="3" t="e">
        <f ca="1">VLOOKUP(Table_Data_Table_13[[#This Row],[Item ID]],Analysis_Table,14,FALSE)</f>
        <v>#N/A</v>
      </c>
      <c r="U59" s="22" t="e">
        <f ca="1">VLOOKUP(Table_Data_Table_13[[#This Row],[Item ID]],Analysis_Table,15,FALSE)</f>
        <v>#N/A</v>
      </c>
      <c r="V59" s="2" t="e">
        <f ca="1">VLOOKUP(Table_Data_Table_13[[#This Row],[Item ID]],Analysis_Table,16,FALSE)</f>
        <v>#N/A</v>
      </c>
      <c r="W59" s="2" t="e">
        <f ca="1">VLOOKUP(Table_Data_Table_13[[#This Row],[Item ID]],Analysis_Table,17,FALSE)</f>
        <v>#N/A</v>
      </c>
      <c r="X59" s="20" t="e">
        <f ca="1">VLOOKUP(Table_Data_Table_13[[#This Row],[Item ID]],Analysis_Table,18,FALSE)</f>
        <v>#N/A</v>
      </c>
      <c r="Y59" s="20" t="e">
        <f ca="1">VLOOKUP(Table_Data_Table_13[[#This Row],[Item ID]],Analysis_Table,19,FALSE)</f>
        <v>#N/A</v>
      </c>
      <c r="Z59"/>
      <c r="AA59"/>
      <c r="AB59">
        <v>1</v>
      </c>
    </row>
    <row r="60" spans="1:28" hidden="1" x14ac:dyDescent="0.25">
      <c r="A60" t="s">
        <v>133</v>
      </c>
      <c r="E60" s="1"/>
      <c r="J60" s="21">
        <v>0</v>
      </c>
      <c r="N60" s="2" t="e">
        <f ca="1">VLOOKUP(Table_Data_Table_13[[#This Row],[Item ID]],Analysis_Table,8,FALSE)</f>
        <v>#N/A</v>
      </c>
      <c r="O60" s="19" t="e">
        <f ca="1">VLOOKUP(Table_Data_Table_13[[#This Row],[Item ID]],Analysis_Table,9,FALSE)</f>
        <v>#N/A</v>
      </c>
      <c r="P60" s="18" t="e">
        <f ca="1">VLOOKUP(Table_Data_Table_13[[#This Row],[Item ID]],Analysis_Table,10,FALSE)</f>
        <v>#N/A</v>
      </c>
      <c r="Q60" s="21" t="e">
        <f ca="1">VLOOKUP(Table_Data_Table_13[[#This Row],[Item ID]],Analysis_Table,11,FALSE)</f>
        <v>#N/A</v>
      </c>
      <c r="R60" s="2" t="e">
        <f ca="1">VLOOKUP(Table_Data_Table_13[[#This Row],[Item ID]],Analysis_Table,12,FALSE)</f>
        <v>#N/A</v>
      </c>
      <c r="S60" s="20" t="e">
        <f ca="1">VLOOKUP(Table_Data_Table_13[[#This Row],[Item ID]],Analysis_Table,13,FALSE)</f>
        <v>#N/A</v>
      </c>
      <c r="T60" s="3" t="e">
        <f ca="1">VLOOKUP(Table_Data_Table_13[[#This Row],[Item ID]],Analysis_Table,14,FALSE)</f>
        <v>#N/A</v>
      </c>
      <c r="U60" s="22" t="e">
        <f ca="1">VLOOKUP(Table_Data_Table_13[[#This Row],[Item ID]],Analysis_Table,15,FALSE)</f>
        <v>#N/A</v>
      </c>
      <c r="V60" s="2" t="e">
        <f ca="1">VLOOKUP(Table_Data_Table_13[[#This Row],[Item ID]],Analysis_Table,16,FALSE)</f>
        <v>#N/A</v>
      </c>
      <c r="W60" s="2" t="e">
        <f ca="1">VLOOKUP(Table_Data_Table_13[[#This Row],[Item ID]],Analysis_Table,17,FALSE)</f>
        <v>#N/A</v>
      </c>
      <c r="X60" s="20" t="e">
        <f ca="1">VLOOKUP(Table_Data_Table_13[[#This Row],[Item ID]],Analysis_Table,18,FALSE)</f>
        <v>#N/A</v>
      </c>
      <c r="Y60" s="20" t="e">
        <f ca="1">VLOOKUP(Table_Data_Table_13[[#This Row],[Item ID]],Analysis_Table,19,FALSE)</f>
        <v>#N/A</v>
      </c>
      <c r="Z60"/>
      <c r="AA60"/>
      <c r="AB60">
        <v>1</v>
      </c>
    </row>
    <row r="61" spans="1:28" hidden="1" x14ac:dyDescent="0.25">
      <c r="A61" t="s">
        <v>133</v>
      </c>
      <c r="E61" s="1"/>
      <c r="J61" s="21">
        <v>0</v>
      </c>
      <c r="N61" s="2" t="e">
        <f ca="1">VLOOKUP(Table_Data_Table_13[[#This Row],[Item ID]],Analysis_Table,8,FALSE)</f>
        <v>#N/A</v>
      </c>
      <c r="O61" s="19" t="e">
        <f ca="1">VLOOKUP(Table_Data_Table_13[[#This Row],[Item ID]],Analysis_Table,9,FALSE)</f>
        <v>#N/A</v>
      </c>
      <c r="P61" s="18" t="e">
        <f ca="1">VLOOKUP(Table_Data_Table_13[[#This Row],[Item ID]],Analysis_Table,10,FALSE)</f>
        <v>#N/A</v>
      </c>
      <c r="Q61" s="21" t="e">
        <f ca="1">VLOOKUP(Table_Data_Table_13[[#This Row],[Item ID]],Analysis_Table,11,FALSE)</f>
        <v>#N/A</v>
      </c>
      <c r="R61" s="2" t="e">
        <f ca="1">VLOOKUP(Table_Data_Table_13[[#This Row],[Item ID]],Analysis_Table,12,FALSE)</f>
        <v>#N/A</v>
      </c>
      <c r="S61" s="20" t="e">
        <f ca="1">VLOOKUP(Table_Data_Table_13[[#This Row],[Item ID]],Analysis_Table,13,FALSE)</f>
        <v>#N/A</v>
      </c>
      <c r="T61" s="3" t="e">
        <f ca="1">VLOOKUP(Table_Data_Table_13[[#This Row],[Item ID]],Analysis_Table,14,FALSE)</f>
        <v>#N/A</v>
      </c>
      <c r="U61" s="22" t="e">
        <f ca="1">VLOOKUP(Table_Data_Table_13[[#This Row],[Item ID]],Analysis_Table,15,FALSE)</f>
        <v>#N/A</v>
      </c>
      <c r="V61" s="2" t="e">
        <f ca="1">VLOOKUP(Table_Data_Table_13[[#This Row],[Item ID]],Analysis_Table,16,FALSE)</f>
        <v>#N/A</v>
      </c>
      <c r="W61" s="2" t="e">
        <f ca="1">VLOOKUP(Table_Data_Table_13[[#This Row],[Item ID]],Analysis_Table,17,FALSE)</f>
        <v>#N/A</v>
      </c>
      <c r="X61" s="20" t="e">
        <f ca="1">VLOOKUP(Table_Data_Table_13[[#This Row],[Item ID]],Analysis_Table,18,FALSE)</f>
        <v>#N/A</v>
      </c>
      <c r="Y61" s="20" t="e">
        <f ca="1">VLOOKUP(Table_Data_Table_13[[#This Row],[Item ID]],Analysis_Table,19,FALSE)</f>
        <v>#N/A</v>
      </c>
      <c r="Z61"/>
      <c r="AA61"/>
      <c r="AB61">
        <v>1</v>
      </c>
    </row>
    <row r="62" spans="1:28" hidden="1" x14ac:dyDescent="0.25">
      <c r="A62" t="s">
        <v>133</v>
      </c>
      <c r="E62" s="1"/>
      <c r="J62" s="21">
        <v>0</v>
      </c>
      <c r="N62" s="2" t="e">
        <f ca="1">VLOOKUP(Table_Data_Table_13[[#This Row],[Item ID]],Analysis_Table,8,FALSE)</f>
        <v>#N/A</v>
      </c>
      <c r="O62" s="19" t="e">
        <f ca="1">VLOOKUP(Table_Data_Table_13[[#This Row],[Item ID]],Analysis_Table,9,FALSE)</f>
        <v>#N/A</v>
      </c>
      <c r="P62" s="18" t="e">
        <f ca="1">VLOOKUP(Table_Data_Table_13[[#This Row],[Item ID]],Analysis_Table,10,FALSE)</f>
        <v>#N/A</v>
      </c>
      <c r="Q62" s="21" t="e">
        <f ca="1">VLOOKUP(Table_Data_Table_13[[#This Row],[Item ID]],Analysis_Table,11,FALSE)</f>
        <v>#N/A</v>
      </c>
      <c r="R62" s="2" t="e">
        <f ca="1">VLOOKUP(Table_Data_Table_13[[#This Row],[Item ID]],Analysis_Table,12,FALSE)</f>
        <v>#N/A</v>
      </c>
      <c r="S62" s="20" t="e">
        <f ca="1">VLOOKUP(Table_Data_Table_13[[#This Row],[Item ID]],Analysis_Table,13,FALSE)</f>
        <v>#N/A</v>
      </c>
      <c r="T62" s="3" t="e">
        <f ca="1">VLOOKUP(Table_Data_Table_13[[#This Row],[Item ID]],Analysis_Table,14,FALSE)</f>
        <v>#N/A</v>
      </c>
      <c r="U62" s="22" t="e">
        <f ca="1">VLOOKUP(Table_Data_Table_13[[#This Row],[Item ID]],Analysis_Table,15,FALSE)</f>
        <v>#N/A</v>
      </c>
      <c r="V62" s="2" t="e">
        <f ca="1">VLOOKUP(Table_Data_Table_13[[#This Row],[Item ID]],Analysis_Table,16,FALSE)</f>
        <v>#N/A</v>
      </c>
      <c r="W62" s="2" t="e">
        <f ca="1">VLOOKUP(Table_Data_Table_13[[#This Row],[Item ID]],Analysis_Table,17,FALSE)</f>
        <v>#N/A</v>
      </c>
      <c r="X62" s="20" t="e">
        <f ca="1">VLOOKUP(Table_Data_Table_13[[#This Row],[Item ID]],Analysis_Table,18,FALSE)</f>
        <v>#N/A</v>
      </c>
      <c r="Y62" s="20" t="e">
        <f ca="1">VLOOKUP(Table_Data_Table_13[[#This Row],[Item ID]],Analysis_Table,19,FALSE)</f>
        <v>#N/A</v>
      </c>
      <c r="Z62"/>
      <c r="AA62"/>
      <c r="AB62">
        <v>1</v>
      </c>
    </row>
    <row r="63" spans="1:28" hidden="1" x14ac:dyDescent="0.25">
      <c r="A63" t="s">
        <v>133</v>
      </c>
      <c r="E63" s="1"/>
      <c r="J63" s="21">
        <v>0</v>
      </c>
      <c r="N63" s="2" t="e">
        <f ca="1">VLOOKUP(Table_Data_Table_13[[#This Row],[Item ID]],Analysis_Table,8,FALSE)</f>
        <v>#N/A</v>
      </c>
      <c r="O63" s="19" t="e">
        <f ca="1">VLOOKUP(Table_Data_Table_13[[#This Row],[Item ID]],Analysis_Table,9,FALSE)</f>
        <v>#N/A</v>
      </c>
      <c r="P63" s="18" t="e">
        <f ca="1">VLOOKUP(Table_Data_Table_13[[#This Row],[Item ID]],Analysis_Table,10,FALSE)</f>
        <v>#N/A</v>
      </c>
      <c r="Q63" s="21" t="e">
        <f ca="1">VLOOKUP(Table_Data_Table_13[[#This Row],[Item ID]],Analysis_Table,11,FALSE)</f>
        <v>#N/A</v>
      </c>
      <c r="R63" s="2" t="e">
        <f ca="1">VLOOKUP(Table_Data_Table_13[[#This Row],[Item ID]],Analysis_Table,12,FALSE)</f>
        <v>#N/A</v>
      </c>
      <c r="S63" s="20" t="e">
        <f ca="1">VLOOKUP(Table_Data_Table_13[[#This Row],[Item ID]],Analysis_Table,13,FALSE)</f>
        <v>#N/A</v>
      </c>
      <c r="T63" s="3" t="e">
        <f ca="1">VLOOKUP(Table_Data_Table_13[[#This Row],[Item ID]],Analysis_Table,14,FALSE)</f>
        <v>#N/A</v>
      </c>
      <c r="U63" s="22" t="e">
        <f ca="1">VLOOKUP(Table_Data_Table_13[[#This Row],[Item ID]],Analysis_Table,15,FALSE)</f>
        <v>#N/A</v>
      </c>
      <c r="V63" s="2" t="e">
        <f ca="1">VLOOKUP(Table_Data_Table_13[[#This Row],[Item ID]],Analysis_Table,16,FALSE)</f>
        <v>#N/A</v>
      </c>
      <c r="W63" s="2" t="e">
        <f ca="1">VLOOKUP(Table_Data_Table_13[[#This Row],[Item ID]],Analysis_Table,17,FALSE)</f>
        <v>#N/A</v>
      </c>
      <c r="X63" s="20" t="e">
        <f ca="1">VLOOKUP(Table_Data_Table_13[[#This Row],[Item ID]],Analysis_Table,18,FALSE)</f>
        <v>#N/A</v>
      </c>
      <c r="Y63" s="20" t="e">
        <f ca="1">VLOOKUP(Table_Data_Table_13[[#This Row],[Item ID]],Analysis_Table,19,FALSE)</f>
        <v>#N/A</v>
      </c>
      <c r="Z63"/>
      <c r="AA63"/>
      <c r="AB63">
        <v>1</v>
      </c>
    </row>
    <row r="64" spans="1:28" hidden="1" x14ac:dyDescent="0.25">
      <c r="A64" t="s">
        <v>133</v>
      </c>
      <c r="E64" s="1"/>
      <c r="J64" s="21">
        <v>0</v>
      </c>
      <c r="N64" s="2" t="e">
        <f ca="1">VLOOKUP(Table_Data_Table_13[[#This Row],[Item ID]],Analysis_Table,8,FALSE)</f>
        <v>#N/A</v>
      </c>
      <c r="O64" s="19" t="e">
        <f ca="1">VLOOKUP(Table_Data_Table_13[[#This Row],[Item ID]],Analysis_Table,9,FALSE)</f>
        <v>#N/A</v>
      </c>
      <c r="P64" s="18" t="e">
        <f ca="1">VLOOKUP(Table_Data_Table_13[[#This Row],[Item ID]],Analysis_Table,10,FALSE)</f>
        <v>#N/A</v>
      </c>
      <c r="Q64" s="21" t="e">
        <f ca="1">VLOOKUP(Table_Data_Table_13[[#This Row],[Item ID]],Analysis_Table,11,FALSE)</f>
        <v>#N/A</v>
      </c>
      <c r="R64" s="2" t="e">
        <f ca="1">VLOOKUP(Table_Data_Table_13[[#This Row],[Item ID]],Analysis_Table,12,FALSE)</f>
        <v>#N/A</v>
      </c>
      <c r="S64" s="20" t="e">
        <f ca="1">VLOOKUP(Table_Data_Table_13[[#This Row],[Item ID]],Analysis_Table,13,FALSE)</f>
        <v>#N/A</v>
      </c>
      <c r="T64" s="3" t="e">
        <f ca="1">VLOOKUP(Table_Data_Table_13[[#This Row],[Item ID]],Analysis_Table,14,FALSE)</f>
        <v>#N/A</v>
      </c>
      <c r="U64" s="22" t="e">
        <f ca="1">VLOOKUP(Table_Data_Table_13[[#This Row],[Item ID]],Analysis_Table,15,FALSE)</f>
        <v>#N/A</v>
      </c>
      <c r="V64" s="2" t="e">
        <f ca="1">VLOOKUP(Table_Data_Table_13[[#This Row],[Item ID]],Analysis_Table,16,FALSE)</f>
        <v>#N/A</v>
      </c>
      <c r="W64" s="2" t="e">
        <f ca="1">VLOOKUP(Table_Data_Table_13[[#This Row],[Item ID]],Analysis_Table,17,FALSE)</f>
        <v>#N/A</v>
      </c>
      <c r="X64" s="20" t="e">
        <f ca="1">VLOOKUP(Table_Data_Table_13[[#This Row],[Item ID]],Analysis_Table,18,FALSE)</f>
        <v>#N/A</v>
      </c>
      <c r="Y64" s="20" t="e">
        <f ca="1">VLOOKUP(Table_Data_Table_13[[#This Row],[Item ID]],Analysis_Table,19,FALSE)</f>
        <v>#N/A</v>
      </c>
      <c r="Z64"/>
      <c r="AA64"/>
      <c r="AB64">
        <v>1</v>
      </c>
    </row>
    <row r="65" spans="1:28" hidden="1" x14ac:dyDescent="0.25">
      <c r="A65" t="s">
        <v>133</v>
      </c>
      <c r="E65" s="1"/>
      <c r="J65" s="21">
        <v>0</v>
      </c>
      <c r="N65" s="2" t="e">
        <f ca="1">VLOOKUP(Table_Data_Table_13[[#This Row],[Item ID]],Analysis_Table,8,FALSE)</f>
        <v>#N/A</v>
      </c>
      <c r="O65" s="19" t="e">
        <f ca="1">VLOOKUP(Table_Data_Table_13[[#This Row],[Item ID]],Analysis_Table,9,FALSE)</f>
        <v>#N/A</v>
      </c>
      <c r="P65" s="18" t="e">
        <f ca="1">VLOOKUP(Table_Data_Table_13[[#This Row],[Item ID]],Analysis_Table,10,FALSE)</f>
        <v>#N/A</v>
      </c>
      <c r="Q65" s="21" t="e">
        <f ca="1">VLOOKUP(Table_Data_Table_13[[#This Row],[Item ID]],Analysis_Table,11,FALSE)</f>
        <v>#N/A</v>
      </c>
      <c r="R65" s="2" t="e">
        <f ca="1">VLOOKUP(Table_Data_Table_13[[#This Row],[Item ID]],Analysis_Table,12,FALSE)</f>
        <v>#N/A</v>
      </c>
      <c r="S65" s="20" t="e">
        <f ca="1">VLOOKUP(Table_Data_Table_13[[#This Row],[Item ID]],Analysis_Table,13,FALSE)</f>
        <v>#N/A</v>
      </c>
      <c r="T65" s="3" t="e">
        <f ca="1">VLOOKUP(Table_Data_Table_13[[#This Row],[Item ID]],Analysis_Table,14,FALSE)</f>
        <v>#N/A</v>
      </c>
      <c r="U65" s="22" t="e">
        <f ca="1">VLOOKUP(Table_Data_Table_13[[#This Row],[Item ID]],Analysis_Table,15,FALSE)</f>
        <v>#N/A</v>
      </c>
      <c r="V65" s="2" t="e">
        <f ca="1">VLOOKUP(Table_Data_Table_13[[#This Row],[Item ID]],Analysis_Table,16,FALSE)</f>
        <v>#N/A</v>
      </c>
      <c r="W65" s="2" t="e">
        <f ca="1">VLOOKUP(Table_Data_Table_13[[#This Row],[Item ID]],Analysis_Table,17,FALSE)</f>
        <v>#N/A</v>
      </c>
      <c r="X65" s="20" t="e">
        <f ca="1">VLOOKUP(Table_Data_Table_13[[#This Row],[Item ID]],Analysis_Table,18,FALSE)</f>
        <v>#N/A</v>
      </c>
      <c r="Y65" s="20" t="e">
        <f ca="1">VLOOKUP(Table_Data_Table_13[[#This Row],[Item ID]],Analysis_Table,19,FALSE)</f>
        <v>#N/A</v>
      </c>
      <c r="Z65"/>
      <c r="AA65"/>
      <c r="AB65">
        <v>1</v>
      </c>
    </row>
    <row r="66" spans="1:28" hidden="1" x14ac:dyDescent="0.25">
      <c r="A66" t="s">
        <v>133</v>
      </c>
      <c r="E66" s="1"/>
      <c r="J66" s="21">
        <v>0</v>
      </c>
      <c r="N66" s="2" t="e">
        <f ca="1">VLOOKUP(Table_Data_Table_13[[#This Row],[Item ID]],Analysis_Table,8,FALSE)</f>
        <v>#N/A</v>
      </c>
      <c r="O66" s="19" t="e">
        <f ca="1">VLOOKUP(Table_Data_Table_13[[#This Row],[Item ID]],Analysis_Table,9,FALSE)</f>
        <v>#N/A</v>
      </c>
      <c r="P66" s="18" t="e">
        <f ca="1">VLOOKUP(Table_Data_Table_13[[#This Row],[Item ID]],Analysis_Table,10,FALSE)</f>
        <v>#N/A</v>
      </c>
      <c r="Q66" s="21" t="e">
        <f ca="1">VLOOKUP(Table_Data_Table_13[[#This Row],[Item ID]],Analysis_Table,11,FALSE)</f>
        <v>#N/A</v>
      </c>
      <c r="R66" s="2" t="e">
        <f ca="1">VLOOKUP(Table_Data_Table_13[[#This Row],[Item ID]],Analysis_Table,12,FALSE)</f>
        <v>#N/A</v>
      </c>
      <c r="S66" s="20" t="e">
        <f ca="1">VLOOKUP(Table_Data_Table_13[[#This Row],[Item ID]],Analysis_Table,13,FALSE)</f>
        <v>#N/A</v>
      </c>
      <c r="T66" s="3" t="e">
        <f ca="1">VLOOKUP(Table_Data_Table_13[[#This Row],[Item ID]],Analysis_Table,14,FALSE)</f>
        <v>#N/A</v>
      </c>
      <c r="U66" s="22" t="e">
        <f ca="1">VLOOKUP(Table_Data_Table_13[[#This Row],[Item ID]],Analysis_Table,15,FALSE)</f>
        <v>#N/A</v>
      </c>
      <c r="V66" s="2" t="e">
        <f ca="1">VLOOKUP(Table_Data_Table_13[[#This Row],[Item ID]],Analysis_Table,16,FALSE)</f>
        <v>#N/A</v>
      </c>
      <c r="W66" s="2" t="e">
        <f ca="1">VLOOKUP(Table_Data_Table_13[[#This Row],[Item ID]],Analysis_Table,17,FALSE)</f>
        <v>#N/A</v>
      </c>
      <c r="X66" s="20" t="e">
        <f ca="1">VLOOKUP(Table_Data_Table_13[[#This Row],[Item ID]],Analysis_Table,18,FALSE)</f>
        <v>#N/A</v>
      </c>
      <c r="Y66" s="20" t="e">
        <f ca="1">VLOOKUP(Table_Data_Table_13[[#This Row],[Item ID]],Analysis_Table,19,FALSE)</f>
        <v>#N/A</v>
      </c>
      <c r="Z66"/>
      <c r="AA66"/>
      <c r="AB66">
        <v>1</v>
      </c>
    </row>
    <row r="67" spans="1:28" hidden="1" x14ac:dyDescent="0.25">
      <c r="A67" t="s">
        <v>133</v>
      </c>
      <c r="E67" s="1"/>
      <c r="J67" s="21">
        <v>0</v>
      </c>
      <c r="N67" s="2" t="e">
        <f ca="1">VLOOKUP(Table_Data_Table_13[[#This Row],[Item ID]],Analysis_Table,8,FALSE)</f>
        <v>#N/A</v>
      </c>
      <c r="O67" s="19" t="e">
        <f ca="1">VLOOKUP(Table_Data_Table_13[[#This Row],[Item ID]],Analysis_Table,9,FALSE)</f>
        <v>#N/A</v>
      </c>
      <c r="P67" s="18" t="e">
        <f ca="1">VLOOKUP(Table_Data_Table_13[[#This Row],[Item ID]],Analysis_Table,10,FALSE)</f>
        <v>#N/A</v>
      </c>
      <c r="Q67" s="21" t="e">
        <f ca="1">VLOOKUP(Table_Data_Table_13[[#This Row],[Item ID]],Analysis_Table,11,FALSE)</f>
        <v>#N/A</v>
      </c>
      <c r="R67" s="2" t="e">
        <f ca="1">VLOOKUP(Table_Data_Table_13[[#This Row],[Item ID]],Analysis_Table,12,FALSE)</f>
        <v>#N/A</v>
      </c>
      <c r="S67" s="20" t="e">
        <f ca="1">VLOOKUP(Table_Data_Table_13[[#This Row],[Item ID]],Analysis_Table,13,FALSE)</f>
        <v>#N/A</v>
      </c>
      <c r="T67" s="3" t="e">
        <f ca="1">VLOOKUP(Table_Data_Table_13[[#This Row],[Item ID]],Analysis_Table,14,FALSE)</f>
        <v>#N/A</v>
      </c>
      <c r="U67" s="22" t="e">
        <f ca="1">VLOOKUP(Table_Data_Table_13[[#This Row],[Item ID]],Analysis_Table,15,FALSE)</f>
        <v>#N/A</v>
      </c>
      <c r="V67" s="2" t="e">
        <f ca="1">VLOOKUP(Table_Data_Table_13[[#This Row],[Item ID]],Analysis_Table,16,FALSE)</f>
        <v>#N/A</v>
      </c>
      <c r="W67" s="2" t="e">
        <f ca="1">VLOOKUP(Table_Data_Table_13[[#This Row],[Item ID]],Analysis_Table,17,FALSE)</f>
        <v>#N/A</v>
      </c>
      <c r="X67" s="20" t="e">
        <f ca="1">VLOOKUP(Table_Data_Table_13[[#This Row],[Item ID]],Analysis_Table,18,FALSE)</f>
        <v>#N/A</v>
      </c>
      <c r="Y67" s="20" t="e">
        <f ca="1">VLOOKUP(Table_Data_Table_13[[#This Row],[Item ID]],Analysis_Table,19,FALSE)</f>
        <v>#N/A</v>
      </c>
      <c r="Z67"/>
      <c r="AA67"/>
      <c r="AB67">
        <v>1</v>
      </c>
    </row>
    <row r="68" spans="1:28" hidden="1" x14ac:dyDescent="0.25">
      <c r="A68" t="s">
        <v>133</v>
      </c>
      <c r="E68" s="1"/>
      <c r="J68" s="21">
        <v>0</v>
      </c>
      <c r="N68" s="2" t="e">
        <f ca="1">VLOOKUP(Table_Data_Table_13[[#This Row],[Item ID]],Analysis_Table,8,FALSE)</f>
        <v>#N/A</v>
      </c>
      <c r="O68" s="19" t="e">
        <f ca="1">VLOOKUP(Table_Data_Table_13[[#This Row],[Item ID]],Analysis_Table,9,FALSE)</f>
        <v>#N/A</v>
      </c>
      <c r="P68" s="18" t="e">
        <f ca="1">VLOOKUP(Table_Data_Table_13[[#This Row],[Item ID]],Analysis_Table,10,FALSE)</f>
        <v>#N/A</v>
      </c>
      <c r="Q68" s="21" t="e">
        <f ca="1">VLOOKUP(Table_Data_Table_13[[#This Row],[Item ID]],Analysis_Table,11,FALSE)</f>
        <v>#N/A</v>
      </c>
      <c r="R68" s="2" t="e">
        <f ca="1">VLOOKUP(Table_Data_Table_13[[#This Row],[Item ID]],Analysis_Table,12,FALSE)</f>
        <v>#N/A</v>
      </c>
      <c r="S68" s="20" t="e">
        <f ca="1">VLOOKUP(Table_Data_Table_13[[#This Row],[Item ID]],Analysis_Table,13,FALSE)</f>
        <v>#N/A</v>
      </c>
      <c r="T68" s="3" t="e">
        <f ca="1">VLOOKUP(Table_Data_Table_13[[#This Row],[Item ID]],Analysis_Table,14,FALSE)</f>
        <v>#N/A</v>
      </c>
      <c r="U68" s="22" t="e">
        <f ca="1">VLOOKUP(Table_Data_Table_13[[#This Row],[Item ID]],Analysis_Table,15,FALSE)</f>
        <v>#N/A</v>
      </c>
      <c r="V68" s="2" t="e">
        <f ca="1">VLOOKUP(Table_Data_Table_13[[#This Row],[Item ID]],Analysis_Table,16,FALSE)</f>
        <v>#N/A</v>
      </c>
      <c r="W68" s="2" t="e">
        <f ca="1">VLOOKUP(Table_Data_Table_13[[#This Row],[Item ID]],Analysis_Table,17,FALSE)</f>
        <v>#N/A</v>
      </c>
      <c r="X68" s="20" t="e">
        <f ca="1">VLOOKUP(Table_Data_Table_13[[#This Row],[Item ID]],Analysis_Table,18,FALSE)</f>
        <v>#N/A</v>
      </c>
      <c r="Y68" s="20" t="e">
        <f ca="1">VLOOKUP(Table_Data_Table_13[[#This Row],[Item ID]],Analysis_Table,19,FALSE)</f>
        <v>#N/A</v>
      </c>
      <c r="Z68"/>
      <c r="AA68"/>
      <c r="AB68">
        <v>1</v>
      </c>
    </row>
    <row r="69" spans="1:28" hidden="1" x14ac:dyDescent="0.25">
      <c r="A69" t="s">
        <v>133</v>
      </c>
      <c r="E69" s="1"/>
      <c r="J69" s="21">
        <v>0</v>
      </c>
      <c r="N69" s="2" t="e">
        <f ca="1">VLOOKUP(Table_Data_Table_13[[#This Row],[Item ID]],Analysis_Table,8,FALSE)</f>
        <v>#N/A</v>
      </c>
      <c r="O69" s="19" t="e">
        <f ca="1">VLOOKUP(Table_Data_Table_13[[#This Row],[Item ID]],Analysis_Table,9,FALSE)</f>
        <v>#N/A</v>
      </c>
      <c r="P69" s="18" t="e">
        <f ca="1">VLOOKUP(Table_Data_Table_13[[#This Row],[Item ID]],Analysis_Table,10,FALSE)</f>
        <v>#N/A</v>
      </c>
      <c r="Q69" s="21" t="e">
        <f ca="1">VLOOKUP(Table_Data_Table_13[[#This Row],[Item ID]],Analysis_Table,11,FALSE)</f>
        <v>#N/A</v>
      </c>
      <c r="R69" s="2" t="e">
        <f ca="1">VLOOKUP(Table_Data_Table_13[[#This Row],[Item ID]],Analysis_Table,12,FALSE)</f>
        <v>#N/A</v>
      </c>
      <c r="S69" s="20" t="e">
        <f ca="1">VLOOKUP(Table_Data_Table_13[[#This Row],[Item ID]],Analysis_Table,13,FALSE)</f>
        <v>#N/A</v>
      </c>
      <c r="T69" s="3" t="e">
        <f ca="1">VLOOKUP(Table_Data_Table_13[[#This Row],[Item ID]],Analysis_Table,14,FALSE)</f>
        <v>#N/A</v>
      </c>
      <c r="U69" s="22" t="e">
        <f ca="1">VLOOKUP(Table_Data_Table_13[[#This Row],[Item ID]],Analysis_Table,15,FALSE)</f>
        <v>#N/A</v>
      </c>
      <c r="V69" s="2" t="e">
        <f ca="1">VLOOKUP(Table_Data_Table_13[[#This Row],[Item ID]],Analysis_Table,16,FALSE)</f>
        <v>#N/A</v>
      </c>
      <c r="W69" s="2" t="e">
        <f ca="1">VLOOKUP(Table_Data_Table_13[[#This Row],[Item ID]],Analysis_Table,17,FALSE)</f>
        <v>#N/A</v>
      </c>
      <c r="X69" s="20" t="e">
        <f ca="1">VLOOKUP(Table_Data_Table_13[[#This Row],[Item ID]],Analysis_Table,18,FALSE)</f>
        <v>#N/A</v>
      </c>
      <c r="Y69" s="20" t="e">
        <f ca="1">VLOOKUP(Table_Data_Table_13[[#This Row],[Item ID]],Analysis_Table,19,FALSE)</f>
        <v>#N/A</v>
      </c>
      <c r="Z69"/>
      <c r="AA69"/>
      <c r="AB69">
        <v>1</v>
      </c>
    </row>
    <row r="70" spans="1:28" hidden="1" x14ac:dyDescent="0.25">
      <c r="A70" t="s">
        <v>133</v>
      </c>
      <c r="E70" s="1"/>
      <c r="J70" s="21">
        <v>0</v>
      </c>
      <c r="N70" s="2" t="e">
        <f ca="1">VLOOKUP(Table_Data_Table_13[[#This Row],[Item ID]],Analysis_Table,8,FALSE)</f>
        <v>#N/A</v>
      </c>
      <c r="O70" s="19" t="e">
        <f ca="1">VLOOKUP(Table_Data_Table_13[[#This Row],[Item ID]],Analysis_Table,9,FALSE)</f>
        <v>#N/A</v>
      </c>
      <c r="P70" s="18" t="e">
        <f ca="1">VLOOKUP(Table_Data_Table_13[[#This Row],[Item ID]],Analysis_Table,10,FALSE)</f>
        <v>#N/A</v>
      </c>
      <c r="Q70" s="21" t="e">
        <f ca="1">VLOOKUP(Table_Data_Table_13[[#This Row],[Item ID]],Analysis_Table,11,FALSE)</f>
        <v>#N/A</v>
      </c>
      <c r="R70" s="2" t="e">
        <f ca="1">VLOOKUP(Table_Data_Table_13[[#This Row],[Item ID]],Analysis_Table,12,FALSE)</f>
        <v>#N/A</v>
      </c>
      <c r="S70" s="20" t="e">
        <f ca="1">VLOOKUP(Table_Data_Table_13[[#This Row],[Item ID]],Analysis_Table,13,FALSE)</f>
        <v>#N/A</v>
      </c>
      <c r="T70" s="3" t="e">
        <f ca="1">VLOOKUP(Table_Data_Table_13[[#This Row],[Item ID]],Analysis_Table,14,FALSE)</f>
        <v>#N/A</v>
      </c>
      <c r="U70" s="22" t="e">
        <f ca="1">VLOOKUP(Table_Data_Table_13[[#This Row],[Item ID]],Analysis_Table,15,FALSE)</f>
        <v>#N/A</v>
      </c>
      <c r="V70" s="2" t="e">
        <f ca="1">VLOOKUP(Table_Data_Table_13[[#This Row],[Item ID]],Analysis_Table,16,FALSE)</f>
        <v>#N/A</v>
      </c>
      <c r="W70" s="2" t="e">
        <f ca="1">VLOOKUP(Table_Data_Table_13[[#This Row],[Item ID]],Analysis_Table,17,FALSE)</f>
        <v>#N/A</v>
      </c>
      <c r="X70" s="20" t="e">
        <f ca="1">VLOOKUP(Table_Data_Table_13[[#This Row],[Item ID]],Analysis_Table,18,FALSE)</f>
        <v>#N/A</v>
      </c>
      <c r="Y70" s="20" t="e">
        <f ca="1">VLOOKUP(Table_Data_Table_13[[#This Row],[Item ID]],Analysis_Table,19,FALSE)</f>
        <v>#N/A</v>
      </c>
      <c r="Z70"/>
      <c r="AA70"/>
      <c r="AB70">
        <v>1</v>
      </c>
    </row>
    <row r="71" spans="1:28" hidden="1" x14ac:dyDescent="0.25">
      <c r="A71" t="s">
        <v>133</v>
      </c>
      <c r="E71" s="1"/>
      <c r="J71" s="21">
        <v>0</v>
      </c>
      <c r="N71" s="2" t="e">
        <f ca="1">VLOOKUP(Table_Data_Table_13[[#This Row],[Item ID]],Analysis_Table,8,FALSE)</f>
        <v>#N/A</v>
      </c>
      <c r="O71" s="19" t="e">
        <f ca="1">VLOOKUP(Table_Data_Table_13[[#This Row],[Item ID]],Analysis_Table,9,FALSE)</f>
        <v>#N/A</v>
      </c>
      <c r="P71" s="18" t="e">
        <f ca="1">VLOOKUP(Table_Data_Table_13[[#This Row],[Item ID]],Analysis_Table,10,FALSE)</f>
        <v>#N/A</v>
      </c>
      <c r="Q71" s="21" t="e">
        <f ca="1">VLOOKUP(Table_Data_Table_13[[#This Row],[Item ID]],Analysis_Table,11,FALSE)</f>
        <v>#N/A</v>
      </c>
      <c r="R71" s="2" t="e">
        <f ca="1">VLOOKUP(Table_Data_Table_13[[#This Row],[Item ID]],Analysis_Table,12,FALSE)</f>
        <v>#N/A</v>
      </c>
      <c r="S71" s="20" t="e">
        <f ca="1">VLOOKUP(Table_Data_Table_13[[#This Row],[Item ID]],Analysis_Table,13,FALSE)</f>
        <v>#N/A</v>
      </c>
      <c r="T71" s="3" t="e">
        <f ca="1">VLOOKUP(Table_Data_Table_13[[#This Row],[Item ID]],Analysis_Table,14,FALSE)</f>
        <v>#N/A</v>
      </c>
      <c r="U71" s="22" t="e">
        <f ca="1">VLOOKUP(Table_Data_Table_13[[#This Row],[Item ID]],Analysis_Table,15,FALSE)</f>
        <v>#N/A</v>
      </c>
      <c r="V71" s="2" t="e">
        <f ca="1">VLOOKUP(Table_Data_Table_13[[#This Row],[Item ID]],Analysis_Table,16,FALSE)</f>
        <v>#N/A</v>
      </c>
      <c r="W71" s="2" t="e">
        <f ca="1">VLOOKUP(Table_Data_Table_13[[#This Row],[Item ID]],Analysis_Table,17,FALSE)</f>
        <v>#N/A</v>
      </c>
      <c r="X71" s="20" t="e">
        <f ca="1">VLOOKUP(Table_Data_Table_13[[#This Row],[Item ID]],Analysis_Table,18,FALSE)</f>
        <v>#N/A</v>
      </c>
      <c r="Y71" s="20" t="e">
        <f ca="1">VLOOKUP(Table_Data_Table_13[[#This Row],[Item ID]],Analysis_Table,19,FALSE)</f>
        <v>#N/A</v>
      </c>
      <c r="Z71"/>
      <c r="AA71"/>
      <c r="AB71">
        <v>1</v>
      </c>
    </row>
    <row r="72" spans="1:28" hidden="1" x14ac:dyDescent="0.25">
      <c r="A72" t="s">
        <v>133</v>
      </c>
      <c r="E72" s="1"/>
      <c r="J72" s="21">
        <v>0</v>
      </c>
      <c r="N72" s="2" t="e">
        <f ca="1">VLOOKUP(Table_Data_Table_13[[#This Row],[Item ID]],Analysis_Table,8,FALSE)</f>
        <v>#N/A</v>
      </c>
      <c r="O72" s="19" t="e">
        <f ca="1">VLOOKUP(Table_Data_Table_13[[#This Row],[Item ID]],Analysis_Table,9,FALSE)</f>
        <v>#N/A</v>
      </c>
      <c r="P72" s="18" t="e">
        <f ca="1">VLOOKUP(Table_Data_Table_13[[#This Row],[Item ID]],Analysis_Table,10,FALSE)</f>
        <v>#N/A</v>
      </c>
      <c r="Q72" s="21" t="e">
        <f ca="1">VLOOKUP(Table_Data_Table_13[[#This Row],[Item ID]],Analysis_Table,11,FALSE)</f>
        <v>#N/A</v>
      </c>
      <c r="R72" s="2" t="e">
        <f ca="1">VLOOKUP(Table_Data_Table_13[[#This Row],[Item ID]],Analysis_Table,12,FALSE)</f>
        <v>#N/A</v>
      </c>
      <c r="S72" s="20" t="e">
        <f ca="1">VLOOKUP(Table_Data_Table_13[[#This Row],[Item ID]],Analysis_Table,13,FALSE)</f>
        <v>#N/A</v>
      </c>
      <c r="T72" s="3" t="e">
        <f ca="1">VLOOKUP(Table_Data_Table_13[[#This Row],[Item ID]],Analysis_Table,14,FALSE)</f>
        <v>#N/A</v>
      </c>
      <c r="U72" s="22" t="e">
        <f ca="1">VLOOKUP(Table_Data_Table_13[[#This Row],[Item ID]],Analysis_Table,15,FALSE)</f>
        <v>#N/A</v>
      </c>
      <c r="V72" s="2" t="e">
        <f ca="1">VLOOKUP(Table_Data_Table_13[[#This Row],[Item ID]],Analysis_Table,16,FALSE)</f>
        <v>#N/A</v>
      </c>
      <c r="W72" s="2" t="e">
        <f ca="1">VLOOKUP(Table_Data_Table_13[[#This Row],[Item ID]],Analysis_Table,17,FALSE)</f>
        <v>#N/A</v>
      </c>
      <c r="X72" s="20" t="e">
        <f ca="1">VLOOKUP(Table_Data_Table_13[[#This Row],[Item ID]],Analysis_Table,18,FALSE)</f>
        <v>#N/A</v>
      </c>
      <c r="Y72" s="20" t="e">
        <f ca="1">VLOOKUP(Table_Data_Table_13[[#This Row],[Item ID]],Analysis_Table,19,FALSE)</f>
        <v>#N/A</v>
      </c>
      <c r="Z72"/>
      <c r="AA72"/>
      <c r="AB72">
        <v>1</v>
      </c>
    </row>
    <row r="73" spans="1:28" hidden="1" x14ac:dyDescent="0.25">
      <c r="A73" t="s">
        <v>133</v>
      </c>
      <c r="E73" s="1"/>
      <c r="J73" s="21">
        <v>0</v>
      </c>
      <c r="N73" s="2" t="e">
        <f ca="1">VLOOKUP(Table_Data_Table_13[[#This Row],[Item ID]],Analysis_Table,8,FALSE)</f>
        <v>#N/A</v>
      </c>
      <c r="O73" s="19" t="e">
        <f ca="1">VLOOKUP(Table_Data_Table_13[[#This Row],[Item ID]],Analysis_Table,9,FALSE)</f>
        <v>#N/A</v>
      </c>
      <c r="P73" s="18" t="e">
        <f ca="1">VLOOKUP(Table_Data_Table_13[[#This Row],[Item ID]],Analysis_Table,10,FALSE)</f>
        <v>#N/A</v>
      </c>
      <c r="Q73" s="21" t="e">
        <f ca="1">VLOOKUP(Table_Data_Table_13[[#This Row],[Item ID]],Analysis_Table,11,FALSE)</f>
        <v>#N/A</v>
      </c>
      <c r="R73" s="2" t="e">
        <f ca="1">VLOOKUP(Table_Data_Table_13[[#This Row],[Item ID]],Analysis_Table,12,FALSE)</f>
        <v>#N/A</v>
      </c>
      <c r="S73" s="20" t="e">
        <f ca="1">VLOOKUP(Table_Data_Table_13[[#This Row],[Item ID]],Analysis_Table,13,FALSE)</f>
        <v>#N/A</v>
      </c>
      <c r="T73" s="3" t="e">
        <f ca="1">VLOOKUP(Table_Data_Table_13[[#This Row],[Item ID]],Analysis_Table,14,FALSE)</f>
        <v>#N/A</v>
      </c>
      <c r="U73" s="22" t="e">
        <f ca="1">VLOOKUP(Table_Data_Table_13[[#This Row],[Item ID]],Analysis_Table,15,FALSE)</f>
        <v>#N/A</v>
      </c>
      <c r="V73" s="2" t="e">
        <f ca="1">VLOOKUP(Table_Data_Table_13[[#This Row],[Item ID]],Analysis_Table,16,FALSE)</f>
        <v>#N/A</v>
      </c>
      <c r="W73" s="2" t="e">
        <f ca="1">VLOOKUP(Table_Data_Table_13[[#This Row],[Item ID]],Analysis_Table,17,FALSE)</f>
        <v>#N/A</v>
      </c>
      <c r="X73" s="20" t="e">
        <f ca="1">VLOOKUP(Table_Data_Table_13[[#This Row],[Item ID]],Analysis_Table,18,FALSE)</f>
        <v>#N/A</v>
      </c>
      <c r="Y73" s="20" t="e">
        <f ca="1">VLOOKUP(Table_Data_Table_13[[#This Row],[Item ID]],Analysis_Table,19,FALSE)</f>
        <v>#N/A</v>
      </c>
      <c r="Z73"/>
      <c r="AA73"/>
      <c r="AB73">
        <v>1</v>
      </c>
    </row>
    <row r="74" spans="1:28" hidden="1" x14ac:dyDescent="0.25">
      <c r="A74" t="s">
        <v>133</v>
      </c>
      <c r="E74" s="1"/>
      <c r="J74" s="21">
        <v>0</v>
      </c>
      <c r="N74" s="2" t="e">
        <f ca="1">VLOOKUP(Table_Data_Table_13[[#This Row],[Item ID]],Analysis_Table,8,FALSE)</f>
        <v>#N/A</v>
      </c>
      <c r="O74" s="19" t="e">
        <f ca="1">VLOOKUP(Table_Data_Table_13[[#This Row],[Item ID]],Analysis_Table,9,FALSE)</f>
        <v>#N/A</v>
      </c>
      <c r="P74" s="18" t="e">
        <f ca="1">VLOOKUP(Table_Data_Table_13[[#This Row],[Item ID]],Analysis_Table,10,FALSE)</f>
        <v>#N/A</v>
      </c>
      <c r="Q74" s="21" t="e">
        <f ca="1">VLOOKUP(Table_Data_Table_13[[#This Row],[Item ID]],Analysis_Table,11,FALSE)</f>
        <v>#N/A</v>
      </c>
      <c r="R74" s="2" t="e">
        <f ca="1">VLOOKUP(Table_Data_Table_13[[#This Row],[Item ID]],Analysis_Table,12,FALSE)</f>
        <v>#N/A</v>
      </c>
      <c r="S74" s="20" t="e">
        <f ca="1">VLOOKUP(Table_Data_Table_13[[#This Row],[Item ID]],Analysis_Table,13,FALSE)</f>
        <v>#N/A</v>
      </c>
      <c r="T74" s="3" t="e">
        <f ca="1">VLOOKUP(Table_Data_Table_13[[#This Row],[Item ID]],Analysis_Table,14,FALSE)</f>
        <v>#N/A</v>
      </c>
      <c r="U74" s="22" t="e">
        <f ca="1">VLOOKUP(Table_Data_Table_13[[#This Row],[Item ID]],Analysis_Table,15,FALSE)</f>
        <v>#N/A</v>
      </c>
      <c r="V74" s="2" t="e">
        <f ca="1">VLOOKUP(Table_Data_Table_13[[#This Row],[Item ID]],Analysis_Table,16,FALSE)</f>
        <v>#N/A</v>
      </c>
      <c r="W74" s="2" t="e">
        <f ca="1">VLOOKUP(Table_Data_Table_13[[#This Row],[Item ID]],Analysis_Table,17,FALSE)</f>
        <v>#N/A</v>
      </c>
      <c r="X74" s="20" t="e">
        <f ca="1">VLOOKUP(Table_Data_Table_13[[#This Row],[Item ID]],Analysis_Table,18,FALSE)</f>
        <v>#N/A</v>
      </c>
      <c r="Y74" s="20" t="e">
        <f ca="1">VLOOKUP(Table_Data_Table_13[[#This Row],[Item ID]],Analysis_Table,19,FALSE)</f>
        <v>#N/A</v>
      </c>
      <c r="Z74"/>
      <c r="AA74"/>
      <c r="AB74">
        <v>1</v>
      </c>
    </row>
    <row r="75" spans="1:28" hidden="1" x14ac:dyDescent="0.25">
      <c r="A75" t="s">
        <v>133</v>
      </c>
      <c r="E75" s="1"/>
      <c r="J75" s="21">
        <v>0</v>
      </c>
      <c r="N75" s="2" t="e">
        <f ca="1">VLOOKUP(Table_Data_Table_13[[#This Row],[Item ID]],Analysis_Table,8,FALSE)</f>
        <v>#N/A</v>
      </c>
      <c r="O75" s="19" t="e">
        <f ca="1">VLOOKUP(Table_Data_Table_13[[#This Row],[Item ID]],Analysis_Table,9,FALSE)</f>
        <v>#N/A</v>
      </c>
      <c r="P75" s="18" t="e">
        <f ca="1">VLOOKUP(Table_Data_Table_13[[#This Row],[Item ID]],Analysis_Table,10,FALSE)</f>
        <v>#N/A</v>
      </c>
      <c r="Q75" s="21" t="e">
        <f ca="1">VLOOKUP(Table_Data_Table_13[[#This Row],[Item ID]],Analysis_Table,11,FALSE)</f>
        <v>#N/A</v>
      </c>
      <c r="R75" s="2" t="e">
        <f ca="1">VLOOKUP(Table_Data_Table_13[[#This Row],[Item ID]],Analysis_Table,12,FALSE)</f>
        <v>#N/A</v>
      </c>
      <c r="S75" s="20" t="e">
        <f ca="1">VLOOKUP(Table_Data_Table_13[[#This Row],[Item ID]],Analysis_Table,13,FALSE)</f>
        <v>#N/A</v>
      </c>
      <c r="T75" s="3" t="e">
        <f ca="1">VLOOKUP(Table_Data_Table_13[[#This Row],[Item ID]],Analysis_Table,14,FALSE)</f>
        <v>#N/A</v>
      </c>
      <c r="U75" s="22" t="e">
        <f ca="1">VLOOKUP(Table_Data_Table_13[[#This Row],[Item ID]],Analysis_Table,15,FALSE)</f>
        <v>#N/A</v>
      </c>
      <c r="V75" s="2" t="e">
        <f ca="1">VLOOKUP(Table_Data_Table_13[[#This Row],[Item ID]],Analysis_Table,16,FALSE)</f>
        <v>#N/A</v>
      </c>
      <c r="W75" s="2" t="e">
        <f ca="1">VLOOKUP(Table_Data_Table_13[[#This Row],[Item ID]],Analysis_Table,17,FALSE)</f>
        <v>#N/A</v>
      </c>
      <c r="X75" s="20" t="e">
        <f ca="1">VLOOKUP(Table_Data_Table_13[[#This Row],[Item ID]],Analysis_Table,18,FALSE)</f>
        <v>#N/A</v>
      </c>
      <c r="Y75" s="20" t="e">
        <f ca="1">VLOOKUP(Table_Data_Table_13[[#This Row],[Item ID]],Analysis_Table,19,FALSE)</f>
        <v>#N/A</v>
      </c>
      <c r="Z75"/>
      <c r="AA75"/>
      <c r="AB75">
        <v>1</v>
      </c>
    </row>
    <row r="76" spans="1:28" hidden="1" x14ac:dyDescent="0.25">
      <c r="A76" t="s">
        <v>133</v>
      </c>
      <c r="E76" s="1"/>
      <c r="J76" s="21">
        <v>0</v>
      </c>
      <c r="N76" s="2" t="e">
        <f ca="1">VLOOKUP(Table_Data_Table_13[[#This Row],[Item ID]],Analysis_Table,8,FALSE)</f>
        <v>#N/A</v>
      </c>
      <c r="O76" s="19" t="e">
        <f ca="1">VLOOKUP(Table_Data_Table_13[[#This Row],[Item ID]],Analysis_Table,9,FALSE)</f>
        <v>#N/A</v>
      </c>
      <c r="P76" s="18" t="e">
        <f ca="1">VLOOKUP(Table_Data_Table_13[[#This Row],[Item ID]],Analysis_Table,10,FALSE)</f>
        <v>#N/A</v>
      </c>
      <c r="Q76" s="21" t="e">
        <f ca="1">VLOOKUP(Table_Data_Table_13[[#This Row],[Item ID]],Analysis_Table,11,FALSE)</f>
        <v>#N/A</v>
      </c>
      <c r="R76" s="2" t="e">
        <f ca="1">VLOOKUP(Table_Data_Table_13[[#This Row],[Item ID]],Analysis_Table,12,FALSE)</f>
        <v>#N/A</v>
      </c>
      <c r="S76" s="20" t="e">
        <f ca="1">VLOOKUP(Table_Data_Table_13[[#This Row],[Item ID]],Analysis_Table,13,FALSE)</f>
        <v>#N/A</v>
      </c>
      <c r="T76" s="3" t="e">
        <f ca="1">VLOOKUP(Table_Data_Table_13[[#This Row],[Item ID]],Analysis_Table,14,FALSE)</f>
        <v>#N/A</v>
      </c>
      <c r="U76" s="22" t="e">
        <f ca="1">VLOOKUP(Table_Data_Table_13[[#This Row],[Item ID]],Analysis_Table,15,FALSE)</f>
        <v>#N/A</v>
      </c>
      <c r="V76" s="2" t="e">
        <f ca="1">VLOOKUP(Table_Data_Table_13[[#This Row],[Item ID]],Analysis_Table,16,FALSE)</f>
        <v>#N/A</v>
      </c>
      <c r="W76" s="2" t="e">
        <f ca="1">VLOOKUP(Table_Data_Table_13[[#This Row],[Item ID]],Analysis_Table,17,FALSE)</f>
        <v>#N/A</v>
      </c>
      <c r="X76" s="20" t="e">
        <f ca="1">VLOOKUP(Table_Data_Table_13[[#This Row],[Item ID]],Analysis_Table,18,FALSE)</f>
        <v>#N/A</v>
      </c>
      <c r="Y76" s="20" t="e">
        <f ca="1">VLOOKUP(Table_Data_Table_13[[#This Row],[Item ID]],Analysis_Table,19,FALSE)</f>
        <v>#N/A</v>
      </c>
      <c r="Z76"/>
      <c r="AA76"/>
      <c r="AB76">
        <v>1</v>
      </c>
    </row>
    <row r="77" spans="1:28" hidden="1" x14ac:dyDescent="0.25">
      <c r="A77" t="s">
        <v>133</v>
      </c>
      <c r="E77" s="1"/>
      <c r="J77" s="21">
        <v>0</v>
      </c>
      <c r="N77" s="2" t="e">
        <f ca="1">VLOOKUP(Table_Data_Table_13[[#This Row],[Item ID]],Analysis_Table,8,FALSE)</f>
        <v>#N/A</v>
      </c>
      <c r="O77" s="19" t="e">
        <f ca="1">VLOOKUP(Table_Data_Table_13[[#This Row],[Item ID]],Analysis_Table,9,FALSE)</f>
        <v>#N/A</v>
      </c>
      <c r="P77" s="18" t="e">
        <f ca="1">VLOOKUP(Table_Data_Table_13[[#This Row],[Item ID]],Analysis_Table,10,FALSE)</f>
        <v>#N/A</v>
      </c>
      <c r="Q77" s="21" t="e">
        <f ca="1">VLOOKUP(Table_Data_Table_13[[#This Row],[Item ID]],Analysis_Table,11,FALSE)</f>
        <v>#N/A</v>
      </c>
      <c r="R77" s="2" t="e">
        <f ca="1">VLOOKUP(Table_Data_Table_13[[#This Row],[Item ID]],Analysis_Table,12,FALSE)</f>
        <v>#N/A</v>
      </c>
      <c r="S77" s="20" t="e">
        <f ca="1">VLOOKUP(Table_Data_Table_13[[#This Row],[Item ID]],Analysis_Table,13,FALSE)</f>
        <v>#N/A</v>
      </c>
      <c r="T77" s="3" t="e">
        <f ca="1">VLOOKUP(Table_Data_Table_13[[#This Row],[Item ID]],Analysis_Table,14,FALSE)</f>
        <v>#N/A</v>
      </c>
      <c r="U77" s="22" t="e">
        <f ca="1">VLOOKUP(Table_Data_Table_13[[#This Row],[Item ID]],Analysis_Table,15,FALSE)</f>
        <v>#N/A</v>
      </c>
      <c r="V77" s="2" t="e">
        <f ca="1">VLOOKUP(Table_Data_Table_13[[#This Row],[Item ID]],Analysis_Table,16,FALSE)</f>
        <v>#N/A</v>
      </c>
      <c r="W77" s="2" t="e">
        <f ca="1">VLOOKUP(Table_Data_Table_13[[#This Row],[Item ID]],Analysis_Table,17,FALSE)</f>
        <v>#N/A</v>
      </c>
      <c r="X77" s="20" t="e">
        <f ca="1">VLOOKUP(Table_Data_Table_13[[#This Row],[Item ID]],Analysis_Table,18,FALSE)</f>
        <v>#N/A</v>
      </c>
      <c r="Y77" s="20" t="e">
        <f ca="1">VLOOKUP(Table_Data_Table_13[[#This Row],[Item ID]],Analysis_Table,19,FALSE)</f>
        <v>#N/A</v>
      </c>
      <c r="Z77"/>
      <c r="AA77"/>
      <c r="AB77">
        <v>1</v>
      </c>
    </row>
    <row r="78" spans="1:28" hidden="1" x14ac:dyDescent="0.25">
      <c r="A78" t="s">
        <v>133</v>
      </c>
      <c r="E78" s="1"/>
      <c r="J78" s="21">
        <v>0</v>
      </c>
      <c r="N78" s="2" t="e">
        <f ca="1">VLOOKUP(Table_Data_Table_13[[#This Row],[Item ID]],Analysis_Table,8,FALSE)</f>
        <v>#N/A</v>
      </c>
      <c r="O78" s="19" t="e">
        <f ca="1">VLOOKUP(Table_Data_Table_13[[#This Row],[Item ID]],Analysis_Table,9,FALSE)</f>
        <v>#N/A</v>
      </c>
      <c r="P78" s="18" t="e">
        <f ca="1">VLOOKUP(Table_Data_Table_13[[#This Row],[Item ID]],Analysis_Table,10,FALSE)</f>
        <v>#N/A</v>
      </c>
      <c r="Q78" s="21" t="e">
        <f ca="1">VLOOKUP(Table_Data_Table_13[[#This Row],[Item ID]],Analysis_Table,11,FALSE)</f>
        <v>#N/A</v>
      </c>
      <c r="R78" s="2" t="e">
        <f ca="1">VLOOKUP(Table_Data_Table_13[[#This Row],[Item ID]],Analysis_Table,12,FALSE)</f>
        <v>#N/A</v>
      </c>
      <c r="S78" s="20" t="e">
        <f ca="1">VLOOKUP(Table_Data_Table_13[[#This Row],[Item ID]],Analysis_Table,13,FALSE)</f>
        <v>#N/A</v>
      </c>
      <c r="T78" s="3" t="e">
        <f ca="1">VLOOKUP(Table_Data_Table_13[[#This Row],[Item ID]],Analysis_Table,14,FALSE)</f>
        <v>#N/A</v>
      </c>
      <c r="U78" s="22" t="e">
        <f ca="1">VLOOKUP(Table_Data_Table_13[[#This Row],[Item ID]],Analysis_Table,15,FALSE)</f>
        <v>#N/A</v>
      </c>
      <c r="V78" s="2" t="e">
        <f ca="1">VLOOKUP(Table_Data_Table_13[[#This Row],[Item ID]],Analysis_Table,16,FALSE)</f>
        <v>#N/A</v>
      </c>
      <c r="W78" s="2" t="e">
        <f ca="1">VLOOKUP(Table_Data_Table_13[[#This Row],[Item ID]],Analysis_Table,17,FALSE)</f>
        <v>#N/A</v>
      </c>
      <c r="X78" s="20" t="e">
        <f ca="1">VLOOKUP(Table_Data_Table_13[[#This Row],[Item ID]],Analysis_Table,18,FALSE)</f>
        <v>#N/A</v>
      </c>
      <c r="Y78" s="20" t="e">
        <f ca="1">VLOOKUP(Table_Data_Table_13[[#This Row],[Item ID]],Analysis_Table,19,FALSE)</f>
        <v>#N/A</v>
      </c>
      <c r="Z78"/>
      <c r="AA78"/>
      <c r="AB78">
        <v>1</v>
      </c>
    </row>
    <row r="79" spans="1:28" hidden="1" x14ac:dyDescent="0.25">
      <c r="A79" t="s">
        <v>133</v>
      </c>
      <c r="E79" s="1"/>
      <c r="J79" s="21">
        <v>0</v>
      </c>
      <c r="N79" s="2" t="e">
        <f ca="1">VLOOKUP(Table_Data_Table_13[[#This Row],[Item ID]],Analysis_Table,8,FALSE)</f>
        <v>#N/A</v>
      </c>
      <c r="O79" s="19" t="e">
        <f ca="1">VLOOKUP(Table_Data_Table_13[[#This Row],[Item ID]],Analysis_Table,9,FALSE)</f>
        <v>#N/A</v>
      </c>
      <c r="P79" s="18" t="e">
        <f ca="1">VLOOKUP(Table_Data_Table_13[[#This Row],[Item ID]],Analysis_Table,10,FALSE)</f>
        <v>#N/A</v>
      </c>
      <c r="Q79" s="21" t="e">
        <f ca="1">VLOOKUP(Table_Data_Table_13[[#This Row],[Item ID]],Analysis_Table,11,FALSE)</f>
        <v>#N/A</v>
      </c>
      <c r="R79" s="2" t="e">
        <f ca="1">VLOOKUP(Table_Data_Table_13[[#This Row],[Item ID]],Analysis_Table,12,FALSE)</f>
        <v>#N/A</v>
      </c>
      <c r="S79" s="20" t="e">
        <f ca="1">VLOOKUP(Table_Data_Table_13[[#This Row],[Item ID]],Analysis_Table,13,FALSE)</f>
        <v>#N/A</v>
      </c>
      <c r="T79" s="3" t="e">
        <f ca="1">VLOOKUP(Table_Data_Table_13[[#This Row],[Item ID]],Analysis_Table,14,FALSE)</f>
        <v>#N/A</v>
      </c>
      <c r="U79" s="22" t="e">
        <f ca="1">VLOOKUP(Table_Data_Table_13[[#This Row],[Item ID]],Analysis_Table,15,FALSE)</f>
        <v>#N/A</v>
      </c>
      <c r="V79" s="2" t="e">
        <f ca="1">VLOOKUP(Table_Data_Table_13[[#This Row],[Item ID]],Analysis_Table,16,FALSE)</f>
        <v>#N/A</v>
      </c>
      <c r="W79" s="2" t="e">
        <f ca="1">VLOOKUP(Table_Data_Table_13[[#This Row],[Item ID]],Analysis_Table,17,FALSE)</f>
        <v>#N/A</v>
      </c>
      <c r="X79" s="20" t="e">
        <f ca="1">VLOOKUP(Table_Data_Table_13[[#This Row],[Item ID]],Analysis_Table,18,FALSE)</f>
        <v>#N/A</v>
      </c>
      <c r="Y79" s="20" t="e">
        <f ca="1">VLOOKUP(Table_Data_Table_13[[#This Row],[Item ID]],Analysis_Table,19,FALSE)</f>
        <v>#N/A</v>
      </c>
      <c r="Z79"/>
      <c r="AA79"/>
      <c r="AB79">
        <v>1</v>
      </c>
    </row>
    <row r="80" spans="1:28" hidden="1" x14ac:dyDescent="0.25">
      <c r="A80" t="s">
        <v>133</v>
      </c>
      <c r="E80" s="1"/>
      <c r="J80" s="21">
        <v>0</v>
      </c>
      <c r="N80" s="2" t="e">
        <f ca="1">VLOOKUP(Table_Data_Table_13[[#This Row],[Item ID]],Analysis_Table,8,FALSE)</f>
        <v>#N/A</v>
      </c>
      <c r="O80" s="19" t="e">
        <f ca="1">VLOOKUP(Table_Data_Table_13[[#This Row],[Item ID]],Analysis_Table,9,FALSE)</f>
        <v>#N/A</v>
      </c>
      <c r="P80" s="18" t="e">
        <f ca="1">VLOOKUP(Table_Data_Table_13[[#This Row],[Item ID]],Analysis_Table,10,FALSE)</f>
        <v>#N/A</v>
      </c>
      <c r="Q80" s="21" t="e">
        <f ca="1">VLOOKUP(Table_Data_Table_13[[#This Row],[Item ID]],Analysis_Table,11,FALSE)</f>
        <v>#N/A</v>
      </c>
      <c r="R80" s="2" t="e">
        <f ca="1">VLOOKUP(Table_Data_Table_13[[#This Row],[Item ID]],Analysis_Table,12,FALSE)</f>
        <v>#N/A</v>
      </c>
      <c r="S80" s="20" t="e">
        <f ca="1">VLOOKUP(Table_Data_Table_13[[#This Row],[Item ID]],Analysis_Table,13,FALSE)</f>
        <v>#N/A</v>
      </c>
      <c r="T80" s="3" t="e">
        <f ca="1">VLOOKUP(Table_Data_Table_13[[#This Row],[Item ID]],Analysis_Table,14,FALSE)</f>
        <v>#N/A</v>
      </c>
      <c r="U80" s="22" t="e">
        <f ca="1">VLOOKUP(Table_Data_Table_13[[#This Row],[Item ID]],Analysis_Table,15,FALSE)</f>
        <v>#N/A</v>
      </c>
      <c r="V80" s="2" t="e">
        <f ca="1">VLOOKUP(Table_Data_Table_13[[#This Row],[Item ID]],Analysis_Table,16,FALSE)</f>
        <v>#N/A</v>
      </c>
      <c r="W80" s="2" t="e">
        <f ca="1">VLOOKUP(Table_Data_Table_13[[#This Row],[Item ID]],Analysis_Table,17,FALSE)</f>
        <v>#N/A</v>
      </c>
      <c r="X80" s="20" t="e">
        <f ca="1">VLOOKUP(Table_Data_Table_13[[#This Row],[Item ID]],Analysis_Table,18,FALSE)</f>
        <v>#N/A</v>
      </c>
      <c r="Y80" s="20" t="e">
        <f ca="1">VLOOKUP(Table_Data_Table_13[[#This Row],[Item ID]],Analysis_Table,19,FALSE)</f>
        <v>#N/A</v>
      </c>
      <c r="Z80"/>
      <c r="AA80"/>
      <c r="AB80">
        <v>1</v>
      </c>
    </row>
    <row r="81" spans="1:28" hidden="1" x14ac:dyDescent="0.25">
      <c r="A81" t="s">
        <v>133</v>
      </c>
      <c r="E81" s="1"/>
      <c r="J81" s="21">
        <v>0</v>
      </c>
      <c r="N81" s="2" t="e">
        <f ca="1">VLOOKUP(Table_Data_Table_13[[#This Row],[Item ID]],Analysis_Table,8,FALSE)</f>
        <v>#N/A</v>
      </c>
      <c r="O81" s="19" t="e">
        <f ca="1">VLOOKUP(Table_Data_Table_13[[#This Row],[Item ID]],Analysis_Table,9,FALSE)</f>
        <v>#N/A</v>
      </c>
      <c r="P81" s="18" t="e">
        <f ca="1">VLOOKUP(Table_Data_Table_13[[#This Row],[Item ID]],Analysis_Table,10,FALSE)</f>
        <v>#N/A</v>
      </c>
      <c r="Q81" s="21" t="e">
        <f ca="1">VLOOKUP(Table_Data_Table_13[[#This Row],[Item ID]],Analysis_Table,11,FALSE)</f>
        <v>#N/A</v>
      </c>
      <c r="R81" s="2" t="e">
        <f ca="1">VLOOKUP(Table_Data_Table_13[[#This Row],[Item ID]],Analysis_Table,12,FALSE)</f>
        <v>#N/A</v>
      </c>
      <c r="S81" s="20" t="e">
        <f ca="1">VLOOKUP(Table_Data_Table_13[[#This Row],[Item ID]],Analysis_Table,13,FALSE)</f>
        <v>#N/A</v>
      </c>
      <c r="T81" s="3" t="e">
        <f ca="1">VLOOKUP(Table_Data_Table_13[[#This Row],[Item ID]],Analysis_Table,14,FALSE)</f>
        <v>#N/A</v>
      </c>
      <c r="U81" s="22" t="e">
        <f ca="1">VLOOKUP(Table_Data_Table_13[[#This Row],[Item ID]],Analysis_Table,15,FALSE)</f>
        <v>#N/A</v>
      </c>
      <c r="V81" s="2" t="e">
        <f ca="1">VLOOKUP(Table_Data_Table_13[[#This Row],[Item ID]],Analysis_Table,16,FALSE)</f>
        <v>#N/A</v>
      </c>
      <c r="W81" s="2" t="e">
        <f ca="1">VLOOKUP(Table_Data_Table_13[[#This Row],[Item ID]],Analysis_Table,17,FALSE)</f>
        <v>#N/A</v>
      </c>
      <c r="X81" s="20" t="e">
        <f ca="1">VLOOKUP(Table_Data_Table_13[[#This Row],[Item ID]],Analysis_Table,18,FALSE)</f>
        <v>#N/A</v>
      </c>
      <c r="Y81" s="20" t="e">
        <f ca="1">VLOOKUP(Table_Data_Table_13[[#This Row],[Item ID]],Analysis_Table,19,FALSE)</f>
        <v>#N/A</v>
      </c>
      <c r="Z81"/>
      <c r="AA81"/>
      <c r="AB81">
        <v>1</v>
      </c>
    </row>
    <row r="82" spans="1:28" hidden="1" x14ac:dyDescent="0.25">
      <c r="A82" t="s">
        <v>133</v>
      </c>
      <c r="E82" s="1"/>
      <c r="J82" s="21">
        <v>0</v>
      </c>
      <c r="N82" s="2" t="e">
        <f ca="1">VLOOKUP(Table_Data_Table_13[[#This Row],[Item ID]],Analysis_Table,8,FALSE)</f>
        <v>#N/A</v>
      </c>
      <c r="O82" s="19" t="e">
        <f ca="1">VLOOKUP(Table_Data_Table_13[[#This Row],[Item ID]],Analysis_Table,9,FALSE)</f>
        <v>#N/A</v>
      </c>
      <c r="P82" s="18" t="e">
        <f ca="1">VLOOKUP(Table_Data_Table_13[[#This Row],[Item ID]],Analysis_Table,10,FALSE)</f>
        <v>#N/A</v>
      </c>
      <c r="Q82" s="21" t="e">
        <f ca="1">VLOOKUP(Table_Data_Table_13[[#This Row],[Item ID]],Analysis_Table,11,FALSE)</f>
        <v>#N/A</v>
      </c>
      <c r="R82" s="2" t="e">
        <f ca="1">VLOOKUP(Table_Data_Table_13[[#This Row],[Item ID]],Analysis_Table,12,FALSE)</f>
        <v>#N/A</v>
      </c>
      <c r="S82" s="20" t="e">
        <f ca="1">VLOOKUP(Table_Data_Table_13[[#This Row],[Item ID]],Analysis_Table,13,FALSE)</f>
        <v>#N/A</v>
      </c>
      <c r="T82" s="3" t="e">
        <f ca="1">VLOOKUP(Table_Data_Table_13[[#This Row],[Item ID]],Analysis_Table,14,FALSE)</f>
        <v>#N/A</v>
      </c>
      <c r="U82" s="22" t="e">
        <f ca="1">VLOOKUP(Table_Data_Table_13[[#This Row],[Item ID]],Analysis_Table,15,FALSE)</f>
        <v>#N/A</v>
      </c>
      <c r="V82" s="2" t="e">
        <f ca="1">VLOOKUP(Table_Data_Table_13[[#This Row],[Item ID]],Analysis_Table,16,FALSE)</f>
        <v>#N/A</v>
      </c>
      <c r="W82" s="2" t="e">
        <f ca="1">VLOOKUP(Table_Data_Table_13[[#This Row],[Item ID]],Analysis_Table,17,FALSE)</f>
        <v>#N/A</v>
      </c>
      <c r="X82" s="20" t="e">
        <f ca="1">VLOOKUP(Table_Data_Table_13[[#This Row],[Item ID]],Analysis_Table,18,FALSE)</f>
        <v>#N/A</v>
      </c>
      <c r="Y82" s="20" t="e">
        <f ca="1">VLOOKUP(Table_Data_Table_13[[#This Row],[Item ID]],Analysis_Table,19,FALSE)</f>
        <v>#N/A</v>
      </c>
      <c r="Z82"/>
      <c r="AA82"/>
      <c r="AB82">
        <v>1</v>
      </c>
    </row>
    <row r="83" spans="1:28" hidden="1" x14ac:dyDescent="0.25">
      <c r="A83" t="s">
        <v>133</v>
      </c>
      <c r="E83" s="1"/>
      <c r="J83" s="21">
        <v>0</v>
      </c>
      <c r="N83" s="2" t="e">
        <f ca="1">VLOOKUP(Table_Data_Table_13[[#This Row],[Item ID]],Analysis_Table,8,FALSE)</f>
        <v>#N/A</v>
      </c>
      <c r="O83" s="19" t="e">
        <f ca="1">VLOOKUP(Table_Data_Table_13[[#This Row],[Item ID]],Analysis_Table,9,FALSE)</f>
        <v>#N/A</v>
      </c>
      <c r="P83" s="18" t="e">
        <f ca="1">VLOOKUP(Table_Data_Table_13[[#This Row],[Item ID]],Analysis_Table,10,FALSE)</f>
        <v>#N/A</v>
      </c>
      <c r="Q83" s="21" t="e">
        <f ca="1">VLOOKUP(Table_Data_Table_13[[#This Row],[Item ID]],Analysis_Table,11,FALSE)</f>
        <v>#N/A</v>
      </c>
      <c r="R83" s="2" t="e">
        <f ca="1">VLOOKUP(Table_Data_Table_13[[#This Row],[Item ID]],Analysis_Table,12,FALSE)</f>
        <v>#N/A</v>
      </c>
      <c r="S83" s="20" t="e">
        <f ca="1">VLOOKUP(Table_Data_Table_13[[#This Row],[Item ID]],Analysis_Table,13,FALSE)</f>
        <v>#N/A</v>
      </c>
      <c r="T83" s="3" t="e">
        <f ca="1">VLOOKUP(Table_Data_Table_13[[#This Row],[Item ID]],Analysis_Table,14,FALSE)</f>
        <v>#N/A</v>
      </c>
      <c r="U83" s="22" t="e">
        <f ca="1">VLOOKUP(Table_Data_Table_13[[#This Row],[Item ID]],Analysis_Table,15,FALSE)</f>
        <v>#N/A</v>
      </c>
      <c r="V83" s="2" t="e">
        <f ca="1">VLOOKUP(Table_Data_Table_13[[#This Row],[Item ID]],Analysis_Table,16,FALSE)</f>
        <v>#N/A</v>
      </c>
      <c r="W83" s="2" t="e">
        <f ca="1">VLOOKUP(Table_Data_Table_13[[#This Row],[Item ID]],Analysis_Table,17,FALSE)</f>
        <v>#N/A</v>
      </c>
      <c r="X83" s="20" t="e">
        <f ca="1">VLOOKUP(Table_Data_Table_13[[#This Row],[Item ID]],Analysis_Table,18,FALSE)</f>
        <v>#N/A</v>
      </c>
      <c r="Y83" s="20" t="e">
        <f ca="1">VLOOKUP(Table_Data_Table_13[[#This Row],[Item ID]],Analysis_Table,19,FALSE)</f>
        <v>#N/A</v>
      </c>
      <c r="Z83"/>
      <c r="AA83"/>
      <c r="AB83">
        <v>1</v>
      </c>
    </row>
    <row r="84" spans="1:28" hidden="1" x14ac:dyDescent="0.25">
      <c r="A84" t="s">
        <v>133</v>
      </c>
      <c r="E84" s="1"/>
      <c r="J84" s="21">
        <v>0</v>
      </c>
      <c r="N84" s="2" t="e">
        <f ca="1">VLOOKUP(Table_Data_Table_13[[#This Row],[Item ID]],Analysis_Table,8,FALSE)</f>
        <v>#N/A</v>
      </c>
      <c r="O84" s="19" t="e">
        <f ca="1">VLOOKUP(Table_Data_Table_13[[#This Row],[Item ID]],Analysis_Table,9,FALSE)</f>
        <v>#N/A</v>
      </c>
      <c r="P84" s="18" t="e">
        <f ca="1">VLOOKUP(Table_Data_Table_13[[#This Row],[Item ID]],Analysis_Table,10,FALSE)</f>
        <v>#N/A</v>
      </c>
      <c r="Q84" s="21" t="e">
        <f ca="1">VLOOKUP(Table_Data_Table_13[[#This Row],[Item ID]],Analysis_Table,11,FALSE)</f>
        <v>#N/A</v>
      </c>
      <c r="R84" s="2" t="e">
        <f ca="1">VLOOKUP(Table_Data_Table_13[[#This Row],[Item ID]],Analysis_Table,12,FALSE)</f>
        <v>#N/A</v>
      </c>
      <c r="S84" s="20" t="e">
        <f ca="1">VLOOKUP(Table_Data_Table_13[[#This Row],[Item ID]],Analysis_Table,13,FALSE)</f>
        <v>#N/A</v>
      </c>
      <c r="T84" s="3" t="e">
        <f ca="1">VLOOKUP(Table_Data_Table_13[[#This Row],[Item ID]],Analysis_Table,14,FALSE)</f>
        <v>#N/A</v>
      </c>
      <c r="U84" s="22" t="e">
        <f ca="1">VLOOKUP(Table_Data_Table_13[[#This Row],[Item ID]],Analysis_Table,15,FALSE)</f>
        <v>#N/A</v>
      </c>
      <c r="V84" s="2" t="e">
        <f ca="1">VLOOKUP(Table_Data_Table_13[[#This Row],[Item ID]],Analysis_Table,16,FALSE)</f>
        <v>#N/A</v>
      </c>
      <c r="W84" s="2" t="e">
        <f ca="1">VLOOKUP(Table_Data_Table_13[[#This Row],[Item ID]],Analysis_Table,17,FALSE)</f>
        <v>#N/A</v>
      </c>
      <c r="X84" s="20" t="e">
        <f ca="1">VLOOKUP(Table_Data_Table_13[[#This Row],[Item ID]],Analysis_Table,18,FALSE)</f>
        <v>#N/A</v>
      </c>
      <c r="Y84" s="20" t="e">
        <f ca="1">VLOOKUP(Table_Data_Table_13[[#This Row],[Item ID]],Analysis_Table,19,FALSE)</f>
        <v>#N/A</v>
      </c>
      <c r="Z84"/>
      <c r="AA84"/>
      <c r="AB84">
        <v>1</v>
      </c>
    </row>
    <row r="85" spans="1:28" hidden="1" x14ac:dyDescent="0.25">
      <c r="A85" t="s">
        <v>133</v>
      </c>
      <c r="E85" s="1"/>
      <c r="J85" s="21">
        <v>0</v>
      </c>
      <c r="N85" s="2" t="e">
        <f ca="1">VLOOKUP(Table_Data_Table_13[[#This Row],[Item ID]],Analysis_Table,8,FALSE)</f>
        <v>#N/A</v>
      </c>
      <c r="O85" s="19" t="e">
        <f ca="1">VLOOKUP(Table_Data_Table_13[[#This Row],[Item ID]],Analysis_Table,9,FALSE)</f>
        <v>#N/A</v>
      </c>
      <c r="P85" s="18" t="e">
        <f ca="1">VLOOKUP(Table_Data_Table_13[[#This Row],[Item ID]],Analysis_Table,10,FALSE)</f>
        <v>#N/A</v>
      </c>
      <c r="Q85" s="21" t="e">
        <f ca="1">VLOOKUP(Table_Data_Table_13[[#This Row],[Item ID]],Analysis_Table,11,FALSE)</f>
        <v>#N/A</v>
      </c>
      <c r="R85" s="2" t="e">
        <f ca="1">VLOOKUP(Table_Data_Table_13[[#This Row],[Item ID]],Analysis_Table,12,FALSE)</f>
        <v>#N/A</v>
      </c>
      <c r="S85" s="20" t="e">
        <f ca="1">VLOOKUP(Table_Data_Table_13[[#This Row],[Item ID]],Analysis_Table,13,FALSE)</f>
        <v>#N/A</v>
      </c>
      <c r="T85" s="3" t="e">
        <f ca="1">VLOOKUP(Table_Data_Table_13[[#This Row],[Item ID]],Analysis_Table,14,FALSE)</f>
        <v>#N/A</v>
      </c>
      <c r="U85" s="22" t="e">
        <f ca="1">VLOOKUP(Table_Data_Table_13[[#This Row],[Item ID]],Analysis_Table,15,FALSE)</f>
        <v>#N/A</v>
      </c>
      <c r="V85" s="2" t="e">
        <f ca="1">VLOOKUP(Table_Data_Table_13[[#This Row],[Item ID]],Analysis_Table,16,FALSE)</f>
        <v>#N/A</v>
      </c>
      <c r="W85" s="2" t="e">
        <f ca="1">VLOOKUP(Table_Data_Table_13[[#This Row],[Item ID]],Analysis_Table,17,FALSE)</f>
        <v>#N/A</v>
      </c>
      <c r="X85" s="20" t="e">
        <f ca="1">VLOOKUP(Table_Data_Table_13[[#This Row],[Item ID]],Analysis_Table,18,FALSE)</f>
        <v>#N/A</v>
      </c>
      <c r="Y85" s="20" t="e">
        <f ca="1">VLOOKUP(Table_Data_Table_13[[#This Row],[Item ID]],Analysis_Table,19,FALSE)</f>
        <v>#N/A</v>
      </c>
      <c r="Z85"/>
      <c r="AA85"/>
      <c r="AB85">
        <v>1</v>
      </c>
    </row>
    <row r="86" spans="1:28" hidden="1" x14ac:dyDescent="0.25">
      <c r="A86" t="s">
        <v>133</v>
      </c>
      <c r="E86" s="1"/>
      <c r="J86" s="21">
        <v>0</v>
      </c>
      <c r="N86" s="2" t="e">
        <f ca="1">VLOOKUP(Table_Data_Table_13[[#This Row],[Item ID]],Analysis_Table,8,FALSE)</f>
        <v>#N/A</v>
      </c>
      <c r="O86" s="19" t="e">
        <f ca="1">VLOOKUP(Table_Data_Table_13[[#This Row],[Item ID]],Analysis_Table,9,FALSE)</f>
        <v>#N/A</v>
      </c>
      <c r="P86" s="18" t="e">
        <f ca="1">VLOOKUP(Table_Data_Table_13[[#This Row],[Item ID]],Analysis_Table,10,FALSE)</f>
        <v>#N/A</v>
      </c>
      <c r="Q86" s="21" t="e">
        <f ca="1">VLOOKUP(Table_Data_Table_13[[#This Row],[Item ID]],Analysis_Table,11,FALSE)</f>
        <v>#N/A</v>
      </c>
      <c r="R86" s="2" t="e">
        <f ca="1">VLOOKUP(Table_Data_Table_13[[#This Row],[Item ID]],Analysis_Table,12,FALSE)</f>
        <v>#N/A</v>
      </c>
      <c r="S86" s="20" t="e">
        <f ca="1">VLOOKUP(Table_Data_Table_13[[#This Row],[Item ID]],Analysis_Table,13,FALSE)</f>
        <v>#N/A</v>
      </c>
      <c r="T86" s="3" t="e">
        <f ca="1">VLOOKUP(Table_Data_Table_13[[#This Row],[Item ID]],Analysis_Table,14,FALSE)</f>
        <v>#N/A</v>
      </c>
      <c r="U86" s="22" t="e">
        <f ca="1">VLOOKUP(Table_Data_Table_13[[#This Row],[Item ID]],Analysis_Table,15,FALSE)</f>
        <v>#N/A</v>
      </c>
      <c r="V86" s="2" t="e">
        <f ca="1">VLOOKUP(Table_Data_Table_13[[#This Row],[Item ID]],Analysis_Table,16,FALSE)</f>
        <v>#N/A</v>
      </c>
      <c r="W86" s="2" t="e">
        <f ca="1">VLOOKUP(Table_Data_Table_13[[#This Row],[Item ID]],Analysis_Table,17,FALSE)</f>
        <v>#N/A</v>
      </c>
      <c r="X86" s="20" t="e">
        <f ca="1">VLOOKUP(Table_Data_Table_13[[#This Row],[Item ID]],Analysis_Table,18,FALSE)</f>
        <v>#N/A</v>
      </c>
      <c r="Y86" s="20" t="e">
        <f ca="1">VLOOKUP(Table_Data_Table_13[[#This Row],[Item ID]],Analysis_Table,19,FALSE)</f>
        <v>#N/A</v>
      </c>
      <c r="Z86"/>
      <c r="AA86"/>
      <c r="AB86">
        <v>1</v>
      </c>
    </row>
    <row r="87" spans="1:28" hidden="1" x14ac:dyDescent="0.25">
      <c r="A87" t="s">
        <v>133</v>
      </c>
      <c r="E87" s="1"/>
      <c r="J87" s="21">
        <v>0</v>
      </c>
      <c r="N87" s="2" t="e">
        <f ca="1">VLOOKUP(Table_Data_Table_13[[#This Row],[Item ID]],Analysis_Table,8,FALSE)</f>
        <v>#N/A</v>
      </c>
      <c r="O87" s="19" t="e">
        <f ca="1">VLOOKUP(Table_Data_Table_13[[#This Row],[Item ID]],Analysis_Table,9,FALSE)</f>
        <v>#N/A</v>
      </c>
      <c r="P87" s="18" t="e">
        <f ca="1">VLOOKUP(Table_Data_Table_13[[#This Row],[Item ID]],Analysis_Table,10,FALSE)</f>
        <v>#N/A</v>
      </c>
      <c r="Q87" s="21" t="e">
        <f ca="1">VLOOKUP(Table_Data_Table_13[[#This Row],[Item ID]],Analysis_Table,11,FALSE)</f>
        <v>#N/A</v>
      </c>
      <c r="R87" s="2" t="e">
        <f ca="1">VLOOKUP(Table_Data_Table_13[[#This Row],[Item ID]],Analysis_Table,12,FALSE)</f>
        <v>#N/A</v>
      </c>
      <c r="S87" s="20" t="e">
        <f ca="1">VLOOKUP(Table_Data_Table_13[[#This Row],[Item ID]],Analysis_Table,13,FALSE)</f>
        <v>#N/A</v>
      </c>
      <c r="T87" s="3" t="e">
        <f ca="1">VLOOKUP(Table_Data_Table_13[[#This Row],[Item ID]],Analysis_Table,14,FALSE)</f>
        <v>#N/A</v>
      </c>
      <c r="U87" s="22" t="e">
        <f ca="1">VLOOKUP(Table_Data_Table_13[[#This Row],[Item ID]],Analysis_Table,15,FALSE)</f>
        <v>#N/A</v>
      </c>
      <c r="V87" s="2" t="e">
        <f ca="1">VLOOKUP(Table_Data_Table_13[[#This Row],[Item ID]],Analysis_Table,16,FALSE)</f>
        <v>#N/A</v>
      </c>
      <c r="W87" s="2" t="e">
        <f ca="1">VLOOKUP(Table_Data_Table_13[[#This Row],[Item ID]],Analysis_Table,17,FALSE)</f>
        <v>#N/A</v>
      </c>
      <c r="X87" s="20" t="e">
        <f ca="1">VLOOKUP(Table_Data_Table_13[[#This Row],[Item ID]],Analysis_Table,18,FALSE)</f>
        <v>#N/A</v>
      </c>
      <c r="Y87" s="20" t="e">
        <f ca="1">VLOOKUP(Table_Data_Table_13[[#This Row],[Item ID]],Analysis_Table,19,FALSE)</f>
        <v>#N/A</v>
      </c>
      <c r="Z87"/>
      <c r="AA87"/>
      <c r="AB87">
        <v>1</v>
      </c>
    </row>
    <row r="88" spans="1:28" hidden="1" x14ac:dyDescent="0.25">
      <c r="A88" t="s">
        <v>133</v>
      </c>
      <c r="E88" s="1"/>
      <c r="J88" s="21">
        <v>0</v>
      </c>
      <c r="N88" s="2" t="e">
        <f ca="1">VLOOKUP(Table_Data_Table_13[[#This Row],[Item ID]],Analysis_Table,8,FALSE)</f>
        <v>#N/A</v>
      </c>
      <c r="O88" s="19" t="e">
        <f ca="1">VLOOKUP(Table_Data_Table_13[[#This Row],[Item ID]],Analysis_Table,9,FALSE)</f>
        <v>#N/A</v>
      </c>
      <c r="P88" s="18" t="e">
        <f ca="1">VLOOKUP(Table_Data_Table_13[[#This Row],[Item ID]],Analysis_Table,10,FALSE)</f>
        <v>#N/A</v>
      </c>
      <c r="Q88" s="21" t="e">
        <f ca="1">VLOOKUP(Table_Data_Table_13[[#This Row],[Item ID]],Analysis_Table,11,FALSE)</f>
        <v>#N/A</v>
      </c>
      <c r="R88" s="2" t="e">
        <f ca="1">VLOOKUP(Table_Data_Table_13[[#This Row],[Item ID]],Analysis_Table,12,FALSE)</f>
        <v>#N/A</v>
      </c>
      <c r="S88" s="20" t="e">
        <f ca="1">VLOOKUP(Table_Data_Table_13[[#This Row],[Item ID]],Analysis_Table,13,FALSE)</f>
        <v>#N/A</v>
      </c>
      <c r="T88" s="3" t="e">
        <f ca="1">VLOOKUP(Table_Data_Table_13[[#This Row],[Item ID]],Analysis_Table,14,FALSE)</f>
        <v>#N/A</v>
      </c>
      <c r="U88" s="22" t="e">
        <f ca="1">VLOOKUP(Table_Data_Table_13[[#This Row],[Item ID]],Analysis_Table,15,FALSE)</f>
        <v>#N/A</v>
      </c>
      <c r="V88" s="2" t="e">
        <f ca="1">VLOOKUP(Table_Data_Table_13[[#This Row],[Item ID]],Analysis_Table,16,FALSE)</f>
        <v>#N/A</v>
      </c>
      <c r="W88" s="2" t="e">
        <f ca="1">VLOOKUP(Table_Data_Table_13[[#This Row],[Item ID]],Analysis_Table,17,FALSE)</f>
        <v>#N/A</v>
      </c>
      <c r="X88" s="20" t="e">
        <f ca="1">VLOOKUP(Table_Data_Table_13[[#This Row],[Item ID]],Analysis_Table,18,FALSE)</f>
        <v>#N/A</v>
      </c>
      <c r="Y88" s="20" t="e">
        <f ca="1">VLOOKUP(Table_Data_Table_13[[#This Row],[Item ID]],Analysis_Table,19,FALSE)</f>
        <v>#N/A</v>
      </c>
      <c r="Z88"/>
      <c r="AA88"/>
      <c r="AB88">
        <v>1</v>
      </c>
    </row>
    <row r="89" spans="1:28" hidden="1" x14ac:dyDescent="0.25">
      <c r="A89" t="s">
        <v>133</v>
      </c>
      <c r="E89" s="1"/>
      <c r="J89" s="21">
        <v>0</v>
      </c>
      <c r="N89" s="2" t="e">
        <f ca="1">VLOOKUP(Table_Data_Table_13[[#This Row],[Item ID]],Analysis_Table,8,FALSE)</f>
        <v>#N/A</v>
      </c>
      <c r="O89" s="19" t="e">
        <f ca="1">VLOOKUP(Table_Data_Table_13[[#This Row],[Item ID]],Analysis_Table,9,FALSE)</f>
        <v>#N/A</v>
      </c>
      <c r="P89" s="18" t="e">
        <f ca="1">VLOOKUP(Table_Data_Table_13[[#This Row],[Item ID]],Analysis_Table,10,FALSE)</f>
        <v>#N/A</v>
      </c>
      <c r="Q89" s="21" t="e">
        <f ca="1">VLOOKUP(Table_Data_Table_13[[#This Row],[Item ID]],Analysis_Table,11,FALSE)</f>
        <v>#N/A</v>
      </c>
      <c r="R89" s="2" t="e">
        <f ca="1">VLOOKUP(Table_Data_Table_13[[#This Row],[Item ID]],Analysis_Table,12,FALSE)</f>
        <v>#N/A</v>
      </c>
      <c r="S89" s="20" t="e">
        <f ca="1">VLOOKUP(Table_Data_Table_13[[#This Row],[Item ID]],Analysis_Table,13,FALSE)</f>
        <v>#N/A</v>
      </c>
      <c r="T89" s="3" t="e">
        <f ca="1">VLOOKUP(Table_Data_Table_13[[#This Row],[Item ID]],Analysis_Table,14,FALSE)</f>
        <v>#N/A</v>
      </c>
      <c r="U89" s="22" t="e">
        <f ca="1">VLOOKUP(Table_Data_Table_13[[#This Row],[Item ID]],Analysis_Table,15,FALSE)</f>
        <v>#N/A</v>
      </c>
      <c r="V89" s="2" t="e">
        <f ca="1">VLOOKUP(Table_Data_Table_13[[#This Row],[Item ID]],Analysis_Table,16,FALSE)</f>
        <v>#N/A</v>
      </c>
      <c r="W89" s="2" t="e">
        <f ca="1">VLOOKUP(Table_Data_Table_13[[#This Row],[Item ID]],Analysis_Table,17,FALSE)</f>
        <v>#N/A</v>
      </c>
      <c r="X89" s="20" t="e">
        <f ca="1">VLOOKUP(Table_Data_Table_13[[#This Row],[Item ID]],Analysis_Table,18,FALSE)</f>
        <v>#N/A</v>
      </c>
      <c r="Y89" s="20" t="e">
        <f ca="1">VLOOKUP(Table_Data_Table_13[[#This Row],[Item ID]],Analysis_Table,19,FALSE)</f>
        <v>#N/A</v>
      </c>
      <c r="Z89"/>
      <c r="AA89"/>
      <c r="AB89">
        <v>1</v>
      </c>
    </row>
    <row r="90" spans="1:28" hidden="1" x14ac:dyDescent="0.25">
      <c r="A90" t="s">
        <v>133</v>
      </c>
      <c r="E90" s="1"/>
      <c r="J90" s="21">
        <v>0</v>
      </c>
      <c r="N90" s="2" t="e">
        <f ca="1">VLOOKUP(Table_Data_Table_13[[#This Row],[Item ID]],Analysis_Table,8,FALSE)</f>
        <v>#N/A</v>
      </c>
      <c r="O90" s="19" t="e">
        <f ca="1">VLOOKUP(Table_Data_Table_13[[#This Row],[Item ID]],Analysis_Table,9,FALSE)</f>
        <v>#N/A</v>
      </c>
      <c r="P90" s="18" t="e">
        <f ca="1">VLOOKUP(Table_Data_Table_13[[#This Row],[Item ID]],Analysis_Table,10,FALSE)</f>
        <v>#N/A</v>
      </c>
      <c r="Q90" s="21" t="e">
        <f ca="1">VLOOKUP(Table_Data_Table_13[[#This Row],[Item ID]],Analysis_Table,11,FALSE)</f>
        <v>#N/A</v>
      </c>
      <c r="R90" s="2" t="e">
        <f ca="1">VLOOKUP(Table_Data_Table_13[[#This Row],[Item ID]],Analysis_Table,12,FALSE)</f>
        <v>#N/A</v>
      </c>
      <c r="S90" s="20" t="e">
        <f ca="1">VLOOKUP(Table_Data_Table_13[[#This Row],[Item ID]],Analysis_Table,13,FALSE)</f>
        <v>#N/A</v>
      </c>
      <c r="T90" s="3" t="e">
        <f ca="1">VLOOKUP(Table_Data_Table_13[[#This Row],[Item ID]],Analysis_Table,14,FALSE)</f>
        <v>#N/A</v>
      </c>
      <c r="U90" s="22" t="e">
        <f ca="1">VLOOKUP(Table_Data_Table_13[[#This Row],[Item ID]],Analysis_Table,15,FALSE)</f>
        <v>#N/A</v>
      </c>
      <c r="V90" s="2" t="e">
        <f ca="1">VLOOKUP(Table_Data_Table_13[[#This Row],[Item ID]],Analysis_Table,16,FALSE)</f>
        <v>#N/A</v>
      </c>
      <c r="W90" s="2" t="e">
        <f ca="1">VLOOKUP(Table_Data_Table_13[[#This Row],[Item ID]],Analysis_Table,17,FALSE)</f>
        <v>#N/A</v>
      </c>
      <c r="X90" s="20" t="e">
        <f ca="1">VLOOKUP(Table_Data_Table_13[[#This Row],[Item ID]],Analysis_Table,18,FALSE)</f>
        <v>#N/A</v>
      </c>
      <c r="Y90" s="20" t="e">
        <f ca="1">VLOOKUP(Table_Data_Table_13[[#This Row],[Item ID]],Analysis_Table,19,FALSE)</f>
        <v>#N/A</v>
      </c>
      <c r="Z90"/>
      <c r="AA90"/>
      <c r="AB90">
        <v>1</v>
      </c>
    </row>
    <row r="91" spans="1:28" hidden="1" x14ac:dyDescent="0.25">
      <c r="A91" t="s">
        <v>133</v>
      </c>
      <c r="E91" s="1"/>
      <c r="J91" s="21">
        <v>0</v>
      </c>
      <c r="N91" s="2" t="e">
        <f ca="1">VLOOKUP(Table_Data_Table_13[[#This Row],[Item ID]],Analysis_Table,8,FALSE)</f>
        <v>#N/A</v>
      </c>
      <c r="O91" s="19" t="e">
        <f ca="1">VLOOKUP(Table_Data_Table_13[[#This Row],[Item ID]],Analysis_Table,9,FALSE)</f>
        <v>#N/A</v>
      </c>
      <c r="P91" s="18" t="e">
        <f ca="1">VLOOKUP(Table_Data_Table_13[[#This Row],[Item ID]],Analysis_Table,10,FALSE)</f>
        <v>#N/A</v>
      </c>
      <c r="Q91" s="21" t="e">
        <f ca="1">VLOOKUP(Table_Data_Table_13[[#This Row],[Item ID]],Analysis_Table,11,FALSE)</f>
        <v>#N/A</v>
      </c>
      <c r="R91" s="2" t="e">
        <f ca="1">VLOOKUP(Table_Data_Table_13[[#This Row],[Item ID]],Analysis_Table,12,FALSE)</f>
        <v>#N/A</v>
      </c>
      <c r="S91" s="20" t="e">
        <f ca="1">VLOOKUP(Table_Data_Table_13[[#This Row],[Item ID]],Analysis_Table,13,FALSE)</f>
        <v>#N/A</v>
      </c>
      <c r="T91" s="3" t="e">
        <f ca="1">VLOOKUP(Table_Data_Table_13[[#This Row],[Item ID]],Analysis_Table,14,FALSE)</f>
        <v>#N/A</v>
      </c>
      <c r="U91" s="22" t="e">
        <f ca="1">VLOOKUP(Table_Data_Table_13[[#This Row],[Item ID]],Analysis_Table,15,FALSE)</f>
        <v>#N/A</v>
      </c>
      <c r="V91" s="2" t="e">
        <f ca="1">VLOOKUP(Table_Data_Table_13[[#This Row],[Item ID]],Analysis_Table,16,FALSE)</f>
        <v>#N/A</v>
      </c>
      <c r="W91" s="2" t="e">
        <f ca="1">VLOOKUP(Table_Data_Table_13[[#This Row],[Item ID]],Analysis_Table,17,FALSE)</f>
        <v>#N/A</v>
      </c>
      <c r="X91" s="20" t="e">
        <f ca="1">VLOOKUP(Table_Data_Table_13[[#This Row],[Item ID]],Analysis_Table,18,FALSE)</f>
        <v>#N/A</v>
      </c>
      <c r="Y91" s="20" t="e">
        <f ca="1">VLOOKUP(Table_Data_Table_13[[#This Row],[Item ID]],Analysis_Table,19,FALSE)</f>
        <v>#N/A</v>
      </c>
      <c r="Z91"/>
      <c r="AA91"/>
      <c r="AB91">
        <v>1</v>
      </c>
    </row>
    <row r="92" spans="1:28" hidden="1" x14ac:dyDescent="0.25">
      <c r="A92" t="s">
        <v>133</v>
      </c>
      <c r="E92" s="1"/>
      <c r="J92" s="21">
        <v>0</v>
      </c>
      <c r="N92" s="2" t="e">
        <f ca="1">VLOOKUP(Table_Data_Table_13[[#This Row],[Item ID]],Analysis_Table,8,FALSE)</f>
        <v>#N/A</v>
      </c>
      <c r="O92" s="19" t="e">
        <f ca="1">VLOOKUP(Table_Data_Table_13[[#This Row],[Item ID]],Analysis_Table,9,FALSE)</f>
        <v>#N/A</v>
      </c>
      <c r="P92" s="18" t="e">
        <f ca="1">VLOOKUP(Table_Data_Table_13[[#This Row],[Item ID]],Analysis_Table,10,FALSE)</f>
        <v>#N/A</v>
      </c>
      <c r="Q92" s="21" t="e">
        <f ca="1">VLOOKUP(Table_Data_Table_13[[#This Row],[Item ID]],Analysis_Table,11,FALSE)</f>
        <v>#N/A</v>
      </c>
      <c r="R92" s="2" t="e">
        <f ca="1">VLOOKUP(Table_Data_Table_13[[#This Row],[Item ID]],Analysis_Table,12,FALSE)</f>
        <v>#N/A</v>
      </c>
      <c r="S92" s="20" t="e">
        <f ca="1">VLOOKUP(Table_Data_Table_13[[#This Row],[Item ID]],Analysis_Table,13,FALSE)</f>
        <v>#N/A</v>
      </c>
      <c r="T92" s="3" t="e">
        <f ca="1">VLOOKUP(Table_Data_Table_13[[#This Row],[Item ID]],Analysis_Table,14,FALSE)</f>
        <v>#N/A</v>
      </c>
      <c r="U92" s="22" t="e">
        <f ca="1">VLOOKUP(Table_Data_Table_13[[#This Row],[Item ID]],Analysis_Table,15,FALSE)</f>
        <v>#N/A</v>
      </c>
      <c r="V92" s="2" t="e">
        <f ca="1">VLOOKUP(Table_Data_Table_13[[#This Row],[Item ID]],Analysis_Table,16,FALSE)</f>
        <v>#N/A</v>
      </c>
      <c r="W92" s="2" t="e">
        <f ca="1">VLOOKUP(Table_Data_Table_13[[#This Row],[Item ID]],Analysis_Table,17,FALSE)</f>
        <v>#N/A</v>
      </c>
      <c r="X92" s="20" t="e">
        <f ca="1">VLOOKUP(Table_Data_Table_13[[#This Row],[Item ID]],Analysis_Table,18,FALSE)</f>
        <v>#N/A</v>
      </c>
      <c r="Y92" s="20" t="e">
        <f ca="1">VLOOKUP(Table_Data_Table_13[[#This Row],[Item ID]],Analysis_Table,19,FALSE)</f>
        <v>#N/A</v>
      </c>
      <c r="Z92"/>
      <c r="AA92"/>
      <c r="AB92">
        <v>1</v>
      </c>
    </row>
    <row r="93" spans="1:28" hidden="1" x14ac:dyDescent="0.25">
      <c r="A93" t="s">
        <v>133</v>
      </c>
      <c r="E93" s="1"/>
      <c r="J93" s="21">
        <v>0</v>
      </c>
      <c r="N93" s="2" t="e">
        <f ca="1">VLOOKUP(Table_Data_Table_13[[#This Row],[Item ID]],Analysis_Table,8,FALSE)</f>
        <v>#N/A</v>
      </c>
      <c r="O93" s="19" t="e">
        <f ca="1">VLOOKUP(Table_Data_Table_13[[#This Row],[Item ID]],Analysis_Table,9,FALSE)</f>
        <v>#N/A</v>
      </c>
      <c r="P93" s="18" t="e">
        <f ca="1">VLOOKUP(Table_Data_Table_13[[#This Row],[Item ID]],Analysis_Table,10,FALSE)</f>
        <v>#N/A</v>
      </c>
      <c r="Q93" s="21" t="e">
        <f ca="1">VLOOKUP(Table_Data_Table_13[[#This Row],[Item ID]],Analysis_Table,11,FALSE)</f>
        <v>#N/A</v>
      </c>
      <c r="R93" s="2" t="e">
        <f ca="1">VLOOKUP(Table_Data_Table_13[[#This Row],[Item ID]],Analysis_Table,12,FALSE)</f>
        <v>#N/A</v>
      </c>
      <c r="S93" s="20" t="e">
        <f ca="1">VLOOKUP(Table_Data_Table_13[[#This Row],[Item ID]],Analysis_Table,13,FALSE)</f>
        <v>#N/A</v>
      </c>
      <c r="T93" s="3" t="e">
        <f ca="1">VLOOKUP(Table_Data_Table_13[[#This Row],[Item ID]],Analysis_Table,14,FALSE)</f>
        <v>#N/A</v>
      </c>
      <c r="U93" s="22" t="e">
        <f ca="1">VLOOKUP(Table_Data_Table_13[[#This Row],[Item ID]],Analysis_Table,15,FALSE)</f>
        <v>#N/A</v>
      </c>
      <c r="V93" s="2" t="e">
        <f ca="1">VLOOKUP(Table_Data_Table_13[[#This Row],[Item ID]],Analysis_Table,16,FALSE)</f>
        <v>#N/A</v>
      </c>
      <c r="W93" s="2" t="e">
        <f ca="1">VLOOKUP(Table_Data_Table_13[[#This Row],[Item ID]],Analysis_Table,17,FALSE)</f>
        <v>#N/A</v>
      </c>
      <c r="X93" s="20" t="e">
        <f ca="1">VLOOKUP(Table_Data_Table_13[[#This Row],[Item ID]],Analysis_Table,18,FALSE)</f>
        <v>#N/A</v>
      </c>
      <c r="Y93" s="20" t="e">
        <f ca="1">VLOOKUP(Table_Data_Table_13[[#This Row],[Item ID]],Analysis_Table,19,FALSE)</f>
        <v>#N/A</v>
      </c>
      <c r="Z93"/>
      <c r="AA93"/>
      <c r="AB93">
        <v>1</v>
      </c>
    </row>
    <row r="94" spans="1:28" hidden="1" x14ac:dyDescent="0.25">
      <c r="A94" t="s">
        <v>133</v>
      </c>
      <c r="E94" s="1"/>
      <c r="J94" s="21">
        <v>0</v>
      </c>
      <c r="N94" s="2" t="e">
        <f ca="1">VLOOKUP(Table_Data_Table_13[[#This Row],[Item ID]],Analysis_Table,8,FALSE)</f>
        <v>#N/A</v>
      </c>
      <c r="O94" s="19" t="e">
        <f ca="1">VLOOKUP(Table_Data_Table_13[[#This Row],[Item ID]],Analysis_Table,9,FALSE)</f>
        <v>#N/A</v>
      </c>
      <c r="P94" s="18" t="e">
        <f ca="1">VLOOKUP(Table_Data_Table_13[[#This Row],[Item ID]],Analysis_Table,10,FALSE)</f>
        <v>#N/A</v>
      </c>
      <c r="Q94" s="21" t="e">
        <f ca="1">VLOOKUP(Table_Data_Table_13[[#This Row],[Item ID]],Analysis_Table,11,FALSE)</f>
        <v>#N/A</v>
      </c>
      <c r="R94" s="2" t="e">
        <f ca="1">VLOOKUP(Table_Data_Table_13[[#This Row],[Item ID]],Analysis_Table,12,FALSE)</f>
        <v>#N/A</v>
      </c>
      <c r="S94" s="20" t="e">
        <f ca="1">VLOOKUP(Table_Data_Table_13[[#This Row],[Item ID]],Analysis_Table,13,FALSE)</f>
        <v>#N/A</v>
      </c>
      <c r="T94" s="3" t="e">
        <f ca="1">VLOOKUP(Table_Data_Table_13[[#This Row],[Item ID]],Analysis_Table,14,FALSE)</f>
        <v>#N/A</v>
      </c>
      <c r="U94" s="22" t="e">
        <f ca="1">VLOOKUP(Table_Data_Table_13[[#This Row],[Item ID]],Analysis_Table,15,FALSE)</f>
        <v>#N/A</v>
      </c>
      <c r="V94" s="2" t="e">
        <f ca="1">VLOOKUP(Table_Data_Table_13[[#This Row],[Item ID]],Analysis_Table,16,FALSE)</f>
        <v>#N/A</v>
      </c>
      <c r="W94" s="2" t="e">
        <f ca="1">VLOOKUP(Table_Data_Table_13[[#This Row],[Item ID]],Analysis_Table,17,FALSE)</f>
        <v>#N/A</v>
      </c>
      <c r="X94" s="20" t="e">
        <f ca="1">VLOOKUP(Table_Data_Table_13[[#This Row],[Item ID]],Analysis_Table,18,FALSE)</f>
        <v>#N/A</v>
      </c>
      <c r="Y94" s="20" t="e">
        <f ca="1">VLOOKUP(Table_Data_Table_13[[#This Row],[Item ID]],Analysis_Table,19,FALSE)</f>
        <v>#N/A</v>
      </c>
      <c r="Z94"/>
      <c r="AA94"/>
      <c r="AB94">
        <v>1</v>
      </c>
    </row>
    <row r="95" spans="1:28" hidden="1" x14ac:dyDescent="0.25">
      <c r="A95" t="s">
        <v>133</v>
      </c>
      <c r="E95" s="1"/>
      <c r="J95" s="21">
        <v>0</v>
      </c>
      <c r="N95" s="2" t="e">
        <f ca="1">VLOOKUP(Table_Data_Table_13[[#This Row],[Item ID]],Analysis_Table,8,FALSE)</f>
        <v>#N/A</v>
      </c>
      <c r="O95" s="19" t="e">
        <f ca="1">VLOOKUP(Table_Data_Table_13[[#This Row],[Item ID]],Analysis_Table,9,FALSE)</f>
        <v>#N/A</v>
      </c>
      <c r="P95" s="18" t="e">
        <f ca="1">VLOOKUP(Table_Data_Table_13[[#This Row],[Item ID]],Analysis_Table,10,FALSE)</f>
        <v>#N/A</v>
      </c>
      <c r="Q95" s="21" t="e">
        <f ca="1">VLOOKUP(Table_Data_Table_13[[#This Row],[Item ID]],Analysis_Table,11,FALSE)</f>
        <v>#N/A</v>
      </c>
      <c r="R95" s="2" t="e">
        <f ca="1">VLOOKUP(Table_Data_Table_13[[#This Row],[Item ID]],Analysis_Table,12,FALSE)</f>
        <v>#N/A</v>
      </c>
      <c r="S95" s="20" t="e">
        <f ca="1">VLOOKUP(Table_Data_Table_13[[#This Row],[Item ID]],Analysis_Table,13,FALSE)</f>
        <v>#N/A</v>
      </c>
      <c r="T95" s="3" t="e">
        <f ca="1">VLOOKUP(Table_Data_Table_13[[#This Row],[Item ID]],Analysis_Table,14,FALSE)</f>
        <v>#N/A</v>
      </c>
      <c r="U95" s="22" t="e">
        <f ca="1">VLOOKUP(Table_Data_Table_13[[#This Row],[Item ID]],Analysis_Table,15,FALSE)</f>
        <v>#N/A</v>
      </c>
      <c r="V95" s="2" t="e">
        <f ca="1">VLOOKUP(Table_Data_Table_13[[#This Row],[Item ID]],Analysis_Table,16,FALSE)</f>
        <v>#N/A</v>
      </c>
      <c r="W95" s="2" t="e">
        <f ca="1">VLOOKUP(Table_Data_Table_13[[#This Row],[Item ID]],Analysis_Table,17,FALSE)</f>
        <v>#N/A</v>
      </c>
      <c r="X95" s="20" t="e">
        <f ca="1">VLOOKUP(Table_Data_Table_13[[#This Row],[Item ID]],Analysis_Table,18,FALSE)</f>
        <v>#N/A</v>
      </c>
      <c r="Y95" s="20" t="e">
        <f ca="1">VLOOKUP(Table_Data_Table_13[[#This Row],[Item ID]],Analysis_Table,19,FALSE)</f>
        <v>#N/A</v>
      </c>
      <c r="Z95"/>
      <c r="AA95"/>
      <c r="AB95">
        <v>1</v>
      </c>
    </row>
    <row r="96" spans="1:28" hidden="1" x14ac:dyDescent="0.25">
      <c r="A96" t="s">
        <v>133</v>
      </c>
      <c r="E96" s="1"/>
      <c r="J96" s="21">
        <v>0</v>
      </c>
      <c r="N96" s="2" t="e">
        <f ca="1">VLOOKUP(Table_Data_Table_13[[#This Row],[Item ID]],Analysis_Table,8,FALSE)</f>
        <v>#N/A</v>
      </c>
      <c r="O96" s="19" t="e">
        <f ca="1">VLOOKUP(Table_Data_Table_13[[#This Row],[Item ID]],Analysis_Table,9,FALSE)</f>
        <v>#N/A</v>
      </c>
      <c r="P96" s="18" t="e">
        <f ca="1">VLOOKUP(Table_Data_Table_13[[#This Row],[Item ID]],Analysis_Table,10,FALSE)</f>
        <v>#N/A</v>
      </c>
      <c r="Q96" s="21" t="e">
        <f ca="1">VLOOKUP(Table_Data_Table_13[[#This Row],[Item ID]],Analysis_Table,11,FALSE)</f>
        <v>#N/A</v>
      </c>
      <c r="R96" s="2" t="e">
        <f ca="1">VLOOKUP(Table_Data_Table_13[[#This Row],[Item ID]],Analysis_Table,12,FALSE)</f>
        <v>#N/A</v>
      </c>
      <c r="S96" s="20" t="e">
        <f ca="1">VLOOKUP(Table_Data_Table_13[[#This Row],[Item ID]],Analysis_Table,13,FALSE)</f>
        <v>#N/A</v>
      </c>
      <c r="T96" s="3" t="e">
        <f ca="1">VLOOKUP(Table_Data_Table_13[[#This Row],[Item ID]],Analysis_Table,14,FALSE)</f>
        <v>#N/A</v>
      </c>
      <c r="U96" s="22" t="e">
        <f ca="1">VLOOKUP(Table_Data_Table_13[[#This Row],[Item ID]],Analysis_Table,15,FALSE)</f>
        <v>#N/A</v>
      </c>
      <c r="V96" s="2" t="e">
        <f ca="1">VLOOKUP(Table_Data_Table_13[[#This Row],[Item ID]],Analysis_Table,16,FALSE)</f>
        <v>#N/A</v>
      </c>
      <c r="W96" s="2" t="e">
        <f ca="1">VLOOKUP(Table_Data_Table_13[[#This Row],[Item ID]],Analysis_Table,17,FALSE)</f>
        <v>#N/A</v>
      </c>
      <c r="X96" s="20" t="e">
        <f ca="1">VLOOKUP(Table_Data_Table_13[[#This Row],[Item ID]],Analysis_Table,18,FALSE)</f>
        <v>#N/A</v>
      </c>
      <c r="Y96" s="20" t="e">
        <f ca="1">VLOOKUP(Table_Data_Table_13[[#This Row],[Item ID]],Analysis_Table,19,FALSE)</f>
        <v>#N/A</v>
      </c>
      <c r="Z96"/>
      <c r="AA96"/>
      <c r="AB96">
        <v>1</v>
      </c>
    </row>
    <row r="97" spans="1:28" hidden="1" x14ac:dyDescent="0.25">
      <c r="A97" t="s">
        <v>133</v>
      </c>
      <c r="E97" s="1"/>
      <c r="J97" s="21">
        <v>0</v>
      </c>
      <c r="N97" s="2" t="e">
        <f ca="1">VLOOKUP(Table_Data_Table_13[[#This Row],[Item ID]],Analysis_Table,8,FALSE)</f>
        <v>#N/A</v>
      </c>
      <c r="O97" s="19" t="e">
        <f ca="1">VLOOKUP(Table_Data_Table_13[[#This Row],[Item ID]],Analysis_Table,9,FALSE)</f>
        <v>#N/A</v>
      </c>
      <c r="P97" s="18" t="e">
        <f ca="1">VLOOKUP(Table_Data_Table_13[[#This Row],[Item ID]],Analysis_Table,10,FALSE)</f>
        <v>#N/A</v>
      </c>
      <c r="Q97" s="21" t="e">
        <f ca="1">VLOOKUP(Table_Data_Table_13[[#This Row],[Item ID]],Analysis_Table,11,FALSE)</f>
        <v>#N/A</v>
      </c>
      <c r="R97" s="2" t="e">
        <f ca="1">VLOOKUP(Table_Data_Table_13[[#This Row],[Item ID]],Analysis_Table,12,FALSE)</f>
        <v>#N/A</v>
      </c>
      <c r="S97" s="20" t="e">
        <f ca="1">VLOOKUP(Table_Data_Table_13[[#This Row],[Item ID]],Analysis_Table,13,FALSE)</f>
        <v>#N/A</v>
      </c>
      <c r="T97" s="3" t="e">
        <f ca="1">VLOOKUP(Table_Data_Table_13[[#This Row],[Item ID]],Analysis_Table,14,FALSE)</f>
        <v>#N/A</v>
      </c>
      <c r="U97" s="22" t="e">
        <f ca="1">VLOOKUP(Table_Data_Table_13[[#This Row],[Item ID]],Analysis_Table,15,FALSE)</f>
        <v>#N/A</v>
      </c>
      <c r="V97" s="2" t="e">
        <f ca="1">VLOOKUP(Table_Data_Table_13[[#This Row],[Item ID]],Analysis_Table,16,FALSE)</f>
        <v>#N/A</v>
      </c>
      <c r="W97" s="2" t="e">
        <f ca="1">VLOOKUP(Table_Data_Table_13[[#This Row],[Item ID]],Analysis_Table,17,FALSE)</f>
        <v>#N/A</v>
      </c>
      <c r="X97" s="20" t="e">
        <f ca="1">VLOOKUP(Table_Data_Table_13[[#This Row],[Item ID]],Analysis_Table,18,FALSE)</f>
        <v>#N/A</v>
      </c>
      <c r="Y97" s="20" t="e">
        <f ca="1">VLOOKUP(Table_Data_Table_13[[#This Row],[Item ID]],Analysis_Table,19,FALSE)</f>
        <v>#N/A</v>
      </c>
      <c r="Z97"/>
      <c r="AA97"/>
      <c r="AB97">
        <v>1</v>
      </c>
    </row>
    <row r="98" spans="1:28" hidden="1" x14ac:dyDescent="0.25">
      <c r="A98" t="s">
        <v>133</v>
      </c>
      <c r="E98" s="1"/>
      <c r="J98" s="21">
        <v>0</v>
      </c>
      <c r="N98" s="2" t="e">
        <f ca="1">VLOOKUP(Table_Data_Table_13[[#This Row],[Item ID]],Analysis_Table,8,FALSE)</f>
        <v>#N/A</v>
      </c>
      <c r="O98" s="19" t="e">
        <f ca="1">VLOOKUP(Table_Data_Table_13[[#This Row],[Item ID]],Analysis_Table,9,FALSE)</f>
        <v>#N/A</v>
      </c>
      <c r="P98" s="18" t="e">
        <f ca="1">VLOOKUP(Table_Data_Table_13[[#This Row],[Item ID]],Analysis_Table,10,FALSE)</f>
        <v>#N/A</v>
      </c>
      <c r="Q98" s="21" t="e">
        <f ca="1">VLOOKUP(Table_Data_Table_13[[#This Row],[Item ID]],Analysis_Table,11,FALSE)</f>
        <v>#N/A</v>
      </c>
      <c r="R98" s="2" t="e">
        <f ca="1">VLOOKUP(Table_Data_Table_13[[#This Row],[Item ID]],Analysis_Table,12,FALSE)</f>
        <v>#N/A</v>
      </c>
      <c r="S98" s="20" t="e">
        <f ca="1">VLOOKUP(Table_Data_Table_13[[#This Row],[Item ID]],Analysis_Table,13,FALSE)</f>
        <v>#N/A</v>
      </c>
      <c r="T98" s="3" t="e">
        <f ca="1">VLOOKUP(Table_Data_Table_13[[#This Row],[Item ID]],Analysis_Table,14,FALSE)</f>
        <v>#N/A</v>
      </c>
      <c r="U98" s="22" t="e">
        <f ca="1">VLOOKUP(Table_Data_Table_13[[#This Row],[Item ID]],Analysis_Table,15,FALSE)</f>
        <v>#N/A</v>
      </c>
      <c r="V98" s="2" t="e">
        <f ca="1">VLOOKUP(Table_Data_Table_13[[#This Row],[Item ID]],Analysis_Table,16,FALSE)</f>
        <v>#N/A</v>
      </c>
      <c r="W98" s="2" t="e">
        <f ca="1">VLOOKUP(Table_Data_Table_13[[#This Row],[Item ID]],Analysis_Table,17,FALSE)</f>
        <v>#N/A</v>
      </c>
      <c r="X98" s="20" t="e">
        <f ca="1">VLOOKUP(Table_Data_Table_13[[#This Row],[Item ID]],Analysis_Table,18,FALSE)</f>
        <v>#N/A</v>
      </c>
      <c r="Y98" s="20" t="e">
        <f ca="1">VLOOKUP(Table_Data_Table_13[[#This Row],[Item ID]],Analysis_Table,19,FALSE)</f>
        <v>#N/A</v>
      </c>
      <c r="Z98"/>
      <c r="AA98"/>
      <c r="AB98">
        <v>1</v>
      </c>
    </row>
    <row r="99" spans="1:28" hidden="1" x14ac:dyDescent="0.25">
      <c r="A99" t="s">
        <v>133</v>
      </c>
      <c r="E99" s="1"/>
      <c r="J99" s="21">
        <v>0</v>
      </c>
      <c r="N99" s="2" t="e">
        <f ca="1">VLOOKUP(Table_Data_Table_13[[#This Row],[Item ID]],Analysis_Table,8,FALSE)</f>
        <v>#N/A</v>
      </c>
      <c r="O99" s="19" t="e">
        <f ca="1">VLOOKUP(Table_Data_Table_13[[#This Row],[Item ID]],Analysis_Table,9,FALSE)</f>
        <v>#N/A</v>
      </c>
      <c r="P99" s="18" t="e">
        <f ca="1">VLOOKUP(Table_Data_Table_13[[#This Row],[Item ID]],Analysis_Table,10,FALSE)</f>
        <v>#N/A</v>
      </c>
      <c r="Q99" s="21" t="e">
        <f ca="1">VLOOKUP(Table_Data_Table_13[[#This Row],[Item ID]],Analysis_Table,11,FALSE)</f>
        <v>#N/A</v>
      </c>
      <c r="R99" s="2" t="e">
        <f ca="1">VLOOKUP(Table_Data_Table_13[[#This Row],[Item ID]],Analysis_Table,12,FALSE)</f>
        <v>#N/A</v>
      </c>
      <c r="S99" s="20" t="e">
        <f ca="1">VLOOKUP(Table_Data_Table_13[[#This Row],[Item ID]],Analysis_Table,13,FALSE)</f>
        <v>#N/A</v>
      </c>
      <c r="T99" s="3" t="e">
        <f ca="1">VLOOKUP(Table_Data_Table_13[[#This Row],[Item ID]],Analysis_Table,14,FALSE)</f>
        <v>#N/A</v>
      </c>
      <c r="U99" s="22" t="e">
        <f ca="1">VLOOKUP(Table_Data_Table_13[[#This Row],[Item ID]],Analysis_Table,15,FALSE)</f>
        <v>#N/A</v>
      </c>
      <c r="V99" s="2" t="e">
        <f ca="1">VLOOKUP(Table_Data_Table_13[[#This Row],[Item ID]],Analysis_Table,16,FALSE)</f>
        <v>#N/A</v>
      </c>
      <c r="W99" s="2" t="e">
        <f ca="1">VLOOKUP(Table_Data_Table_13[[#This Row],[Item ID]],Analysis_Table,17,FALSE)</f>
        <v>#N/A</v>
      </c>
      <c r="X99" s="20" t="e">
        <f ca="1">VLOOKUP(Table_Data_Table_13[[#This Row],[Item ID]],Analysis_Table,18,FALSE)</f>
        <v>#N/A</v>
      </c>
      <c r="Y99" s="20" t="e">
        <f ca="1">VLOOKUP(Table_Data_Table_13[[#This Row],[Item ID]],Analysis_Table,19,FALSE)</f>
        <v>#N/A</v>
      </c>
      <c r="Z99"/>
      <c r="AA99"/>
      <c r="AB99">
        <v>1</v>
      </c>
    </row>
    <row r="100" spans="1:28" hidden="1" x14ac:dyDescent="0.25">
      <c r="A100" t="s">
        <v>133</v>
      </c>
      <c r="E100" s="1"/>
      <c r="J100" s="21">
        <v>0</v>
      </c>
      <c r="N100" s="2" t="e">
        <f ca="1">VLOOKUP(Table_Data_Table_13[[#This Row],[Item ID]],Analysis_Table,8,FALSE)</f>
        <v>#N/A</v>
      </c>
      <c r="O100" s="19" t="e">
        <f ca="1">VLOOKUP(Table_Data_Table_13[[#This Row],[Item ID]],Analysis_Table,9,FALSE)</f>
        <v>#N/A</v>
      </c>
      <c r="P100" s="18" t="e">
        <f ca="1">VLOOKUP(Table_Data_Table_13[[#This Row],[Item ID]],Analysis_Table,10,FALSE)</f>
        <v>#N/A</v>
      </c>
      <c r="Q100" s="21" t="e">
        <f ca="1">VLOOKUP(Table_Data_Table_13[[#This Row],[Item ID]],Analysis_Table,11,FALSE)</f>
        <v>#N/A</v>
      </c>
      <c r="R100" s="2" t="e">
        <f ca="1">VLOOKUP(Table_Data_Table_13[[#This Row],[Item ID]],Analysis_Table,12,FALSE)</f>
        <v>#N/A</v>
      </c>
      <c r="S100" s="20" t="e">
        <f ca="1">VLOOKUP(Table_Data_Table_13[[#This Row],[Item ID]],Analysis_Table,13,FALSE)</f>
        <v>#N/A</v>
      </c>
      <c r="T100" s="3" t="e">
        <f ca="1">VLOOKUP(Table_Data_Table_13[[#This Row],[Item ID]],Analysis_Table,14,FALSE)</f>
        <v>#N/A</v>
      </c>
      <c r="U100" s="22" t="e">
        <f ca="1">VLOOKUP(Table_Data_Table_13[[#This Row],[Item ID]],Analysis_Table,15,FALSE)</f>
        <v>#N/A</v>
      </c>
      <c r="V100" s="2" t="e">
        <f ca="1">VLOOKUP(Table_Data_Table_13[[#This Row],[Item ID]],Analysis_Table,16,FALSE)</f>
        <v>#N/A</v>
      </c>
      <c r="W100" s="2" t="e">
        <f ca="1">VLOOKUP(Table_Data_Table_13[[#This Row],[Item ID]],Analysis_Table,17,FALSE)</f>
        <v>#N/A</v>
      </c>
      <c r="X100" s="20" t="e">
        <f ca="1">VLOOKUP(Table_Data_Table_13[[#This Row],[Item ID]],Analysis_Table,18,FALSE)</f>
        <v>#N/A</v>
      </c>
      <c r="Y100" s="20" t="e">
        <f ca="1">VLOOKUP(Table_Data_Table_13[[#This Row],[Item ID]],Analysis_Table,19,FALSE)</f>
        <v>#N/A</v>
      </c>
      <c r="Z100"/>
      <c r="AA100"/>
      <c r="AB100">
        <v>1</v>
      </c>
    </row>
    <row r="101" spans="1:28" hidden="1" x14ac:dyDescent="0.25">
      <c r="A101" t="s">
        <v>133</v>
      </c>
      <c r="E101" s="1"/>
      <c r="J101" s="21">
        <v>0</v>
      </c>
      <c r="N101" s="2" t="e">
        <f ca="1">VLOOKUP(Table_Data_Table_13[[#This Row],[Item ID]],Analysis_Table,8,FALSE)</f>
        <v>#N/A</v>
      </c>
      <c r="O101" s="19" t="e">
        <f ca="1">VLOOKUP(Table_Data_Table_13[[#This Row],[Item ID]],Analysis_Table,9,FALSE)</f>
        <v>#N/A</v>
      </c>
      <c r="P101" s="18" t="e">
        <f ca="1">VLOOKUP(Table_Data_Table_13[[#This Row],[Item ID]],Analysis_Table,10,FALSE)</f>
        <v>#N/A</v>
      </c>
      <c r="Q101" s="21" t="e">
        <f ca="1">VLOOKUP(Table_Data_Table_13[[#This Row],[Item ID]],Analysis_Table,11,FALSE)</f>
        <v>#N/A</v>
      </c>
      <c r="R101" s="2" t="e">
        <f ca="1">VLOOKUP(Table_Data_Table_13[[#This Row],[Item ID]],Analysis_Table,12,FALSE)</f>
        <v>#N/A</v>
      </c>
      <c r="S101" s="20" t="e">
        <f ca="1">VLOOKUP(Table_Data_Table_13[[#This Row],[Item ID]],Analysis_Table,13,FALSE)</f>
        <v>#N/A</v>
      </c>
      <c r="T101" s="3" t="e">
        <f ca="1">VLOOKUP(Table_Data_Table_13[[#This Row],[Item ID]],Analysis_Table,14,FALSE)</f>
        <v>#N/A</v>
      </c>
      <c r="U101" s="22" t="e">
        <f ca="1">VLOOKUP(Table_Data_Table_13[[#This Row],[Item ID]],Analysis_Table,15,FALSE)</f>
        <v>#N/A</v>
      </c>
      <c r="V101" s="2" t="e">
        <f ca="1">VLOOKUP(Table_Data_Table_13[[#This Row],[Item ID]],Analysis_Table,16,FALSE)</f>
        <v>#N/A</v>
      </c>
      <c r="W101" s="2" t="e">
        <f ca="1">VLOOKUP(Table_Data_Table_13[[#This Row],[Item ID]],Analysis_Table,17,FALSE)</f>
        <v>#N/A</v>
      </c>
      <c r="X101" s="20" t="e">
        <f ca="1">VLOOKUP(Table_Data_Table_13[[#This Row],[Item ID]],Analysis_Table,18,FALSE)</f>
        <v>#N/A</v>
      </c>
      <c r="Y101" s="20" t="e">
        <f ca="1">VLOOKUP(Table_Data_Table_13[[#This Row],[Item ID]],Analysis_Table,19,FALSE)</f>
        <v>#N/A</v>
      </c>
      <c r="Z101"/>
      <c r="AA101"/>
      <c r="AB101">
        <v>1</v>
      </c>
    </row>
    <row r="102" spans="1:28" hidden="1" x14ac:dyDescent="0.25">
      <c r="A102" t="s">
        <v>133</v>
      </c>
      <c r="E102" s="1"/>
      <c r="J102" s="21">
        <v>0</v>
      </c>
      <c r="N102" s="2" t="e">
        <f ca="1">VLOOKUP(Table_Data_Table_13[[#This Row],[Item ID]],Analysis_Table,8,FALSE)</f>
        <v>#N/A</v>
      </c>
      <c r="O102" s="19" t="e">
        <f ca="1">VLOOKUP(Table_Data_Table_13[[#This Row],[Item ID]],Analysis_Table,9,FALSE)</f>
        <v>#N/A</v>
      </c>
      <c r="P102" s="18" t="e">
        <f ca="1">VLOOKUP(Table_Data_Table_13[[#This Row],[Item ID]],Analysis_Table,10,FALSE)</f>
        <v>#N/A</v>
      </c>
      <c r="Q102" s="21" t="e">
        <f ca="1">VLOOKUP(Table_Data_Table_13[[#This Row],[Item ID]],Analysis_Table,11,FALSE)</f>
        <v>#N/A</v>
      </c>
      <c r="R102" s="2" t="e">
        <f ca="1">VLOOKUP(Table_Data_Table_13[[#This Row],[Item ID]],Analysis_Table,12,FALSE)</f>
        <v>#N/A</v>
      </c>
      <c r="S102" s="20" t="e">
        <f ca="1">VLOOKUP(Table_Data_Table_13[[#This Row],[Item ID]],Analysis_Table,13,FALSE)</f>
        <v>#N/A</v>
      </c>
      <c r="T102" s="3" t="e">
        <f ca="1">VLOOKUP(Table_Data_Table_13[[#This Row],[Item ID]],Analysis_Table,14,FALSE)</f>
        <v>#N/A</v>
      </c>
      <c r="U102" s="22" t="e">
        <f ca="1">VLOOKUP(Table_Data_Table_13[[#This Row],[Item ID]],Analysis_Table,15,FALSE)</f>
        <v>#N/A</v>
      </c>
      <c r="V102" s="2" t="e">
        <f ca="1">VLOOKUP(Table_Data_Table_13[[#This Row],[Item ID]],Analysis_Table,16,FALSE)</f>
        <v>#N/A</v>
      </c>
      <c r="W102" s="2" t="e">
        <f ca="1">VLOOKUP(Table_Data_Table_13[[#This Row],[Item ID]],Analysis_Table,17,FALSE)</f>
        <v>#N/A</v>
      </c>
      <c r="X102" s="20" t="e">
        <f ca="1">VLOOKUP(Table_Data_Table_13[[#This Row],[Item ID]],Analysis_Table,18,FALSE)</f>
        <v>#N/A</v>
      </c>
      <c r="Y102" s="20" t="e">
        <f ca="1">VLOOKUP(Table_Data_Table_13[[#This Row],[Item ID]],Analysis_Table,19,FALSE)</f>
        <v>#N/A</v>
      </c>
      <c r="Z102"/>
      <c r="AA102"/>
      <c r="AB102">
        <v>1</v>
      </c>
    </row>
    <row r="103" spans="1:28" hidden="1" x14ac:dyDescent="0.25">
      <c r="A103" t="s">
        <v>133</v>
      </c>
      <c r="E103" s="1"/>
      <c r="J103" s="21">
        <v>0</v>
      </c>
      <c r="N103" s="2" t="e">
        <f ca="1">VLOOKUP(Table_Data_Table_13[[#This Row],[Item ID]],Analysis_Table,8,FALSE)</f>
        <v>#N/A</v>
      </c>
      <c r="O103" s="19" t="e">
        <f ca="1">VLOOKUP(Table_Data_Table_13[[#This Row],[Item ID]],Analysis_Table,9,FALSE)</f>
        <v>#N/A</v>
      </c>
      <c r="P103" s="18" t="e">
        <f ca="1">VLOOKUP(Table_Data_Table_13[[#This Row],[Item ID]],Analysis_Table,10,FALSE)</f>
        <v>#N/A</v>
      </c>
      <c r="Q103" s="21" t="e">
        <f ca="1">VLOOKUP(Table_Data_Table_13[[#This Row],[Item ID]],Analysis_Table,11,FALSE)</f>
        <v>#N/A</v>
      </c>
      <c r="R103" s="2" t="e">
        <f ca="1">VLOOKUP(Table_Data_Table_13[[#This Row],[Item ID]],Analysis_Table,12,FALSE)</f>
        <v>#N/A</v>
      </c>
      <c r="S103" s="20" t="e">
        <f ca="1">VLOOKUP(Table_Data_Table_13[[#This Row],[Item ID]],Analysis_Table,13,FALSE)</f>
        <v>#N/A</v>
      </c>
      <c r="T103" s="3" t="e">
        <f ca="1">VLOOKUP(Table_Data_Table_13[[#This Row],[Item ID]],Analysis_Table,14,FALSE)</f>
        <v>#N/A</v>
      </c>
      <c r="U103" s="22" t="e">
        <f ca="1">VLOOKUP(Table_Data_Table_13[[#This Row],[Item ID]],Analysis_Table,15,FALSE)</f>
        <v>#N/A</v>
      </c>
      <c r="V103" s="2" t="e">
        <f ca="1">VLOOKUP(Table_Data_Table_13[[#This Row],[Item ID]],Analysis_Table,16,FALSE)</f>
        <v>#N/A</v>
      </c>
      <c r="W103" s="2" t="e">
        <f ca="1">VLOOKUP(Table_Data_Table_13[[#This Row],[Item ID]],Analysis_Table,17,FALSE)</f>
        <v>#N/A</v>
      </c>
      <c r="X103" s="20" t="e">
        <f ca="1">VLOOKUP(Table_Data_Table_13[[#This Row],[Item ID]],Analysis_Table,18,FALSE)</f>
        <v>#N/A</v>
      </c>
      <c r="Y103" s="20" t="e">
        <f ca="1">VLOOKUP(Table_Data_Table_13[[#This Row],[Item ID]],Analysis_Table,19,FALSE)</f>
        <v>#N/A</v>
      </c>
      <c r="Z103"/>
      <c r="AA103"/>
      <c r="AB103">
        <v>1</v>
      </c>
    </row>
    <row r="104" spans="1:28" hidden="1" x14ac:dyDescent="0.25">
      <c r="A104" t="s">
        <v>133</v>
      </c>
      <c r="E104" s="1"/>
      <c r="J104" s="21">
        <v>0</v>
      </c>
      <c r="N104" s="2" t="e">
        <f ca="1">VLOOKUP(Table_Data_Table_13[[#This Row],[Item ID]],Analysis_Table,8,FALSE)</f>
        <v>#N/A</v>
      </c>
      <c r="O104" s="19" t="e">
        <f ca="1">VLOOKUP(Table_Data_Table_13[[#This Row],[Item ID]],Analysis_Table,9,FALSE)</f>
        <v>#N/A</v>
      </c>
      <c r="P104" s="18" t="e">
        <f ca="1">VLOOKUP(Table_Data_Table_13[[#This Row],[Item ID]],Analysis_Table,10,FALSE)</f>
        <v>#N/A</v>
      </c>
      <c r="Q104" s="21" t="e">
        <f ca="1">VLOOKUP(Table_Data_Table_13[[#This Row],[Item ID]],Analysis_Table,11,FALSE)</f>
        <v>#N/A</v>
      </c>
      <c r="R104" s="2" t="e">
        <f ca="1">VLOOKUP(Table_Data_Table_13[[#This Row],[Item ID]],Analysis_Table,12,FALSE)</f>
        <v>#N/A</v>
      </c>
      <c r="S104" s="20" t="e">
        <f ca="1">VLOOKUP(Table_Data_Table_13[[#This Row],[Item ID]],Analysis_Table,13,FALSE)</f>
        <v>#N/A</v>
      </c>
      <c r="T104" s="3" t="e">
        <f ca="1">VLOOKUP(Table_Data_Table_13[[#This Row],[Item ID]],Analysis_Table,14,FALSE)</f>
        <v>#N/A</v>
      </c>
      <c r="U104" s="22" t="e">
        <f ca="1">VLOOKUP(Table_Data_Table_13[[#This Row],[Item ID]],Analysis_Table,15,FALSE)</f>
        <v>#N/A</v>
      </c>
      <c r="V104" s="2" t="e">
        <f ca="1">VLOOKUP(Table_Data_Table_13[[#This Row],[Item ID]],Analysis_Table,16,FALSE)</f>
        <v>#N/A</v>
      </c>
      <c r="W104" s="2" t="e">
        <f ca="1">VLOOKUP(Table_Data_Table_13[[#This Row],[Item ID]],Analysis_Table,17,FALSE)</f>
        <v>#N/A</v>
      </c>
      <c r="X104" s="20" t="e">
        <f ca="1">VLOOKUP(Table_Data_Table_13[[#This Row],[Item ID]],Analysis_Table,18,FALSE)</f>
        <v>#N/A</v>
      </c>
      <c r="Y104" s="20" t="e">
        <f ca="1">VLOOKUP(Table_Data_Table_13[[#This Row],[Item ID]],Analysis_Table,19,FALSE)</f>
        <v>#N/A</v>
      </c>
      <c r="Z104"/>
      <c r="AA104"/>
      <c r="AB104">
        <v>1</v>
      </c>
    </row>
    <row r="105" spans="1:28" hidden="1" x14ac:dyDescent="0.25">
      <c r="A105" t="s">
        <v>133</v>
      </c>
      <c r="E105" s="1"/>
      <c r="J105" s="21">
        <v>0</v>
      </c>
      <c r="N105" s="2" t="e">
        <f ca="1">VLOOKUP(Table_Data_Table_13[[#This Row],[Item ID]],Analysis_Table,8,FALSE)</f>
        <v>#N/A</v>
      </c>
      <c r="O105" s="19" t="e">
        <f ca="1">VLOOKUP(Table_Data_Table_13[[#This Row],[Item ID]],Analysis_Table,9,FALSE)</f>
        <v>#N/A</v>
      </c>
      <c r="P105" s="18" t="e">
        <f ca="1">VLOOKUP(Table_Data_Table_13[[#This Row],[Item ID]],Analysis_Table,10,FALSE)</f>
        <v>#N/A</v>
      </c>
      <c r="Q105" s="21" t="e">
        <f ca="1">VLOOKUP(Table_Data_Table_13[[#This Row],[Item ID]],Analysis_Table,11,FALSE)</f>
        <v>#N/A</v>
      </c>
      <c r="R105" s="2" t="e">
        <f ca="1">VLOOKUP(Table_Data_Table_13[[#This Row],[Item ID]],Analysis_Table,12,FALSE)</f>
        <v>#N/A</v>
      </c>
      <c r="S105" s="20" t="e">
        <f ca="1">VLOOKUP(Table_Data_Table_13[[#This Row],[Item ID]],Analysis_Table,13,FALSE)</f>
        <v>#N/A</v>
      </c>
      <c r="T105" s="3" t="e">
        <f ca="1">VLOOKUP(Table_Data_Table_13[[#This Row],[Item ID]],Analysis_Table,14,FALSE)</f>
        <v>#N/A</v>
      </c>
      <c r="U105" s="22" t="e">
        <f ca="1">VLOOKUP(Table_Data_Table_13[[#This Row],[Item ID]],Analysis_Table,15,FALSE)</f>
        <v>#N/A</v>
      </c>
      <c r="V105" s="2" t="e">
        <f ca="1">VLOOKUP(Table_Data_Table_13[[#This Row],[Item ID]],Analysis_Table,16,FALSE)</f>
        <v>#N/A</v>
      </c>
      <c r="W105" s="2" t="e">
        <f ca="1">VLOOKUP(Table_Data_Table_13[[#This Row],[Item ID]],Analysis_Table,17,FALSE)</f>
        <v>#N/A</v>
      </c>
      <c r="X105" s="20" t="e">
        <f ca="1">VLOOKUP(Table_Data_Table_13[[#This Row],[Item ID]],Analysis_Table,18,FALSE)</f>
        <v>#N/A</v>
      </c>
      <c r="Y105" s="20" t="e">
        <f ca="1">VLOOKUP(Table_Data_Table_13[[#This Row],[Item ID]],Analysis_Table,19,FALSE)</f>
        <v>#N/A</v>
      </c>
      <c r="Z105"/>
      <c r="AA105"/>
      <c r="AB105">
        <v>1</v>
      </c>
    </row>
    <row r="106" spans="1:28" hidden="1" x14ac:dyDescent="0.25">
      <c r="A106" t="s">
        <v>133</v>
      </c>
      <c r="E106" s="1"/>
      <c r="J106" s="21">
        <v>0</v>
      </c>
      <c r="N106" s="2" t="e">
        <f ca="1">VLOOKUP(Table_Data_Table_13[[#This Row],[Item ID]],Analysis_Table,8,FALSE)</f>
        <v>#N/A</v>
      </c>
      <c r="O106" s="19" t="e">
        <f ca="1">VLOOKUP(Table_Data_Table_13[[#This Row],[Item ID]],Analysis_Table,9,FALSE)</f>
        <v>#N/A</v>
      </c>
      <c r="P106" s="18" t="e">
        <f ca="1">VLOOKUP(Table_Data_Table_13[[#This Row],[Item ID]],Analysis_Table,10,FALSE)</f>
        <v>#N/A</v>
      </c>
      <c r="Q106" s="21" t="e">
        <f ca="1">VLOOKUP(Table_Data_Table_13[[#This Row],[Item ID]],Analysis_Table,11,FALSE)</f>
        <v>#N/A</v>
      </c>
      <c r="R106" s="2" t="e">
        <f ca="1">VLOOKUP(Table_Data_Table_13[[#This Row],[Item ID]],Analysis_Table,12,FALSE)</f>
        <v>#N/A</v>
      </c>
      <c r="S106" s="20" t="e">
        <f ca="1">VLOOKUP(Table_Data_Table_13[[#This Row],[Item ID]],Analysis_Table,13,FALSE)</f>
        <v>#N/A</v>
      </c>
      <c r="T106" s="3" t="e">
        <f ca="1">VLOOKUP(Table_Data_Table_13[[#This Row],[Item ID]],Analysis_Table,14,FALSE)</f>
        <v>#N/A</v>
      </c>
      <c r="U106" s="22" t="e">
        <f ca="1">VLOOKUP(Table_Data_Table_13[[#This Row],[Item ID]],Analysis_Table,15,FALSE)</f>
        <v>#N/A</v>
      </c>
      <c r="V106" s="2" t="e">
        <f ca="1">VLOOKUP(Table_Data_Table_13[[#This Row],[Item ID]],Analysis_Table,16,FALSE)</f>
        <v>#N/A</v>
      </c>
      <c r="W106" s="2" t="e">
        <f ca="1">VLOOKUP(Table_Data_Table_13[[#This Row],[Item ID]],Analysis_Table,17,FALSE)</f>
        <v>#N/A</v>
      </c>
      <c r="X106" s="20" t="e">
        <f ca="1">VLOOKUP(Table_Data_Table_13[[#This Row],[Item ID]],Analysis_Table,18,FALSE)</f>
        <v>#N/A</v>
      </c>
      <c r="Y106" s="20" t="e">
        <f ca="1">VLOOKUP(Table_Data_Table_13[[#This Row],[Item ID]],Analysis_Table,19,FALSE)</f>
        <v>#N/A</v>
      </c>
      <c r="Z106"/>
      <c r="AA106"/>
      <c r="AB106">
        <v>1</v>
      </c>
    </row>
    <row r="107" spans="1:28" hidden="1" x14ac:dyDescent="0.25">
      <c r="A107" t="s">
        <v>133</v>
      </c>
      <c r="E107" s="1"/>
      <c r="J107" s="21">
        <v>0</v>
      </c>
      <c r="N107" s="2" t="e">
        <f ca="1">VLOOKUP(Table_Data_Table_13[[#This Row],[Item ID]],Analysis_Table,8,FALSE)</f>
        <v>#N/A</v>
      </c>
      <c r="O107" s="19" t="e">
        <f ca="1">VLOOKUP(Table_Data_Table_13[[#This Row],[Item ID]],Analysis_Table,9,FALSE)</f>
        <v>#N/A</v>
      </c>
      <c r="P107" s="18" t="e">
        <f ca="1">VLOOKUP(Table_Data_Table_13[[#This Row],[Item ID]],Analysis_Table,10,FALSE)</f>
        <v>#N/A</v>
      </c>
      <c r="Q107" s="21" t="e">
        <f ca="1">VLOOKUP(Table_Data_Table_13[[#This Row],[Item ID]],Analysis_Table,11,FALSE)</f>
        <v>#N/A</v>
      </c>
      <c r="R107" s="2" t="e">
        <f ca="1">VLOOKUP(Table_Data_Table_13[[#This Row],[Item ID]],Analysis_Table,12,FALSE)</f>
        <v>#N/A</v>
      </c>
      <c r="S107" s="20" t="e">
        <f ca="1">VLOOKUP(Table_Data_Table_13[[#This Row],[Item ID]],Analysis_Table,13,FALSE)</f>
        <v>#N/A</v>
      </c>
      <c r="T107" s="3" t="e">
        <f ca="1">VLOOKUP(Table_Data_Table_13[[#This Row],[Item ID]],Analysis_Table,14,FALSE)</f>
        <v>#N/A</v>
      </c>
      <c r="U107" s="22" t="e">
        <f ca="1">VLOOKUP(Table_Data_Table_13[[#This Row],[Item ID]],Analysis_Table,15,FALSE)</f>
        <v>#N/A</v>
      </c>
      <c r="V107" s="2" t="e">
        <f ca="1">VLOOKUP(Table_Data_Table_13[[#This Row],[Item ID]],Analysis_Table,16,FALSE)</f>
        <v>#N/A</v>
      </c>
      <c r="W107" s="2" t="e">
        <f ca="1">VLOOKUP(Table_Data_Table_13[[#This Row],[Item ID]],Analysis_Table,17,FALSE)</f>
        <v>#N/A</v>
      </c>
      <c r="X107" s="20" t="e">
        <f ca="1">VLOOKUP(Table_Data_Table_13[[#This Row],[Item ID]],Analysis_Table,18,FALSE)</f>
        <v>#N/A</v>
      </c>
      <c r="Y107" s="20" t="e">
        <f ca="1">VLOOKUP(Table_Data_Table_13[[#This Row],[Item ID]],Analysis_Table,19,FALSE)</f>
        <v>#N/A</v>
      </c>
      <c r="Z107"/>
      <c r="AA107"/>
      <c r="AB107">
        <v>1</v>
      </c>
    </row>
    <row r="108" spans="1:28" hidden="1" x14ac:dyDescent="0.25">
      <c r="A108" t="s">
        <v>133</v>
      </c>
      <c r="E108" s="1"/>
      <c r="J108" s="21">
        <v>0</v>
      </c>
      <c r="N108" s="2" t="e">
        <f ca="1">VLOOKUP(Table_Data_Table_13[[#This Row],[Item ID]],Analysis_Table,8,FALSE)</f>
        <v>#N/A</v>
      </c>
      <c r="O108" s="19" t="e">
        <f ca="1">VLOOKUP(Table_Data_Table_13[[#This Row],[Item ID]],Analysis_Table,9,FALSE)</f>
        <v>#N/A</v>
      </c>
      <c r="P108" s="18" t="e">
        <f ca="1">VLOOKUP(Table_Data_Table_13[[#This Row],[Item ID]],Analysis_Table,10,FALSE)</f>
        <v>#N/A</v>
      </c>
      <c r="Q108" s="21" t="e">
        <f ca="1">VLOOKUP(Table_Data_Table_13[[#This Row],[Item ID]],Analysis_Table,11,FALSE)</f>
        <v>#N/A</v>
      </c>
      <c r="R108" s="2" t="e">
        <f ca="1">VLOOKUP(Table_Data_Table_13[[#This Row],[Item ID]],Analysis_Table,12,FALSE)</f>
        <v>#N/A</v>
      </c>
      <c r="S108" s="20" t="e">
        <f ca="1">VLOOKUP(Table_Data_Table_13[[#This Row],[Item ID]],Analysis_Table,13,FALSE)</f>
        <v>#N/A</v>
      </c>
      <c r="T108" s="3" t="e">
        <f ca="1">VLOOKUP(Table_Data_Table_13[[#This Row],[Item ID]],Analysis_Table,14,FALSE)</f>
        <v>#N/A</v>
      </c>
      <c r="U108" s="22" t="e">
        <f ca="1">VLOOKUP(Table_Data_Table_13[[#This Row],[Item ID]],Analysis_Table,15,FALSE)</f>
        <v>#N/A</v>
      </c>
      <c r="V108" s="2" t="e">
        <f ca="1">VLOOKUP(Table_Data_Table_13[[#This Row],[Item ID]],Analysis_Table,16,FALSE)</f>
        <v>#N/A</v>
      </c>
      <c r="W108" s="2" t="e">
        <f ca="1">VLOOKUP(Table_Data_Table_13[[#This Row],[Item ID]],Analysis_Table,17,FALSE)</f>
        <v>#N/A</v>
      </c>
      <c r="X108" s="20" t="e">
        <f ca="1">VLOOKUP(Table_Data_Table_13[[#This Row],[Item ID]],Analysis_Table,18,FALSE)</f>
        <v>#N/A</v>
      </c>
      <c r="Y108" s="20" t="e">
        <f ca="1">VLOOKUP(Table_Data_Table_13[[#This Row],[Item ID]],Analysis_Table,19,FALSE)</f>
        <v>#N/A</v>
      </c>
      <c r="Z108"/>
      <c r="AA108"/>
      <c r="AB108">
        <v>1</v>
      </c>
    </row>
    <row r="109" spans="1:28" hidden="1" x14ac:dyDescent="0.25">
      <c r="A109" t="s">
        <v>133</v>
      </c>
      <c r="E109" s="1"/>
      <c r="J109" s="21">
        <v>0</v>
      </c>
      <c r="N109" s="2" t="e">
        <f ca="1">VLOOKUP(Table_Data_Table_13[[#This Row],[Item ID]],Analysis_Table,8,FALSE)</f>
        <v>#N/A</v>
      </c>
      <c r="O109" s="19" t="e">
        <f ca="1">VLOOKUP(Table_Data_Table_13[[#This Row],[Item ID]],Analysis_Table,9,FALSE)</f>
        <v>#N/A</v>
      </c>
      <c r="P109" s="18" t="e">
        <f ca="1">VLOOKUP(Table_Data_Table_13[[#This Row],[Item ID]],Analysis_Table,10,FALSE)</f>
        <v>#N/A</v>
      </c>
      <c r="Q109" s="21" t="e">
        <f ca="1">VLOOKUP(Table_Data_Table_13[[#This Row],[Item ID]],Analysis_Table,11,FALSE)</f>
        <v>#N/A</v>
      </c>
      <c r="R109" s="2" t="e">
        <f ca="1">VLOOKUP(Table_Data_Table_13[[#This Row],[Item ID]],Analysis_Table,12,FALSE)</f>
        <v>#N/A</v>
      </c>
      <c r="S109" s="20" t="e">
        <f ca="1">VLOOKUP(Table_Data_Table_13[[#This Row],[Item ID]],Analysis_Table,13,FALSE)</f>
        <v>#N/A</v>
      </c>
      <c r="T109" s="3" t="e">
        <f ca="1">VLOOKUP(Table_Data_Table_13[[#This Row],[Item ID]],Analysis_Table,14,FALSE)</f>
        <v>#N/A</v>
      </c>
      <c r="U109" s="22" t="e">
        <f ca="1">VLOOKUP(Table_Data_Table_13[[#This Row],[Item ID]],Analysis_Table,15,FALSE)</f>
        <v>#N/A</v>
      </c>
      <c r="V109" s="2" t="e">
        <f ca="1">VLOOKUP(Table_Data_Table_13[[#This Row],[Item ID]],Analysis_Table,16,FALSE)</f>
        <v>#N/A</v>
      </c>
      <c r="W109" s="2" t="e">
        <f ca="1">VLOOKUP(Table_Data_Table_13[[#This Row],[Item ID]],Analysis_Table,17,FALSE)</f>
        <v>#N/A</v>
      </c>
      <c r="X109" s="20" t="e">
        <f ca="1">VLOOKUP(Table_Data_Table_13[[#This Row],[Item ID]],Analysis_Table,18,FALSE)</f>
        <v>#N/A</v>
      </c>
      <c r="Y109" s="20" t="e">
        <f ca="1">VLOOKUP(Table_Data_Table_13[[#This Row],[Item ID]],Analysis_Table,19,FALSE)</f>
        <v>#N/A</v>
      </c>
      <c r="Z109"/>
      <c r="AA109"/>
      <c r="AB109">
        <v>1</v>
      </c>
    </row>
    <row r="110" spans="1:28" hidden="1" x14ac:dyDescent="0.25">
      <c r="A110" t="s">
        <v>133</v>
      </c>
      <c r="E110" s="1"/>
      <c r="J110" s="21">
        <v>0</v>
      </c>
      <c r="N110" s="2" t="e">
        <f ca="1">VLOOKUP(Table_Data_Table_13[[#This Row],[Item ID]],Analysis_Table,8,FALSE)</f>
        <v>#N/A</v>
      </c>
      <c r="O110" s="19" t="e">
        <f ca="1">VLOOKUP(Table_Data_Table_13[[#This Row],[Item ID]],Analysis_Table,9,FALSE)</f>
        <v>#N/A</v>
      </c>
      <c r="P110" s="18" t="e">
        <f ca="1">VLOOKUP(Table_Data_Table_13[[#This Row],[Item ID]],Analysis_Table,10,FALSE)</f>
        <v>#N/A</v>
      </c>
      <c r="Q110" s="21" t="e">
        <f ca="1">VLOOKUP(Table_Data_Table_13[[#This Row],[Item ID]],Analysis_Table,11,FALSE)</f>
        <v>#N/A</v>
      </c>
      <c r="R110" s="2" t="e">
        <f ca="1">VLOOKUP(Table_Data_Table_13[[#This Row],[Item ID]],Analysis_Table,12,FALSE)</f>
        <v>#N/A</v>
      </c>
      <c r="S110" s="20" t="e">
        <f ca="1">VLOOKUP(Table_Data_Table_13[[#This Row],[Item ID]],Analysis_Table,13,FALSE)</f>
        <v>#N/A</v>
      </c>
      <c r="T110" s="3" t="e">
        <f ca="1">VLOOKUP(Table_Data_Table_13[[#This Row],[Item ID]],Analysis_Table,14,FALSE)</f>
        <v>#N/A</v>
      </c>
      <c r="U110" s="22" t="e">
        <f ca="1">VLOOKUP(Table_Data_Table_13[[#This Row],[Item ID]],Analysis_Table,15,FALSE)</f>
        <v>#N/A</v>
      </c>
      <c r="V110" s="2" t="e">
        <f ca="1">VLOOKUP(Table_Data_Table_13[[#This Row],[Item ID]],Analysis_Table,16,FALSE)</f>
        <v>#N/A</v>
      </c>
      <c r="W110" s="2" t="e">
        <f ca="1">VLOOKUP(Table_Data_Table_13[[#This Row],[Item ID]],Analysis_Table,17,FALSE)</f>
        <v>#N/A</v>
      </c>
      <c r="X110" s="20" t="e">
        <f ca="1">VLOOKUP(Table_Data_Table_13[[#This Row],[Item ID]],Analysis_Table,18,FALSE)</f>
        <v>#N/A</v>
      </c>
      <c r="Y110" s="20" t="e">
        <f ca="1">VLOOKUP(Table_Data_Table_13[[#This Row],[Item ID]],Analysis_Table,19,FALSE)</f>
        <v>#N/A</v>
      </c>
      <c r="Z110"/>
      <c r="AA110"/>
      <c r="AB110">
        <v>1</v>
      </c>
    </row>
    <row r="111" spans="1:28" hidden="1" x14ac:dyDescent="0.25">
      <c r="A111" t="s">
        <v>133</v>
      </c>
      <c r="E111" s="1"/>
      <c r="J111" s="21">
        <v>0</v>
      </c>
      <c r="N111" s="2" t="e">
        <f ca="1">VLOOKUP(Table_Data_Table_13[[#This Row],[Item ID]],Analysis_Table,8,FALSE)</f>
        <v>#N/A</v>
      </c>
      <c r="O111" s="19" t="e">
        <f ca="1">VLOOKUP(Table_Data_Table_13[[#This Row],[Item ID]],Analysis_Table,9,FALSE)</f>
        <v>#N/A</v>
      </c>
      <c r="P111" s="18" t="e">
        <f ca="1">VLOOKUP(Table_Data_Table_13[[#This Row],[Item ID]],Analysis_Table,10,FALSE)</f>
        <v>#N/A</v>
      </c>
      <c r="Q111" s="21" t="e">
        <f ca="1">VLOOKUP(Table_Data_Table_13[[#This Row],[Item ID]],Analysis_Table,11,FALSE)</f>
        <v>#N/A</v>
      </c>
      <c r="R111" s="2" t="e">
        <f ca="1">VLOOKUP(Table_Data_Table_13[[#This Row],[Item ID]],Analysis_Table,12,FALSE)</f>
        <v>#N/A</v>
      </c>
      <c r="S111" s="20" t="e">
        <f ca="1">VLOOKUP(Table_Data_Table_13[[#This Row],[Item ID]],Analysis_Table,13,FALSE)</f>
        <v>#N/A</v>
      </c>
      <c r="T111" s="3" t="e">
        <f ca="1">VLOOKUP(Table_Data_Table_13[[#This Row],[Item ID]],Analysis_Table,14,FALSE)</f>
        <v>#N/A</v>
      </c>
      <c r="U111" s="22" t="e">
        <f ca="1">VLOOKUP(Table_Data_Table_13[[#This Row],[Item ID]],Analysis_Table,15,FALSE)</f>
        <v>#N/A</v>
      </c>
      <c r="V111" s="2" t="e">
        <f ca="1">VLOOKUP(Table_Data_Table_13[[#This Row],[Item ID]],Analysis_Table,16,FALSE)</f>
        <v>#N/A</v>
      </c>
      <c r="W111" s="2" t="e">
        <f ca="1">VLOOKUP(Table_Data_Table_13[[#This Row],[Item ID]],Analysis_Table,17,FALSE)</f>
        <v>#N/A</v>
      </c>
      <c r="X111" s="20" t="e">
        <f ca="1">VLOOKUP(Table_Data_Table_13[[#This Row],[Item ID]],Analysis_Table,18,FALSE)</f>
        <v>#N/A</v>
      </c>
      <c r="Y111" s="20" t="e">
        <f ca="1">VLOOKUP(Table_Data_Table_13[[#This Row],[Item ID]],Analysis_Table,19,FALSE)</f>
        <v>#N/A</v>
      </c>
      <c r="Z111"/>
      <c r="AA111"/>
      <c r="AB111">
        <v>1</v>
      </c>
    </row>
    <row r="112" spans="1:28" hidden="1" x14ac:dyDescent="0.25">
      <c r="A112" t="s">
        <v>133</v>
      </c>
      <c r="E112" s="1"/>
      <c r="J112" s="21">
        <v>0</v>
      </c>
      <c r="N112" s="2" t="e">
        <f ca="1">VLOOKUP(Table_Data_Table_13[[#This Row],[Item ID]],Analysis_Table,8,FALSE)</f>
        <v>#N/A</v>
      </c>
      <c r="O112" s="19" t="e">
        <f ca="1">VLOOKUP(Table_Data_Table_13[[#This Row],[Item ID]],Analysis_Table,9,FALSE)</f>
        <v>#N/A</v>
      </c>
      <c r="P112" s="18" t="e">
        <f ca="1">VLOOKUP(Table_Data_Table_13[[#This Row],[Item ID]],Analysis_Table,10,FALSE)</f>
        <v>#N/A</v>
      </c>
      <c r="Q112" s="21" t="e">
        <f ca="1">VLOOKUP(Table_Data_Table_13[[#This Row],[Item ID]],Analysis_Table,11,FALSE)</f>
        <v>#N/A</v>
      </c>
      <c r="R112" s="2" t="e">
        <f ca="1">VLOOKUP(Table_Data_Table_13[[#This Row],[Item ID]],Analysis_Table,12,FALSE)</f>
        <v>#N/A</v>
      </c>
      <c r="S112" s="20" t="e">
        <f ca="1">VLOOKUP(Table_Data_Table_13[[#This Row],[Item ID]],Analysis_Table,13,FALSE)</f>
        <v>#N/A</v>
      </c>
      <c r="T112" s="3" t="e">
        <f ca="1">VLOOKUP(Table_Data_Table_13[[#This Row],[Item ID]],Analysis_Table,14,FALSE)</f>
        <v>#N/A</v>
      </c>
      <c r="U112" s="22" t="e">
        <f ca="1">VLOOKUP(Table_Data_Table_13[[#This Row],[Item ID]],Analysis_Table,15,FALSE)</f>
        <v>#N/A</v>
      </c>
      <c r="V112" s="2" t="e">
        <f ca="1">VLOOKUP(Table_Data_Table_13[[#This Row],[Item ID]],Analysis_Table,16,FALSE)</f>
        <v>#N/A</v>
      </c>
      <c r="W112" s="2" t="e">
        <f ca="1">VLOOKUP(Table_Data_Table_13[[#This Row],[Item ID]],Analysis_Table,17,FALSE)</f>
        <v>#N/A</v>
      </c>
      <c r="X112" s="20" t="e">
        <f ca="1">VLOOKUP(Table_Data_Table_13[[#This Row],[Item ID]],Analysis_Table,18,FALSE)</f>
        <v>#N/A</v>
      </c>
      <c r="Y112" s="20" t="e">
        <f ca="1">VLOOKUP(Table_Data_Table_13[[#This Row],[Item ID]],Analysis_Table,19,FALSE)</f>
        <v>#N/A</v>
      </c>
      <c r="Z112"/>
      <c r="AA112"/>
      <c r="AB112">
        <v>1</v>
      </c>
    </row>
    <row r="113" spans="1:28" hidden="1" x14ac:dyDescent="0.25">
      <c r="A113" t="s">
        <v>133</v>
      </c>
      <c r="E113" s="1"/>
      <c r="J113" s="21">
        <v>0</v>
      </c>
      <c r="N113" s="2" t="e">
        <f ca="1">VLOOKUP(Table_Data_Table_13[[#This Row],[Item ID]],Analysis_Table,8,FALSE)</f>
        <v>#N/A</v>
      </c>
      <c r="O113" s="19" t="e">
        <f ca="1">VLOOKUP(Table_Data_Table_13[[#This Row],[Item ID]],Analysis_Table,9,FALSE)</f>
        <v>#N/A</v>
      </c>
      <c r="P113" s="18" t="e">
        <f ca="1">VLOOKUP(Table_Data_Table_13[[#This Row],[Item ID]],Analysis_Table,10,FALSE)</f>
        <v>#N/A</v>
      </c>
      <c r="Q113" s="21" t="e">
        <f ca="1">VLOOKUP(Table_Data_Table_13[[#This Row],[Item ID]],Analysis_Table,11,FALSE)</f>
        <v>#N/A</v>
      </c>
      <c r="R113" s="2" t="e">
        <f ca="1">VLOOKUP(Table_Data_Table_13[[#This Row],[Item ID]],Analysis_Table,12,FALSE)</f>
        <v>#N/A</v>
      </c>
      <c r="S113" s="20" t="e">
        <f ca="1">VLOOKUP(Table_Data_Table_13[[#This Row],[Item ID]],Analysis_Table,13,FALSE)</f>
        <v>#N/A</v>
      </c>
      <c r="T113" s="3" t="e">
        <f ca="1">VLOOKUP(Table_Data_Table_13[[#This Row],[Item ID]],Analysis_Table,14,FALSE)</f>
        <v>#N/A</v>
      </c>
      <c r="U113" s="22" t="e">
        <f ca="1">VLOOKUP(Table_Data_Table_13[[#This Row],[Item ID]],Analysis_Table,15,FALSE)</f>
        <v>#N/A</v>
      </c>
      <c r="V113" s="2" t="e">
        <f ca="1">VLOOKUP(Table_Data_Table_13[[#This Row],[Item ID]],Analysis_Table,16,FALSE)</f>
        <v>#N/A</v>
      </c>
      <c r="W113" s="2" t="e">
        <f ca="1">VLOOKUP(Table_Data_Table_13[[#This Row],[Item ID]],Analysis_Table,17,FALSE)</f>
        <v>#N/A</v>
      </c>
      <c r="X113" s="20" t="e">
        <f ca="1">VLOOKUP(Table_Data_Table_13[[#This Row],[Item ID]],Analysis_Table,18,FALSE)</f>
        <v>#N/A</v>
      </c>
      <c r="Y113" s="20" t="e">
        <f ca="1">VLOOKUP(Table_Data_Table_13[[#This Row],[Item ID]],Analysis_Table,19,FALSE)</f>
        <v>#N/A</v>
      </c>
      <c r="Z113"/>
      <c r="AA113"/>
      <c r="AB113">
        <v>1</v>
      </c>
    </row>
    <row r="114" spans="1:28" hidden="1" x14ac:dyDescent="0.25">
      <c r="A114" t="s">
        <v>133</v>
      </c>
      <c r="E114" s="1"/>
      <c r="J114" s="21">
        <v>0</v>
      </c>
      <c r="N114" s="2" t="e">
        <f ca="1">VLOOKUP(Table_Data_Table_13[[#This Row],[Item ID]],Analysis_Table,8,FALSE)</f>
        <v>#N/A</v>
      </c>
      <c r="O114" s="19" t="e">
        <f ca="1">VLOOKUP(Table_Data_Table_13[[#This Row],[Item ID]],Analysis_Table,9,FALSE)</f>
        <v>#N/A</v>
      </c>
      <c r="P114" s="18" t="e">
        <f ca="1">VLOOKUP(Table_Data_Table_13[[#This Row],[Item ID]],Analysis_Table,10,FALSE)</f>
        <v>#N/A</v>
      </c>
      <c r="Q114" s="21" t="e">
        <f ca="1">VLOOKUP(Table_Data_Table_13[[#This Row],[Item ID]],Analysis_Table,11,FALSE)</f>
        <v>#N/A</v>
      </c>
      <c r="R114" s="2" t="e">
        <f ca="1">VLOOKUP(Table_Data_Table_13[[#This Row],[Item ID]],Analysis_Table,12,FALSE)</f>
        <v>#N/A</v>
      </c>
      <c r="S114" s="20" t="e">
        <f ca="1">VLOOKUP(Table_Data_Table_13[[#This Row],[Item ID]],Analysis_Table,13,FALSE)</f>
        <v>#N/A</v>
      </c>
      <c r="T114" s="3" t="e">
        <f ca="1">VLOOKUP(Table_Data_Table_13[[#This Row],[Item ID]],Analysis_Table,14,FALSE)</f>
        <v>#N/A</v>
      </c>
      <c r="U114" s="22" t="e">
        <f ca="1">VLOOKUP(Table_Data_Table_13[[#This Row],[Item ID]],Analysis_Table,15,FALSE)</f>
        <v>#N/A</v>
      </c>
      <c r="V114" s="2" t="e">
        <f ca="1">VLOOKUP(Table_Data_Table_13[[#This Row],[Item ID]],Analysis_Table,16,FALSE)</f>
        <v>#N/A</v>
      </c>
      <c r="W114" s="2" t="e">
        <f ca="1">VLOOKUP(Table_Data_Table_13[[#This Row],[Item ID]],Analysis_Table,17,FALSE)</f>
        <v>#N/A</v>
      </c>
      <c r="X114" s="20" t="e">
        <f ca="1">VLOOKUP(Table_Data_Table_13[[#This Row],[Item ID]],Analysis_Table,18,FALSE)</f>
        <v>#N/A</v>
      </c>
      <c r="Y114" s="20" t="e">
        <f ca="1">VLOOKUP(Table_Data_Table_13[[#This Row],[Item ID]],Analysis_Table,19,FALSE)</f>
        <v>#N/A</v>
      </c>
      <c r="Z114"/>
      <c r="AA114"/>
      <c r="AB114">
        <v>1</v>
      </c>
    </row>
    <row r="115" spans="1:28" hidden="1" x14ac:dyDescent="0.25">
      <c r="A115" t="s">
        <v>133</v>
      </c>
      <c r="E115" s="1"/>
      <c r="J115" s="21">
        <v>0</v>
      </c>
      <c r="N115" s="2" t="e">
        <f ca="1">VLOOKUP(Table_Data_Table_13[[#This Row],[Item ID]],Analysis_Table,8,FALSE)</f>
        <v>#N/A</v>
      </c>
      <c r="O115" s="19" t="e">
        <f ca="1">VLOOKUP(Table_Data_Table_13[[#This Row],[Item ID]],Analysis_Table,9,FALSE)</f>
        <v>#N/A</v>
      </c>
      <c r="P115" s="18" t="e">
        <f ca="1">VLOOKUP(Table_Data_Table_13[[#This Row],[Item ID]],Analysis_Table,10,FALSE)</f>
        <v>#N/A</v>
      </c>
      <c r="Q115" s="21" t="e">
        <f ca="1">VLOOKUP(Table_Data_Table_13[[#This Row],[Item ID]],Analysis_Table,11,FALSE)</f>
        <v>#N/A</v>
      </c>
      <c r="R115" s="2" t="e">
        <f ca="1">VLOOKUP(Table_Data_Table_13[[#This Row],[Item ID]],Analysis_Table,12,FALSE)</f>
        <v>#N/A</v>
      </c>
      <c r="S115" s="20" t="e">
        <f ca="1">VLOOKUP(Table_Data_Table_13[[#This Row],[Item ID]],Analysis_Table,13,FALSE)</f>
        <v>#N/A</v>
      </c>
      <c r="T115" s="3" t="e">
        <f ca="1">VLOOKUP(Table_Data_Table_13[[#This Row],[Item ID]],Analysis_Table,14,FALSE)</f>
        <v>#N/A</v>
      </c>
      <c r="U115" s="22" t="e">
        <f ca="1">VLOOKUP(Table_Data_Table_13[[#This Row],[Item ID]],Analysis_Table,15,FALSE)</f>
        <v>#N/A</v>
      </c>
      <c r="V115" s="2" t="e">
        <f ca="1">VLOOKUP(Table_Data_Table_13[[#This Row],[Item ID]],Analysis_Table,16,FALSE)</f>
        <v>#N/A</v>
      </c>
      <c r="W115" s="2" t="e">
        <f ca="1">VLOOKUP(Table_Data_Table_13[[#This Row],[Item ID]],Analysis_Table,17,FALSE)</f>
        <v>#N/A</v>
      </c>
      <c r="X115" s="20" t="e">
        <f ca="1">VLOOKUP(Table_Data_Table_13[[#This Row],[Item ID]],Analysis_Table,18,FALSE)</f>
        <v>#N/A</v>
      </c>
      <c r="Y115" s="20" t="e">
        <f ca="1">VLOOKUP(Table_Data_Table_13[[#This Row],[Item ID]],Analysis_Table,19,FALSE)</f>
        <v>#N/A</v>
      </c>
      <c r="Z115"/>
      <c r="AA115"/>
      <c r="AB115">
        <v>1</v>
      </c>
    </row>
    <row r="116" spans="1:28" hidden="1" x14ac:dyDescent="0.25">
      <c r="A116" t="s">
        <v>133</v>
      </c>
      <c r="E116" s="1"/>
      <c r="J116" s="21">
        <v>0</v>
      </c>
      <c r="N116" s="2" t="e">
        <f ca="1">VLOOKUP(Table_Data_Table_13[[#This Row],[Item ID]],Analysis_Table,8,FALSE)</f>
        <v>#N/A</v>
      </c>
      <c r="O116" s="19" t="e">
        <f ca="1">VLOOKUP(Table_Data_Table_13[[#This Row],[Item ID]],Analysis_Table,9,FALSE)</f>
        <v>#N/A</v>
      </c>
      <c r="P116" s="18" t="e">
        <f ca="1">VLOOKUP(Table_Data_Table_13[[#This Row],[Item ID]],Analysis_Table,10,FALSE)</f>
        <v>#N/A</v>
      </c>
      <c r="Q116" s="21" t="e">
        <f ca="1">VLOOKUP(Table_Data_Table_13[[#This Row],[Item ID]],Analysis_Table,11,FALSE)</f>
        <v>#N/A</v>
      </c>
      <c r="R116" s="2" t="e">
        <f ca="1">VLOOKUP(Table_Data_Table_13[[#This Row],[Item ID]],Analysis_Table,12,FALSE)</f>
        <v>#N/A</v>
      </c>
      <c r="S116" s="20" t="e">
        <f ca="1">VLOOKUP(Table_Data_Table_13[[#This Row],[Item ID]],Analysis_Table,13,FALSE)</f>
        <v>#N/A</v>
      </c>
      <c r="T116" s="3" t="e">
        <f ca="1">VLOOKUP(Table_Data_Table_13[[#This Row],[Item ID]],Analysis_Table,14,FALSE)</f>
        <v>#N/A</v>
      </c>
      <c r="U116" s="22" t="e">
        <f ca="1">VLOOKUP(Table_Data_Table_13[[#This Row],[Item ID]],Analysis_Table,15,FALSE)</f>
        <v>#N/A</v>
      </c>
      <c r="V116" s="2" t="e">
        <f ca="1">VLOOKUP(Table_Data_Table_13[[#This Row],[Item ID]],Analysis_Table,16,FALSE)</f>
        <v>#N/A</v>
      </c>
      <c r="W116" s="2" t="e">
        <f ca="1">VLOOKUP(Table_Data_Table_13[[#This Row],[Item ID]],Analysis_Table,17,FALSE)</f>
        <v>#N/A</v>
      </c>
      <c r="X116" s="20" t="e">
        <f ca="1">VLOOKUP(Table_Data_Table_13[[#This Row],[Item ID]],Analysis_Table,18,FALSE)</f>
        <v>#N/A</v>
      </c>
      <c r="Y116" s="20" t="e">
        <f ca="1">VLOOKUP(Table_Data_Table_13[[#This Row],[Item ID]],Analysis_Table,19,FALSE)</f>
        <v>#N/A</v>
      </c>
      <c r="Z116"/>
      <c r="AA116"/>
      <c r="AB116">
        <v>1</v>
      </c>
    </row>
    <row r="117" spans="1:28" hidden="1" x14ac:dyDescent="0.25">
      <c r="A117" t="s">
        <v>133</v>
      </c>
      <c r="E117" s="1"/>
      <c r="J117" s="21">
        <v>0</v>
      </c>
      <c r="N117" s="2" t="e">
        <f ca="1">VLOOKUP(Table_Data_Table_13[[#This Row],[Item ID]],Analysis_Table,8,FALSE)</f>
        <v>#N/A</v>
      </c>
      <c r="O117" s="19" t="e">
        <f ca="1">VLOOKUP(Table_Data_Table_13[[#This Row],[Item ID]],Analysis_Table,9,FALSE)</f>
        <v>#N/A</v>
      </c>
      <c r="P117" s="18" t="e">
        <f ca="1">VLOOKUP(Table_Data_Table_13[[#This Row],[Item ID]],Analysis_Table,10,FALSE)</f>
        <v>#N/A</v>
      </c>
      <c r="Q117" s="21" t="e">
        <f ca="1">VLOOKUP(Table_Data_Table_13[[#This Row],[Item ID]],Analysis_Table,11,FALSE)</f>
        <v>#N/A</v>
      </c>
      <c r="R117" s="2" t="e">
        <f ca="1">VLOOKUP(Table_Data_Table_13[[#This Row],[Item ID]],Analysis_Table,12,FALSE)</f>
        <v>#N/A</v>
      </c>
      <c r="S117" s="20" t="e">
        <f ca="1">VLOOKUP(Table_Data_Table_13[[#This Row],[Item ID]],Analysis_Table,13,FALSE)</f>
        <v>#N/A</v>
      </c>
      <c r="T117" s="3" t="e">
        <f ca="1">VLOOKUP(Table_Data_Table_13[[#This Row],[Item ID]],Analysis_Table,14,FALSE)</f>
        <v>#N/A</v>
      </c>
      <c r="U117" s="22" t="e">
        <f ca="1">VLOOKUP(Table_Data_Table_13[[#This Row],[Item ID]],Analysis_Table,15,FALSE)</f>
        <v>#N/A</v>
      </c>
      <c r="V117" s="2" t="e">
        <f ca="1">VLOOKUP(Table_Data_Table_13[[#This Row],[Item ID]],Analysis_Table,16,FALSE)</f>
        <v>#N/A</v>
      </c>
      <c r="W117" s="2" t="e">
        <f ca="1">VLOOKUP(Table_Data_Table_13[[#This Row],[Item ID]],Analysis_Table,17,FALSE)</f>
        <v>#N/A</v>
      </c>
      <c r="X117" s="20" t="e">
        <f ca="1">VLOOKUP(Table_Data_Table_13[[#This Row],[Item ID]],Analysis_Table,18,FALSE)</f>
        <v>#N/A</v>
      </c>
      <c r="Y117" s="20" t="e">
        <f ca="1">VLOOKUP(Table_Data_Table_13[[#This Row],[Item ID]],Analysis_Table,19,FALSE)</f>
        <v>#N/A</v>
      </c>
      <c r="Z117"/>
      <c r="AA117"/>
      <c r="AB117">
        <v>1</v>
      </c>
    </row>
    <row r="118" spans="1:28" hidden="1" x14ac:dyDescent="0.25">
      <c r="A118" t="s">
        <v>133</v>
      </c>
      <c r="E118" s="1"/>
      <c r="J118" s="21">
        <v>0</v>
      </c>
      <c r="N118" s="2" t="e">
        <f ca="1">VLOOKUP(Table_Data_Table_13[[#This Row],[Item ID]],Analysis_Table,8,FALSE)</f>
        <v>#N/A</v>
      </c>
      <c r="O118" s="19" t="e">
        <f ca="1">VLOOKUP(Table_Data_Table_13[[#This Row],[Item ID]],Analysis_Table,9,FALSE)</f>
        <v>#N/A</v>
      </c>
      <c r="P118" s="18" t="e">
        <f ca="1">VLOOKUP(Table_Data_Table_13[[#This Row],[Item ID]],Analysis_Table,10,FALSE)</f>
        <v>#N/A</v>
      </c>
      <c r="Q118" s="21" t="e">
        <f ca="1">VLOOKUP(Table_Data_Table_13[[#This Row],[Item ID]],Analysis_Table,11,FALSE)</f>
        <v>#N/A</v>
      </c>
      <c r="R118" s="2" t="e">
        <f ca="1">VLOOKUP(Table_Data_Table_13[[#This Row],[Item ID]],Analysis_Table,12,FALSE)</f>
        <v>#N/A</v>
      </c>
      <c r="S118" s="20" t="e">
        <f ca="1">VLOOKUP(Table_Data_Table_13[[#This Row],[Item ID]],Analysis_Table,13,FALSE)</f>
        <v>#N/A</v>
      </c>
      <c r="T118" s="3" t="e">
        <f ca="1">VLOOKUP(Table_Data_Table_13[[#This Row],[Item ID]],Analysis_Table,14,FALSE)</f>
        <v>#N/A</v>
      </c>
      <c r="U118" s="22" t="e">
        <f ca="1">VLOOKUP(Table_Data_Table_13[[#This Row],[Item ID]],Analysis_Table,15,FALSE)</f>
        <v>#N/A</v>
      </c>
      <c r="V118" s="2" t="e">
        <f ca="1">VLOOKUP(Table_Data_Table_13[[#This Row],[Item ID]],Analysis_Table,16,FALSE)</f>
        <v>#N/A</v>
      </c>
      <c r="W118" s="2" t="e">
        <f ca="1">VLOOKUP(Table_Data_Table_13[[#This Row],[Item ID]],Analysis_Table,17,FALSE)</f>
        <v>#N/A</v>
      </c>
      <c r="X118" s="20" t="e">
        <f ca="1">VLOOKUP(Table_Data_Table_13[[#This Row],[Item ID]],Analysis_Table,18,FALSE)</f>
        <v>#N/A</v>
      </c>
      <c r="Y118" s="20" t="e">
        <f ca="1">VLOOKUP(Table_Data_Table_13[[#This Row],[Item ID]],Analysis_Table,19,FALSE)</f>
        <v>#N/A</v>
      </c>
      <c r="Z118"/>
      <c r="AA118"/>
      <c r="AB118">
        <v>1</v>
      </c>
    </row>
    <row r="119" spans="1:28" hidden="1" x14ac:dyDescent="0.25">
      <c r="A119" t="s">
        <v>133</v>
      </c>
      <c r="E119" s="1"/>
      <c r="J119" s="21">
        <v>0</v>
      </c>
      <c r="N119" s="2" t="e">
        <f ca="1">VLOOKUP(Table_Data_Table_13[[#This Row],[Item ID]],Analysis_Table,8,FALSE)</f>
        <v>#N/A</v>
      </c>
      <c r="O119" s="19" t="e">
        <f ca="1">VLOOKUP(Table_Data_Table_13[[#This Row],[Item ID]],Analysis_Table,9,FALSE)</f>
        <v>#N/A</v>
      </c>
      <c r="P119" s="18" t="e">
        <f ca="1">VLOOKUP(Table_Data_Table_13[[#This Row],[Item ID]],Analysis_Table,10,FALSE)</f>
        <v>#N/A</v>
      </c>
      <c r="Q119" s="21" t="e">
        <f ca="1">VLOOKUP(Table_Data_Table_13[[#This Row],[Item ID]],Analysis_Table,11,FALSE)</f>
        <v>#N/A</v>
      </c>
      <c r="R119" s="2" t="e">
        <f ca="1">VLOOKUP(Table_Data_Table_13[[#This Row],[Item ID]],Analysis_Table,12,FALSE)</f>
        <v>#N/A</v>
      </c>
      <c r="S119" s="20" t="e">
        <f ca="1">VLOOKUP(Table_Data_Table_13[[#This Row],[Item ID]],Analysis_Table,13,FALSE)</f>
        <v>#N/A</v>
      </c>
      <c r="T119" s="3" t="e">
        <f ca="1">VLOOKUP(Table_Data_Table_13[[#This Row],[Item ID]],Analysis_Table,14,FALSE)</f>
        <v>#N/A</v>
      </c>
      <c r="U119" s="22" t="e">
        <f ca="1">VLOOKUP(Table_Data_Table_13[[#This Row],[Item ID]],Analysis_Table,15,FALSE)</f>
        <v>#N/A</v>
      </c>
      <c r="V119" s="2" t="e">
        <f ca="1">VLOOKUP(Table_Data_Table_13[[#This Row],[Item ID]],Analysis_Table,16,FALSE)</f>
        <v>#N/A</v>
      </c>
      <c r="W119" s="2" t="e">
        <f ca="1">VLOOKUP(Table_Data_Table_13[[#This Row],[Item ID]],Analysis_Table,17,FALSE)</f>
        <v>#N/A</v>
      </c>
      <c r="X119" s="20" t="e">
        <f ca="1">VLOOKUP(Table_Data_Table_13[[#This Row],[Item ID]],Analysis_Table,18,FALSE)</f>
        <v>#N/A</v>
      </c>
      <c r="Y119" s="20" t="e">
        <f ca="1">VLOOKUP(Table_Data_Table_13[[#This Row],[Item ID]],Analysis_Table,19,FALSE)</f>
        <v>#N/A</v>
      </c>
      <c r="Z119"/>
      <c r="AA119"/>
      <c r="AB119">
        <v>1</v>
      </c>
    </row>
    <row r="120" spans="1:28" hidden="1" x14ac:dyDescent="0.25">
      <c r="A120" t="s">
        <v>133</v>
      </c>
      <c r="E120" s="1"/>
      <c r="J120" s="21">
        <v>0</v>
      </c>
      <c r="N120" s="2" t="e">
        <f ca="1">VLOOKUP(Table_Data_Table_13[[#This Row],[Item ID]],Analysis_Table,8,FALSE)</f>
        <v>#N/A</v>
      </c>
      <c r="O120" s="19" t="e">
        <f ca="1">VLOOKUP(Table_Data_Table_13[[#This Row],[Item ID]],Analysis_Table,9,FALSE)</f>
        <v>#N/A</v>
      </c>
      <c r="P120" s="18" t="e">
        <f ca="1">VLOOKUP(Table_Data_Table_13[[#This Row],[Item ID]],Analysis_Table,10,FALSE)</f>
        <v>#N/A</v>
      </c>
      <c r="Q120" s="21" t="e">
        <f ca="1">VLOOKUP(Table_Data_Table_13[[#This Row],[Item ID]],Analysis_Table,11,FALSE)</f>
        <v>#N/A</v>
      </c>
      <c r="R120" s="2" t="e">
        <f ca="1">VLOOKUP(Table_Data_Table_13[[#This Row],[Item ID]],Analysis_Table,12,FALSE)</f>
        <v>#N/A</v>
      </c>
      <c r="S120" s="20" t="e">
        <f ca="1">VLOOKUP(Table_Data_Table_13[[#This Row],[Item ID]],Analysis_Table,13,FALSE)</f>
        <v>#N/A</v>
      </c>
      <c r="T120" s="3" t="e">
        <f ca="1">VLOOKUP(Table_Data_Table_13[[#This Row],[Item ID]],Analysis_Table,14,FALSE)</f>
        <v>#N/A</v>
      </c>
      <c r="U120" s="22" t="e">
        <f ca="1">VLOOKUP(Table_Data_Table_13[[#This Row],[Item ID]],Analysis_Table,15,FALSE)</f>
        <v>#N/A</v>
      </c>
      <c r="V120" s="2" t="e">
        <f ca="1">VLOOKUP(Table_Data_Table_13[[#This Row],[Item ID]],Analysis_Table,16,FALSE)</f>
        <v>#N/A</v>
      </c>
      <c r="W120" s="2" t="e">
        <f ca="1">VLOOKUP(Table_Data_Table_13[[#This Row],[Item ID]],Analysis_Table,17,FALSE)</f>
        <v>#N/A</v>
      </c>
      <c r="X120" s="20" t="e">
        <f ca="1">VLOOKUP(Table_Data_Table_13[[#This Row],[Item ID]],Analysis_Table,18,FALSE)</f>
        <v>#N/A</v>
      </c>
      <c r="Y120" s="20" t="e">
        <f ca="1">VLOOKUP(Table_Data_Table_13[[#This Row],[Item ID]],Analysis_Table,19,FALSE)</f>
        <v>#N/A</v>
      </c>
      <c r="Z120"/>
      <c r="AA120"/>
      <c r="AB120">
        <v>1</v>
      </c>
    </row>
    <row r="121" spans="1:28" hidden="1" x14ac:dyDescent="0.25">
      <c r="A121" t="s">
        <v>133</v>
      </c>
      <c r="E121" s="1"/>
      <c r="J121" s="21">
        <v>0</v>
      </c>
      <c r="N121" s="2" t="e">
        <f ca="1">VLOOKUP(Table_Data_Table_13[[#This Row],[Item ID]],Analysis_Table,8,FALSE)</f>
        <v>#N/A</v>
      </c>
      <c r="O121" s="19" t="e">
        <f ca="1">VLOOKUP(Table_Data_Table_13[[#This Row],[Item ID]],Analysis_Table,9,FALSE)</f>
        <v>#N/A</v>
      </c>
      <c r="P121" s="18" t="e">
        <f ca="1">VLOOKUP(Table_Data_Table_13[[#This Row],[Item ID]],Analysis_Table,10,FALSE)</f>
        <v>#N/A</v>
      </c>
      <c r="Q121" s="21" t="e">
        <f ca="1">VLOOKUP(Table_Data_Table_13[[#This Row],[Item ID]],Analysis_Table,11,FALSE)</f>
        <v>#N/A</v>
      </c>
      <c r="R121" s="2" t="e">
        <f ca="1">VLOOKUP(Table_Data_Table_13[[#This Row],[Item ID]],Analysis_Table,12,FALSE)</f>
        <v>#N/A</v>
      </c>
      <c r="S121" s="20" t="e">
        <f ca="1">VLOOKUP(Table_Data_Table_13[[#This Row],[Item ID]],Analysis_Table,13,FALSE)</f>
        <v>#N/A</v>
      </c>
      <c r="T121" s="3" t="e">
        <f ca="1">VLOOKUP(Table_Data_Table_13[[#This Row],[Item ID]],Analysis_Table,14,FALSE)</f>
        <v>#N/A</v>
      </c>
      <c r="U121" s="22" t="e">
        <f ca="1">VLOOKUP(Table_Data_Table_13[[#This Row],[Item ID]],Analysis_Table,15,FALSE)</f>
        <v>#N/A</v>
      </c>
      <c r="V121" s="2" t="e">
        <f ca="1">VLOOKUP(Table_Data_Table_13[[#This Row],[Item ID]],Analysis_Table,16,FALSE)</f>
        <v>#N/A</v>
      </c>
      <c r="W121" s="2" t="e">
        <f ca="1">VLOOKUP(Table_Data_Table_13[[#This Row],[Item ID]],Analysis_Table,17,FALSE)</f>
        <v>#N/A</v>
      </c>
      <c r="X121" s="20" t="e">
        <f ca="1">VLOOKUP(Table_Data_Table_13[[#This Row],[Item ID]],Analysis_Table,18,FALSE)</f>
        <v>#N/A</v>
      </c>
      <c r="Y121" s="20" t="e">
        <f ca="1">VLOOKUP(Table_Data_Table_13[[#This Row],[Item ID]],Analysis_Table,19,FALSE)</f>
        <v>#N/A</v>
      </c>
      <c r="Z121"/>
      <c r="AA121"/>
      <c r="AB121">
        <v>1</v>
      </c>
    </row>
    <row r="122" spans="1:28" hidden="1" x14ac:dyDescent="0.25">
      <c r="A122" t="s">
        <v>133</v>
      </c>
      <c r="E122" s="1"/>
      <c r="J122" s="21">
        <v>0</v>
      </c>
      <c r="N122" s="2" t="e">
        <f ca="1">VLOOKUP(Table_Data_Table_13[[#This Row],[Item ID]],Analysis_Table,8,FALSE)</f>
        <v>#N/A</v>
      </c>
      <c r="O122" s="19" t="e">
        <f ca="1">VLOOKUP(Table_Data_Table_13[[#This Row],[Item ID]],Analysis_Table,9,FALSE)</f>
        <v>#N/A</v>
      </c>
      <c r="P122" s="18" t="e">
        <f ca="1">VLOOKUP(Table_Data_Table_13[[#This Row],[Item ID]],Analysis_Table,10,FALSE)</f>
        <v>#N/A</v>
      </c>
      <c r="Q122" s="21" t="e">
        <f ca="1">VLOOKUP(Table_Data_Table_13[[#This Row],[Item ID]],Analysis_Table,11,FALSE)</f>
        <v>#N/A</v>
      </c>
      <c r="R122" s="2" t="e">
        <f ca="1">VLOOKUP(Table_Data_Table_13[[#This Row],[Item ID]],Analysis_Table,12,FALSE)</f>
        <v>#N/A</v>
      </c>
      <c r="S122" s="20" t="e">
        <f ca="1">VLOOKUP(Table_Data_Table_13[[#This Row],[Item ID]],Analysis_Table,13,FALSE)</f>
        <v>#N/A</v>
      </c>
      <c r="T122" s="3" t="e">
        <f ca="1">VLOOKUP(Table_Data_Table_13[[#This Row],[Item ID]],Analysis_Table,14,FALSE)</f>
        <v>#N/A</v>
      </c>
      <c r="U122" s="22" t="e">
        <f ca="1">VLOOKUP(Table_Data_Table_13[[#This Row],[Item ID]],Analysis_Table,15,FALSE)</f>
        <v>#N/A</v>
      </c>
      <c r="V122" s="2" t="e">
        <f ca="1">VLOOKUP(Table_Data_Table_13[[#This Row],[Item ID]],Analysis_Table,16,FALSE)</f>
        <v>#N/A</v>
      </c>
      <c r="W122" s="2" t="e">
        <f ca="1">VLOOKUP(Table_Data_Table_13[[#This Row],[Item ID]],Analysis_Table,17,FALSE)</f>
        <v>#N/A</v>
      </c>
      <c r="X122" s="20" t="e">
        <f ca="1">VLOOKUP(Table_Data_Table_13[[#This Row],[Item ID]],Analysis_Table,18,FALSE)</f>
        <v>#N/A</v>
      </c>
      <c r="Y122" s="20" t="e">
        <f ca="1">VLOOKUP(Table_Data_Table_13[[#This Row],[Item ID]],Analysis_Table,19,FALSE)</f>
        <v>#N/A</v>
      </c>
      <c r="Z122"/>
      <c r="AA122"/>
      <c r="AB122">
        <v>1</v>
      </c>
    </row>
    <row r="123" spans="1:28" hidden="1" x14ac:dyDescent="0.25">
      <c r="A123" t="s">
        <v>133</v>
      </c>
      <c r="E123" s="1"/>
      <c r="J123" s="21">
        <v>0</v>
      </c>
      <c r="N123" s="2" t="e">
        <f ca="1">VLOOKUP(Table_Data_Table_13[[#This Row],[Item ID]],Analysis_Table,8,FALSE)</f>
        <v>#N/A</v>
      </c>
      <c r="O123" s="19" t="e">
        <f ca="1">VLOOKUP(Table_Data_Table_13[[#This Row],[Item ID]],Analysis_Table,9,FALSE)</f>
        <v>#N/A</v>
      </c>
      <c r="P123" s="18" t="e">
        <f ca="1">VLOOKUP(Table_Data_Table_13[[#This Row],[Item ID]],Analysis_Table,10,FALSE)</f>
        <v>#N/A</v>
      </c>
      <c r="Q123" s="21" t="e">
        <f ca="1">VLOOKUP(Table_Data_Table_13[[#This Row],[Item ID]],Analysis_Table,11,FALSE)</f>
        <v>#N/A</v>
      </c>
      <c r="R123" s="2" t="e">
        <f ca="1">VLOOKUP(Table_Data_Table_13[[#This Row],[Item ID]],Analysis_Table,12,FALSE)</f>
        <v>#N/A</v>
      </c>
      <c r="S123" s="20" t="e">
        <f ca="1">VLOOKUP(Table_Data_Table_13[[#This Row],[Item ID]],Analysis_Table,13,FALSE)</f>
        <v>#N/A</v>
      </c>
      <c r="T123" s="3" t="e">
        <f ca="1">VLOOKUP(Table_Data_Table_13[[#This Row],[Item ID]],Analysis_Table,14,FALSE)</f>
        <v>#N/A</v>
      </c>
      <c r="U123" s="22" t="e">
        <f ca="1">VLOOKUP(Table_Data_Table_13[[#This Row],[Item ID]],Analysis_Table,15,FALSE)</f>
        <v>#N/A</v>
      </c>
      <c r="V123" s="2" t="e">
        <f ca="1">VLOOKUP(Table_Data_Table_13[[#This Row],[Item ID]],Analysis_Table,16,FALSE)</f>
        <v>#N/A</v>
      </c>
      <c r="W123" s="2" t="e">
        <f ca="1">VLOOKUP(Table_Data_Table_13[[#This Row],[Item ID]],Analysis_Table,17,FALSE)</f>
        <v>#N/A</v>
      </c>
      <c r="X123" s="20" t="e">
        <f ca="1">VLOOKUP(Table_Data_Table_13[[#This Row],[Item ID]],Analysis_Table,18,FALSE)</f>
        <v>#N/A</v>
      </c>
      <c r="Y123" s="20" t="e">
        <f ca="1">VLOOKUP(Table_Data_Table_13[[#This Row],[Item ID]],Analysis_Table,19,FALSE)</f>
        <v>#N/A</v>
      </c>
      <c r="Z123"/>
      <c r="AA123"/>
      <c r="AB123">
        <v>1</v>
      </c>
    </row>
    <row r="124" spans="1:28" hidden="1" x14ac:dyDescent="0.25">
      <c r="A124" t="s">
        <v>133</v>
      </c>
      <c r="E124" s="1"/>
      <c r="J124" s="21">
        <v>0</v>
      </c>
      <c r="N124" s="2" t="e">
        <f ca="1">VLOOKUP(Table_Data_Table_13[[#This Row],[Item ID]],Analysis_Table,8,FALSE)</f>
        <v>#N/A</v>
      </c>
      <c r="O124" s="19" t="e">
        <f ca="1">VLOOKUP(Table_Data_Table_13[[#This Row],[Item ID]],Analysis_Table,9,FALSE)</f>
        <v>#N/A</v>
      </c>
      <c r="P124" s="18" t="e">
        <f ca="1">VLOOKUP(Table_Data_Table_13[[#This Row],[Item ID]],Analysis_Table,10,FALSE)</f>
        <v>#N/A</v>
      </c>
      <c r="Q124" s="21" t="e">
        <f ca="1">VLOOKUP(Table_Data_Table_13[[#This Row],[Item ID]],Analysis_Table,11,FALSE)</f>
        <v>#N/A</v>
      </c>
      <c r="R124" s="2" t="e">
        <f ca="1">VLOOKUP(Table_Data_Table_13[[#This Row],[Item ID]],Analysis_Table,12,FALSE)</f>
        <v>#N/A</v>
      </c>
      <c r="S124" s="20" t="e">
        <f ca="1">VLOOKUP(Table_Data_Table_13[[#This Row],[Item ID]],Analysis_Table,13,FALSE)</f>
        <v>#N/A</v>
      </c>
      <c r="T124" s="3" t="e">
        <f ca="1">VLOOKUP(Table_Data_Table_13[[#This Row],[Item ID]],Analysis_Table,14,FALSE)</f>
        <v>#N/A</v>
      </c>
      <c r="U124" s="22" t="e">
        <f ca="1">VLOOKUP(Table_Data_Table_13[[#This Row],[Item ID]],Analysis_Table,15,FALSE)</f>
        <v>#N/A</v>
      </c>
      <c r="V124" s="2" t="e">
        <f ca="1">VLOOKUP(Table_Data_Table_13[[#This Row],[Item ID]],Analysis_Table,16,FALSE)</f>
        <v>#N/A</v>
      </c>
      <c r="W124" s="2" t="e">
        <f ca="1">VLOOKUP(Table_Data_Table_13[[#This Row],[Item ID]],Analysis_Table,17,FALSE)</f>
        <v>#N/A</v>
      </c>
      <c r="X124" s="20" t="e">
        <f ca="1">VLOOKUP(Table_Data_Table_13[[#This Row],[Item ID]],Analysis_Table,18,FALSE)</f>
        <v>#N/A</v>
      </c>
      <c r="Y124" s="20" t="e">
        <f ca="1">VLOOKUP(Table_Data_Table_13[[#This Row],[Item ID]],Analysis_Table,19,FALSE)</f>
        <v>#N/A</v>
      </c>
      <c r="Z124"/>
      <c r="AA124"/>
      <c r="AB124">
        <v>1</v>
      </c>
    </row>
    <row r="125" spans="1:28" hidden="1" x14ac:dyDescent="0.25">
      <c r="A125" t="s">
        <v>133</v>
      </c>
      <c r="E125" s="1"/>
      <c r="J125" s="21">
        <v>0</v>
      </c>
      <c r="N125" s="2" t="e">
        <f ca="1">VLOOKUP(Table_Data_Table_13[[#This Row],[Item ID]],Analysis_Table,8,FALSE)</f>
        <v>#N/A</v>
      </c>
      <c r="O125" s="19" t="e">
        <f ca="1">VLOOKUP(Table_Data_Table_13[[#This Row],[Item ID]],Analysis_Table,9,FALSE)</f>
        <v>#N/A</v>
      </c>
      <c r="P125" s="18" t="e">
        <f ca="1">VLOOKUP(Table_Data_Table_13[[#This Row],[Item ID]],Analysis_Table,10,FALSE)</f>
        <v>#N/A</v>
      </c>
      <c r="Q125" s="21" t="e">
        <f ca="1">VLOOKUP(Table_Data_Table_13[[#This Row],[Item ID]],Analysis_Table,11,FALSE)</f>
        <v>#N/A</v>
      </c>
      <c r="R125" s="2" t="e">
        <f ca="1">VLOOKUP(Table_Data_Table_13[[#This Row],[Item ID]],Analysis_Table,12,FALSE)</f>
        <v>#N/A</v>
      </c>
      <c r="S125" s="20" t="e">
        <f ca="1">VLOOKUP(Table_Data_Table_13[[#This Row],[Item ID]],Analysis_Table,13,FALSE)</f>
        <v>#N/A</v>
      </c>
      <c r="T125" s="3" t="e">
        <f ca="1">VLOOKUP(Table_Data_Table_13[[#This Row],[Item ID]],Analysis_Table,14,FALSE)</f>
        <v>#N/A</v>
      </c>
      <c r="U125" s="22" t="e">
        <f ca="1">VLOOKUP(Table_Data_Table_13[[#This Row],[Item ID]],Analysis_Table,15,FALSE)</f>
        <v>#N/A</v>
      </c>
      <c r="V125" s="2" t="e">
        <f ca="1">VLOOKUP(Table_Data_Table_13[[#This Row],[Item ID]],Analysis_Table,16,FALSE)</f>
        <v>#N/A</v>
      </c>
      <c r="W125" s="2" t="e">
        <f ca="1">VLOOKUP(Table_Data_Table_13[[#This Row],[Item ID]],Analysis_Table,17,FALSE)</f>
        <v>#N/A</v>
      </c>
      <c r="X125" s="20" t="e">
        <f ca="1">VLOOKUP(Table_Data_Table_13[[#This Row],[Item ID]],Analysis_Table,18,FALSE)</f>
        <v>#N/A</v>
      </c>
      <c r="Y125" s="20" t="e">
        <f ca="1">VLOOKUP(Table_Data_Table_13[[#This Row],[Item ID]],Analysis_Table,19,FALSE)</f>
        <v>#N/A</v>
      </c>
      <c r="Z125"/>
      <c r="AA125"/>
      <c r="AB125">
        <v>1</v>
      </c>
    </row>
    <row r="126" spans="1:28" hidden="1" x14ac:dyDescent="0.25">
      <c r="A126" t="s">
        <v>133</v>
      </c>
      <c r="E126" s="1"/>
      <c r="J126" s="21">
        <v>0</v>
      </c>
      <c r="N126" s="2" t="e">
        <f ca="1">VLOOKUP(Table_Data_Table_13[[#This Row],[Item ID]],Analysis_Table,8,FALSE)</f>
        <v>#N/A</v>
      </c>
      <c r="O126" s="19" t="e">
        <f ca="1">VLOOKUP(Table_Data_Table_13[[#This Row],[Item ID]],Analysis_Table,9,FALSE)</f>
        <v>#N/A</v>
      </c>
      <c r="P126" s="18" t="e">
        <f ca="1">VLOOKUP(Table_Data_Table_13[[#This Row],[Item ID]],Analysis_Table,10,FALSE)</f>
        <v>#N/A</v>
      </c>
      <c r="Q126" s="21" t="e">
        <f ca="1">VLOOKUP(Table_Data_Table_13[[#This Row],[Item ID]],Analysis_Table,11,FALSE)</f>
        <v>#N/A</v>
      </c>
      <c r="R126" s="2" t="e">
        <f ca="1">VLOOKUP(Table_Data_Table_13[[#This Row],[Item ID]],Analysis_Table,12,FALSE)</f>
        <v>#N/A</v>
      </c>
      <c r="S126" s="20" t="e">
        <f ca="1">VLOOKUP(Table_Data_Table_13[[#This Row],[Item ID]],Analysis_Table,13,FALSE)</f>
        <v>#N/A</v>
      </c>
      <c r="T126" s="3" t="e">
        <f ca="1">VLOOKUP(Table_Data_Table_13[[#This Row],[Item ID]],Analysis_Table,14,FALSE)</f>
        <v>#N/A</v>
      </c>
      <c r="U126" s="22" t="e">
        <f ca="1">VLOOKUP(Table_Data_Table_13[[#This Row],[Item ID]],Analysis_Table,15,FALSE)</f>
        <v>#N/A</v>
      </c>
      <c r="V126" s="2" t="e">
        <f ca="1">VLOOKUP(Table_Data_Table_13[[#This Row],[Item ID]],Analysis_Table,16,FALSE)</f>
        <v>#N/A</v>
      </c>
      <c r="W126" s="2" t="e">
        <f ca="1">VLOOKUP(Table_Data_Table_13[[#This Row],[Item ID]],Analysis_Table,17,FALSE)</f>
        <v>#N/A</v>
      </c>
      <c r="X126" s="20" t="e">
        <f ca="1">VLOOKUP(Table_Data_Table_13[[#This Row],[Item ID]],Analysis_Table,18,FALSE)</f>
        <v>#N/A</v>
      </c>
      <c r="Y126" s="20" t="e">
        <f ca="1">VLOOKUP(Table_Data_Table_13[[#This Row],[Item ID]],Analysis_Table,19,FALSE)</f>
        <v>#N/A</v>
      </c>
      <c r="Z126"/>
      <c r="AA126"/>
      <c r="AB126">
        <v>1</v>
      </c>
    </row>
    <row r="127" spans="1:28" hidden="1" x14ac:dyDescent="0.25">
      <c r="A127" t="s">
        <v>133</v>
      </c>
      <c r="E127" s="1"/>
      <c r="J127" s="21">
        <v>0</v>
      </c>
      <c r="N127" s="2" t="e">
        <f ca="1">VLOOKUP(Table_Data_Table_13[[#This Row],[Item ID]],Analysis_Table,8,FALSE)</f>
        <v>#N/A</v>
      </c>
      <c r="O127" s="19" t="e">
        <f ca="1">VLOOKUP(Table_Data_Table_13[[#This Row],[Item ID]],Analysis_Table,9,FALSE)</f>
        <v>#N/A</v>
      </c>
      <c r="P127" s="18" t="e">
        <f ca="1">VLOOKUP(Table_Data_Table_13[[#This Row],[Item ID]],Analysis_Table,10,FALSE)</f>
        <v>#N/A</v>
      </c>
      <c r="Q127" s="21" t="e">
        <f ca="1">VLOOKUP(Table_Data_Table_13[[#This Row],[Item ID]],Analysis_Table,11,FALSE)</f>
        <v>#N/A</v>
      </c>
      <c r="R127" s="2" t="e">
        <f ca="1">VLOOKUP(Table_Data_Table_13[[#This Row],[Item ID]],Analysis_Table,12,FALSE)</f>
        <v>#N/A</v>
      </c>
      <c r="S127" s="20" t="e">
        <f ca="1">VLOOKUP(Table_Data_Table_13[[#This Row],[Item ID]],Analysis_Table,13,FALSE)</f>
        <v>#N/A</v>
      </c>
      <c r="T127" s="3" t="e">
        <f ca="1">VLOOKUP(Table_Data_Table_13[[#This Row],[Item ID]],Analysis_Table,14,FALSE)</f>
        <v>#N/A</v>
      </c>
      <c r="U127" s="22" t="e">
        <f ca="1">VLOOKUP(Table_Data_Table_13[[#This Row],[Item ID]],Analysis_Table,15,FALSE)</f>
        <v>#N/A</v>
      </c>
      <c r="V127" s="2" t="e">
        <f ca="1">VLOOKUP(Table_Data_Table_13[[#This Row],[Item ID]],Analysis_Table,16,FALSE)</f>
        <v>#N/A</v>
      </c>
      <c r="W127" s="2" t="e">
        <f ca="1">VLOOKUP(Table_Data_Table_13[[#This Row],[Item ID]],Analysis_Table,17,FALSE)</f>
        <v>#N/A</v>
      </c>
      <c r="X127" s="20" t="e">
        <f ca="1">VLOOKUP(Table_Data_Table_13[[#This Row],[Item ID]],Analysis_Table,18,FALSE)</f>
        <v>#N/A</v>
      </c>
      <c r="Y127" s="20" t="e">
        <f ca="1">VLOOKUP(Table_Data_Table_13[[#This Row],[Item ID]],Analysis_Table,19,FALSE)</f>
        <v>#N/A</v>
      </c>
      <c r="Z127"/>
      <c r="AA127"/>
      <c r="AB127">
        <v>1</v>
      </c>
    </row>
    <row r="128" spans="1:28" hidden="1" x14ac:dyDescent="0.25">
      <c r="A128" t="s">
        <v>133</v>
      </c>
      <c r="E128" s="1"/>
      <c r="J128" s="21">
        <v>0</v>
      </c>
      <c r="N128" s="2" t="e">
        <f ca="1">VLOOKUP(Table_Data_Table_13[[#This Row],[Item ID]],Analysis_Table,8,FALSE)</f>
        <v>#N/A</v>
      </c>
      <c r="O128" s="19" t="e">
        <f ca="1">VLOOKUP(Table_Data_Table_13[[#This Row],[Item ID]],Analysis_Table,9,FALSE)</f>
        <v>#N/A</v>
      </c>
      <c r="P128" s="18" t="e">
        <f ca="1">VLOOKUP(Table_Data_Table_13[[#This Row],[Item ID]],Analysis_Table,10,FALSE)</f>
        <v>#N/A</v>
      </c>
      <c r="Q128" s="21" t="e">
        <f ca="1">VLOOKUP(Table_Data_Table_13[[#This Row],[Item ID]],Analysis_Table,11,FALSE)</f>
        <v>#N/A</v>
      </c>
      <c r="R128" s="2" t="e">
        <f ca="1">VLOOKUP(Table_Data_Table_13[[#This Row],[Item ID]],Analysis_Table,12,FALSE)</f>
        <v>#N/A</v>
      </c>
      <c r="S128" s="20" t="e">
        <f ca="1">VLOOKUP(Table_Data_Table_13[[#This Row],[Item ID]],Analysis_Table,13,FALSE)</f>
        <v>#N/A</v>
      </c>
      <c r="T128" s="3" t="e">
        <f ca="1">VLOOKUP(Table_Data_Table_13[[#This Row],[Item ID]],Analysis_Table,14,FALSE)</f>
        <v>#N/A</v>
      </c>
      <c r="U128" s="22" t="e">
        <f ca="1">VLOOKUP(Table_Data_Table_13[[#This Row],[Item ID]],Analysis_Table,15,FALSE)</f>
        <v>#N/A</v>
      </c>
      <c r="V128" s="2" t="e">
        <f ca="1">VLOOKUP(Table_Data_Table_13[[#This Row],[Item ID]],Analysis_Table,16,FALSE)</f>
        <v>#N/A</v>
      </c>
      <c r="W128" s="2" t="e">
        <f ca="1">VLOOKUP(Table_Data_Table_13[[#This Row],[Item ID]],Analysis_Table,17,FALSE)</f>
        <v>#N/A</v>
      </c>
      <c r="X128" s="20" t="e">
        <f ca="1">VLOOKUP(Table_Data_Table_13[[#This Row],[Item ID]],Analysis_Table,18,FALSE)</f>
        <v>#N/A</v>
      </c>
      <c r="Y128" s="20" t="e">
        <f ca="1">VLOOKUP(Table_Data_Table_13[[#This Row],[Item ID]],Analysis_Table,19,FALSE)</f>
        <v>#N/A</v>
      </c>
      <c r="Z128"/>
      <c r="AA128"/>
      <c r="AB128">
        <v>1</v>
      </c>
    </row>
    <row r="129" spans="1:28" hidden="1" x14ac:dyDescent="0.25">
      <c r="A129" t="s">
        <v>133</v>
      </c>
      <c r="E129" s="1"/>
      <c r="J129" s="21">
        <v>0</v>
      </c>
      <c r="N129" s="2" t="e">
        <f ca="1">VLOOKUP(Table_Data_Table_13[[#This Row],[Item ID]],Analysis_Table,8,FALSE)</f>
        <v>#N/A</v>
      </c>
      <c r="O129" s="19" t="e">
        <f ca="1">VLOOKUP(Table_Data_Table_13[[#This Row],[Item ID]],Analysis_Table,9,FALSE)</f>
        <v>#N/A</v>
      </c>
      <c r="P129" s="18" t="e">
        <f ca="1">VLOOKUP(Table_Data_Table_13[[#This Row],[Item ID]],Analysis_Table,10,FALSE)</f>
        <v>#N/A</v>
      </c>
      <c r="Q129" s="21" t="e">
        <f ca="1">VLOOKUP(Table_Data_Table_13[[#This Row],[Item ID]],Analysis_Table,11,FALSE)</f>
        <v>#N/A</v>
      </c>
      <c r="R129" s="2" t="e">
        <f ca="1">VLOOKUP(Table_Data_Table_13[[#This Row],[Item ID]],Analysis_Table,12,FALSE)</f>
        <v>#N/A</v>
      </c>
      <c r="S129" s="20" t="e">
        <f ca="1">VLOOKUP(Table_Data_Table_13[[#This Row],[Item ID]],Analysis_Table,13,FALSE)</f>
        <v>#N/A</v>
      </c>
      <c r="T129" s="3" t="e">
        <f ca="1">VLOOKUP(Table_Data_Table_13[[#This Row],[Item ID]],Analysis_Table,14,FALSE)</f>
        <v>#N/A</v>
      </c>
      <c r="U129" s="22" t="e">
        <f ca="1">VLOOKUP(Table_Data_Table_13[[#This Row],[Item ID]],Analysis_Table,15,FALSE)</f>
        <v>#N/A</v>
      </c>
      <c r="V129" s="2" t="e">
        <f ca="1">VLOOKUP(Table_Data_Table_13[[#This Row],[Item ID]],Analysis_Table,16,FALSE)</f>
        <v>#N/A</v>
      </c>
      <c r="W129" s="2" t="e">
        <f ca="1">VLOOKUP(Table_Data_Table_13[[#This Row],[Item ID]],Analysis_Table,17,FALSE)</f>
        <v>#N/A</v>
      </c>
      <c r="X129" s="20" t="e">
        <f ca="1">VLOOKUP(Table_Data_Table_13[[#This Row],[Item ID]],Analysis_Table,18,FALSE)</f>
        <v>#N/A</v>
      </c>
      <c r="Y129" s="20" t="e">
        <f ca="1">VLOOKUP(Table_Data_Table_13[[#This Row],[Item ID]],Analysis_Table,19,FALSE)</f>
        <v>#N/A</v>
      </c>
      <c r="Z129"/>
      <c r="AA129"/>
      <c r="AB129">
        <v>1</v>
      </c>
    </row>
    <row r="130" spans="1:28" hidden="1" x14ac:dyDescent="0.25">
      <c r="A130" t="s">
        <v>133</v>
      </c>
      <c r="E130" s="1"/>
      <c r="J130" s="21">
        <v>0</v>
      </c>
      <c r="N130" s="2" t="e">
        <f ca="1">VLOOKUP(Table_Data_Table_13[[#This Row],[Item ID]],Analysis_Table,8,FALSE)</f>
        <v>#N/A</v>
      </c>
      <c r="O130" s="19" t="e">
        <f ca="1">VLOOKUP(Table_Data_Table_13[[#This Row],[Item ID]],Analysis_Table,9,FALSE)</f>
        <v>#N/A</v>
      </c>
      <c r="P130" s="18" t="e">
        <f ca="1">VLOOKUP(Table_Data_Table_13[[#This Row],[Item ID]],Analysis_Table,10,FALSE)</f>
        <v>#N/A</v>
      </c>
      <c r="Q130" s="21" t="e">
        <f ca="1">VLOOKUP(Table_Data_Table_13[[#This Row],[Item ID]],Analysis_Table,11,FALSE)</f>
        <v>#N/A</v>
      </c>
      <c r="R130" s="2" t="e">
        <f ca="1">VLOOKUP(Table_Data_Table_13[[#This Row],[Item ID]],Analysis_Table,12,FALSE)</f>
        <v>#N/A</v>
      </c>
      <c r="S130" s="20" t="e">
        <f ca="1">VLOOKUP(Table_Data_Table_13[[#This Row],[Item ID]],Analysis_Table,13,FALSE)</f>
        <v>#N/A</v>
      </c>
      <c r="T130" s="3" t="e">
        <f ca="1">VLOOKUP(Table_Data_Table_13[[#This Row],[Item ID]],Analysis_Table,14,FALSE)</f>
        <v>#N/A</v>
      </c>
      <c r="U130" s="22" t="e">
        <f ca="1">VLOOKUP(Table_Data_Table_13[[#This Row],[Item ID]],Analysis_Table,15,FALSE)</f>
        <v>#N/A</v>
      </c>
      <c r="V130" s="2" t="e">
        <f ca="1">VLOOKUP(Table_Data_Table_13[[#This Row],[Item ID]],Analysis_Table,16,FALSE)</f>
        <v>#N/A</v>
      </c>
      <c r="W130" s="2" t="e">
        <f ca="1">VLOOKUP(Table_Data_Table_13[[#This Row],[Item ID]],Analysis_Table,17,FALSE)</f>
        <v>#N/A</v>
      </c>
      <c r="X130" s="20" t="e">
        <f ca="1">VLOOKUP(Table_Data_Table_13[[#This Row],[Item ID]],Analysis_Table,18,FALSE)</f>
        <v>#N/A</v>
      </c>
      <c r="Y130" s="20" t="e">
        <f ca="1">VLOOKUP(Table_Data_Table_13[[#This Row],[Item ID]],Analysis_Table,19,FALSE)</f>
        <v>#N/A</v>
      </c>
      <c r="Z130"/>
      <c r="AA130"/>
      <c r="AB130">
        <v>1</v>
      </c>
    </row>
    <row r="131" spans="1:28" hidden="1" x14ac:dyDescent="0.25">
      <c r="A131" t="s">
        <v>133</v>
      </c>
      <c r="E131" s="1"/>
      <c r="J131" s="21">
        <v>0</v>
      </c>
      <c r="N131" s="2" t="e">
        <f ca="1">VLOOKUP(Table_Data_Table_13[[#This Row],[Item ID]],Analysis_Table,8,FALSE)</f>
        <v>#N/A</v>
      </c>
      <c r="O131" s="19" t="e">
        <f ca="1">VLOOKUP(Table_Data_Table_13[[#This Row],[Item ID]],Analysis_Table,9,FALSE)</f>
        <v>#N/A</v>
      </c>
      <c r="P131" s="18" t="e">
        <f ca="1">VLOOKUP(Table_Data_Table_13[[#This Row],[Item ID]],Analysis_Table,10,FALSE)</f>
        <v>#N/A</v>
      </c>
      <c r="Q131" s="21" t="e">
        <f ca="1">VLOOKUP(Table_Data_Table_13[[#This Row],[Item ID]],Analysis_Table,11,FALSE)</f>
        <v>#N/A</v>
      </c>
      <c r="R131" s="2" t="e">
        <f ca="1">VLOOKUP(Table_Data_Table_13[[#This Row],[Item ID]],Analysis_Table,12,FALSE)</f>
        <v>#N/A</v>
      </c>
      <c r="S131" s="20" t="e">
        <f ca="1">VLOOKUP(Table_Data_Table_13[[#This Row],[Item ID]],Analysis_Table,13,FALSE)</f>
        <v>#N/A</v>
      </c>
      <c r="T131" s="3" t="e">
        <f ca="1">VLOOKUP(Table_Data_Table_13[[#This Row],[Item ID]],Analysis_Table,14,FALSE)</f>
        <v>#N/A</v>
      </c>
      <c r="U131" s="22" t="e">
        <f ca="1">VLOOKUP(Table_Data_Table_13[[#This Row],[Item ID]],Analysis_Table,15,FALSE)</f>
        <v>#N/A</v>
      </c>
      <c r="V131" s="2" t="e">
        <f ca="1">VLOOKUP(Table_Data_Table_13[[#This Row],[Item ID]],Analysis_Table,16,FALSE)</f>
        <v>#N/A</v>
      </c>
      <c r="W131" s="2" t="e">
        <f ca="1">VLOOKUP(Table_Data_Table_13[[#This Row],[Item ID]],Analysis_Table,17,FALSE)</f>
        <v>#N/A</v>
      </c>
      <c r="X131" s="20" t="e">
        <f ca="1">VLOOKUP(Table_Data_Table_13[[#This Row],[Item ID]],Analysis_Table,18,FALSE)</f>
        <v>#N/A</v>
      </c>
      <c r="Y131" s="20" t="e">
        <f ca="1">VLOOKUP(Table_Data_Table_13[[#This Row],[Item ID]],Analysis_Table,19,FALSE)</f>
        <v>#N/A</v>
      </c>
      <c r="Z131"/>
      <c r="AA131"/>
      <c r="AB131">
        <v>1</v>
      </c>
    </row>
    <row r="132" spans="1:28" hidden="1" x14ac:dyDescent="0.25">
      <c r="A132" t="s">
        <v>133</v>
      </c>
      <c r="E132" s="1"/>
      <c r="J132" s="21">
        <v>0</v>
      </c>
      <c r="N132" s="2" t="e">
        <f ca="1">VLOOKUP(Table_Data_Table_13[[#This Row],[Item ID]],Analysis_Table,8,FALSE)</f>
        <v>#N/A</v>
      </c>
      <c r="O132" s="19" t="e">
        <f ca="1">VLOOKUP(Table_Data_Table_13[[#This Row],[Item ID]],Analysis_Table,9,FALSE)</f>
        <v>#N/A</v>
      </c>
      <c r="P132" s="18" t="e">
        <f ca="1">VLOOKUP(Table_Data_Table_13[[#This Row],[Item ID]],Analysis_Table,10,FALSE)</f>
        <v>#N/A</v>
      </c>
      <c r="Q132" s="21" t="e">
        <f ca="1">VLOOKUP(Table_Data_Table_13[[#This Row],[Item ID]],Analysis_Table,11,FALSE)</f>
        <v>#N/A</v>
      </c>
      <c r="R132" s="2" t="e">
        <f ca="1">VLOOKUP(Table_Data_Table_13[[#This Row],[Item ID]],Analysis_Table,12,FALSE)</f>
        <v>#N/A</v>
      </c>
      <c r="S132" s="20" t="e">
        <f ca="1">VLOOKUP(Table_Data_Table_13[[#This Row],[Item ID]],Analysis_Table,13,FALSE)</f>
        <v>#N/A</v>
      </c>
      <c r="T132" s="3" t="e">
        <f ca="1">VLOOKUP(Table_Data_Table_13[[#This Row],[Item ID]],Analysis_Table,14,FALSE)</f>
        <v>#N/A</v>
      </c>
      <c r="U132" s="22" t="e">
        <f ca="1">VLOOKUP(Table_Data_Table_13[[#This Row],[Item ID]],Analysis_Table,15,FALSE)</f>
        <v>#N/A</v>
      </c>
      <c r="V132" s="2" t="e">
        <f ca="1">VLOOKUP(Table_Data_Table_13[[#This Row],[Item ID]],Analysis_Table,16,FALSE)</f>
        <v>#N/A</v>
      </c>
      <c r="W132" s="2" t="e">
        <f ca="1">VLOOKUP(Table_Data_Table_13[[#This Row],[Item ID]],Analysis_Table,17,FALSE)</f>
        <v>#N/A</v>
      </c>
      <c r="X132" s="20" t="e">
        <f ca="1">VLOOKUP(Table_Data_Table_13[[#This Row],[Item ID]],Analysis_Table,18,FALSE)</f>
        <v>#N/A</v>
      </c>
      <c r="Y132" s="20" t="e">
        <f ca="1">VLOOKUP(Table_Data_Table_13[[#This Row],[Item ID]],Analysis_Table,19,FALSE)</f>
        <v>#N/A</v>
      </c>
      <c r="Z132"/>
      <c r="AA132"/>
      <c r="AB132">
        <v>1</v>
      </c>
    </row>
    <row r="133" spans="1:28" hidden="1" x14ac:dyDescent="0.25">
      <c r="A133" t="s">
        <v>133</v>
      </c>
      <c r="E133" s="1"/>
      <c r="J133" s="21">
        <v>0</v>
      </c>
      <c r="N133" s="2" t="e">
        <f ca="1">VLOOKUP(Table_Data_Table_13[[#This Row],[Item ID]],Analysis_Table,8,FALSE)</f>
        <v>#N/A</v>
      </c>
      <c r="O133" s="19" t="e">
        <f ca="1">VLOOKUP(Table_Data_Table_13[[#This Row],[Item ID]],Analysis_Table,9,FALSE)</f>
        <v>#N/A</v>
      </c>
      <c r="P133" s="18" t="e">
        <f ca="1">VLOOKUP(Table_Data_Table_13[[#This Row],[Item ID]],Analysis_Table,10,FALSE)</f>
        <v>#N/A</v>
      </c>
      <c r="Q133" s="21" t="e">
        <f ca="1">VLOOKUP(Table_Data_Table_13[[#This Row],[Item ID]],Analysis_Table,11,FALSE)</f>
        <v>#N/A</v>
      </c>
      <c r="R133" s="2" t="e">
        <f ca="1">VLOOKUP(Table_Data_Table_13[[#This Row],[Item ID]],Analysis_Table,12,FALSE)</f>
        <v>#N/A</v>
      </c>
      <c r="S133" s="20" t="e">
        <f ca="1">VLOOKUP(Table_Data_Table_13[[#This Row],[Item ID]],Analysis_Table,13,FALSE)</f>
        <v>#N/A</v>
      </c>
      <c r="T133" s="3" t="e">
        <f ca="1">VLOOKUP(Table_Data_Table_13[[#This Row],[Item ID]],Analysis_Table,14,FALSE)</f>
        <v>#N/A</v>
      </c>
      <c r="U133" s="22" t="e">
        <f ca="1">VLOOKUP(Table_Data_Table_13[[#This Row],[Item ID]],Analysis_Table,15,FALSE)</f>
        <v>#N/A</v>
      </c>
      <c r="V133" s="2" t="e">
        <f ca="1">VLOOKUP(Table_Data_Table_13[[#This Row],[Item ID]],Analysis_Table,16,FALSE)</f>
        <v>#N/A</v>
      </c>
      <c r="W133" s="2" t="e">
        <f ca="1">VLOOKUP(Table_Data_Table_13[[#This Row],[Item ID]],Analysis_Table,17,FALSE)</f>
        <v>#N/A</v>
      </c>
      <c r="X133" s="20" t="e">
        <f ca="1">VLOOKUP(Table_Data_Table_13[[#This Row],[Item ID]],Analysis_Table,18,FALSE)</f>
        <v>#N/A</v>
      </c>
      <c r="Y133" s="20" t="e">
        <f ca="1">VLOOKUP(Table_Data_Table_13[[#This Row],[Item ID]],Analysis_Table,19,FALSE)</f>
        <v>#N/A</v>
      </c>
      <c r="Z133"/>
      <c r="AA133"/>
      <c r="AB133">
        <v>1</v>
      </c>
    </row>
    <row r="134" spans="1:28" hidden="1" x14ac:dyDescent="0.25">
      <c r="A134" t="s">
        <v>133</v>
      </c>
      <c r="E134" s="1"/>
      <c r="J134" s="21">
        <v>0</v>
      </c>
      <c r="N134" s="2" t="e">
        <f ca="1">VLOOKUP(Table_Data_Table_13[[#This Row],[Item ID]],Analysis_Table,8,FALSE)</f>
        <v>#N/A</v>
      </c>
      <c r="O134" s="19" t="e">
        <f ca="1">VLOOKUP(Table_Data_Table_13[[#This Row],[Item ID]],Analysis_Table,9,FALSE)</f>
        <v>#N/A</v>
      </c>
      <c r="P134" s="18" t="e">
        <f ca="1">VLOOKUP(Table_Data_Table_13[[#This Row],[Item ID]],Analysis_Table,10,FALSE)</f>
        <v>#N/A</v>
      </c>
      <c r="Q134" s="21" t="e">
        <f ca="1">VLOOKUP(Table_Data_Table_13[[#This Row],[Item ID]],Analysis_Table,11,FALSE)</f>
        <v>#N/A</v>
      </c>
      <c r="R134" s="2" t="e">
        <f ca="1">VLOOKUP(Table_Data_Table_13[[#This Row],[Item ID]],Analysis_Table,12,FALSE)</f>
        <v>#N/A</v>
      </c>
      <c r="S134" s="20" t="e">
        <f ca="1">VLOOKUP(Table_Data_Table_13[[#This Row],[Item ID]],Analysis_Table,13,FALSE)</f>
        <v>#N/A</v>
      </c>
      <c r="T134" s="3" t="e">
        <f ca="1">VLOOKUP(Table_Data_Table_13[[#This Row],[Item ID]],Analysis_Table,14,FALSE)</f>
        <v>#N/A</v>
      </c>
      <c r="U134" s="22" t="e">
        <f ca="1">VLOOKUP(Table_Data_Table_13[[#This Row],[Item ID]],Analysis_Table,15,FALSE)</f>
        <v>#N/A</v>
      </c>
      <c r="V134" s="2" t="e">
        <f ca="1">VLOOKUP(Table_Data_Table_13[[#This Row],[Item ID]],Analysis_Table,16,FALSE)</f>
        <v>#N/A</v>
      </c>
      <c r="W134" s="2" t="e">
        <f ca="1">VLOOKUP(Table_Data_Table_13[[#This Row],[Item ID]],Analysis_Table,17,FALSE)</f>
        <v>#N/A</v>
      </c>
      <c r="X134" s="20" t="e">
        <f ca="1">VLOOKUP(Table_Data_Table_13[[#This Row],[Item ID]],Analysis_Table,18,FALSE)</f>
        <v>#N/A</v>
      </c>
      <c r="Y134" s="20" t="e">
        <f ca="1">VLOOKUP(Table_Data_Table_13[[#This Row],[Item ID]],Analysis_Table,19,FALSE)</f>
        <v>#N/A</v>
      </c>
      <c r="Z134"/>
      <c r="AA134"/>
      <c r="AB134">
        <v>1</v>
      </c>
    </row>
    <row r="135" spans="1:28" hidden="1" x14ac:dyDescent="0.25">
      <c r="A135" t="s">
        <v>133</v>
      </c>
      <c r="E135" s="1"/>
      <c r="J135" s="21">
        <v>0</v>
      </c>
      <c r="N135" s="2" t="e">
        <f ca="1">VLOOKUP(Table_Data_Table_13[[#This Row],[Item ID]],Analysis_Table,8,FALSE)</f>
        <v>#N/A</v>
      </c>
      <c r="O135" s="19" t="e">
        <f ca="1">VLOOKUP(Table_Data_Table_13[[#This Row],[Item ID]],Analysis_Table,9,FALSE)</f>
        <v>#N/A</v>
      </c>
      <c r="P135" s="18" t="e">
        <f ca="1">VLOOKUP(Table_Data_Table_13[[#This Row],[Item ID]],Analysis_Table,10,FALSE)</f>
        <v>#N/A</v>
      </c>
      <c r="Q135" s="21" t="e">
        <f ca="1">VLOOKUP(Table_Data_Table_13[[#This Row],[Item ID]],Analysis_Table,11,FALSE)</f>
        <v>#N/A</v>
      </c>
      <c r="R135" s="2" t="e">
        <f ca="1">VLOOKUP(Table_Data_Table_13[[#This Row],[Item ID]],Analysis_Table,12,FALSE)</f>
        <v>#N/A</v>
      </c>
      <c r="S135" s="20" t="e">
        <f ca="1">VLOOKUP(Table_Data_Table_13[[#This Row],[Item ID]],Analysis_Table,13,FALSE)</f>
        <v>#N/A</v>
      </c>
      <c r="T135" s="3" t="e">
        <f ca="1">VLOOKUP(Table_Data_Table_13[[#This Row],[Item ID]],Analysis_Table,14,FALSE)</f>
        <v>#N/A</v>
      </c>
      <c r="U135" s="22" t="e">
        <f ca="1">VLOOKUP(Table_Data_Table_13[[#This Row],[Item ID]],Analysis_Table,15,FALSE)</f>
        <v>#N/A</v>
      </c>
      <c r="V135" s="2" t="e">
        <f ca="1">VLOOKUP(Table_Data_Table_13[[#This Row],[Item ID]],Analysis_Table,16,FALSE)</f>
        <v>#N/A</v>
      </c>
      <c r="W135" s="2" t="e">
        <f ca="1">VLOOKUP(Table_Data_Table_13[[#This Row],[Item ID]],Analysis_Table,17,FALSE)</f>
        <v>#N/A</v>
      </c>
      <c r="X135" s="20" t="e">
        <f ca="1">VLOOKUP(Table_Data_Table_13[[#This Row],[Item ID]],Analysis_Table,18,FALSE)</f>
        <v>#N/A</v>
      </c>
      <c r="Y135" s="20" t="e">
        <f ca="1">VLOOKUP(Table_Data_Table_13[[#This Row],[Item ID]],Analysis_Table,19,FALSE)</f>
        <v>#N/A</v>
      </c>
      <c r="Z135"/>
      <c r="AA135"/>
      <c r="AB135">
        <v>1</v>
      </c>
    </row>
    <row r="136" spans="1:28" hidden="1" x14ac:dyDescent="0.25">
      <c r="A136" t="s">
        <v>133</v>
      </c>
      <c r="E136" s="1"/>
      <c r="J136" s="21">
        <v>0</v>
      </c>
      <c r="N136" s="2" t="e">
        <f ca="1">VLOOKUP(Table_Data_Table_13[[#This Row],[Item ID]],Analysis_Table,8,FALSE)</f>
        <v>#N/A</v>
      </c>
      <c r="O136" s="19" t="e">
        <f ca="1">VLOOKUP(Table_Data_Table_13[[#This Row],[Item ID]],Analysis_Table,9,FALSE)</f>
        <v>#N/A</v>
      </c>
      <c r="P136" s="18" t="e">
        <f ca="1">VLOOKUP(Table_Data_Table_13[[#This Row],[Item ID]],Analysis_Table,10,FALSE)</f>
        <v>#N/A</v>
      </c>
      <c r="Q136" s="21" t="e">
        <f ca="1">VLOOKUP(Table_Data_Table_13[[#This Row],[Item ID]],Analysis_Table,11,FALSE)</f>
        <v>#N/A</v>
      </c>
      <c r="R136" s="2" t="e">
        <f ca="1">VLOOKUP(Table_Data_Table_13[[#This Row],[Item ID]],Analysis_Table,12,FALSE)</f>
        <v>#N/A</v>
      </c>
      <c r="S136" s="20" t="e">
        <f ca="1">VLOOKUP(Table_Data_Table_13[[#This Row],[Item ID]],Analysis_Table,13,FALSE)</f>
        <v>#N/A</v>
      </c>
      <c r="T136" s="3" t="e">
        <f ca="1">VLOOKUP(Table_Data_Table_13[[#This Row],[Item ID]],Analysis_Table,14,FALSE)</f>
        <v>#N/A</v>
      </c>
      <c r="U136" s="22" t="e">
        <f ca="1">VLOOKUP(Table_Data_Table_13[[#This Row],[Item ID]],Analysis_Table,15,FALSE)</f>
        <v>#N/A</v>
      </c>
      <c r="V136" s="2" t="e">
        <f ca="1">VLOOKUP(Table_Data_Table_13[[#This Row],[Item ID]],Analysis_Table,16,FALSE)</f>
        <v>#N/A</v>
      </c>
      <c r="W136" s="2" t="e">
        <f ca="1">VLOOKUP(Table_Data_Table_13[[#This Row],[Item ID]],Analysis_Table,17,FALSE)</f>
        <v>#N/A</v>
      </c>
      <c r="X136" s="20" t="e">
        <f ca="1">VLOOKUP(Table_Data_Table_13[[#This Row],[Item ID]],Analysis_Table,18,FALSE)</f>
        <v>#N/A</v>
      </c>
      <c r="Y136" s="20" t="e">
        <f ca="1">VLOOKUP(Table_Data_Table_13[[#This Row],[Item ID]],Analysis_Table,19,FALSE)</f>
        <v>#N/A</v>
      </c>
      <c r="Z136"/>
      <c r="AA136"/>
      <c r="AB136">
        <v>1</v>
      </c>
    </row>
    <row r="137" spans="1:28" hidden="1" x14ac:dyDescent="0.25">
      <c r="A137" t="s">
        <v>133</v>
      </c>
      <c r="E137" s="1"/>
      <c r="J137" s="21">
        <v>0</v>
      </c>
      <c r="N137" s="2" t="e">
        <f ca="1">VLOOKUP(Table_Data_Table_13[[#This Row],[Item ID]],Analysis_Table,8,FALSE)</f>
        <v>#N/A</v>
      </c>
      <c r="O137" s="19" t="e">
        <f ca="1">VLOOKUP(Table_Data_Table_13[[#This Row],[Item ID]],Analysis_Table,9,FALSE)</f>
        <v>#N/A</v>
      </c>
      <c r="P137" s="18" t="e">
        <f ca="1">VLOOKUP(Table_Data_Table_13[[#This Row],[Item ID]],Analysis_Table,10,FALSE)</f>
        <v>#N/A</v>
      </c>
      <c r="Q137" s="21" t="e">
        <f ca="1">VLOOKUP(Table_Data_Table_13[[#This Row],[Item ID]],Analysis_Table,11,FALSE)</f>
        <v>#N/A</v>
      </c>
      <c r="R137" s="2" t="e">
        <f ca="1">VLOOKUP(Table_Data_Table_13[[#This Row],[Item ID]],Analysis_Table,12,FALSE)</f>
        <v>#N/A</v>
      </c>
      <c r="S137" s="20" t="e">
        <f ca="1">VLOOKUP(Table_Data_Table_13[[#This Row],[Item ID]],Analysis_Table,13,FALSE)</f>
        <v>#N/A</v>
      </c>
      <c r="T137" s="3" t="e">
        <f ca="1">VLOOKUP(Table_Data_Table_13[[#This Row],[Item ID]],Analysis_Table,14,FALSE)</f>
        <v>#N/A</v>
      </c>
      <c r="U137" s="22" t="e">
        <f ca="1">VLOOKUP(Table_Data_Table_13[[#This Row],[Item ID]],Analysis_Table,15,FALSE)</f>
        <v>#N/A</v>
      </c>
      <c r="V137" s="2" t="e">
        <f ca="1">VLOOKUP(Table_Data_Table_13[[#This Row],[Item ID]],Analysis_Table,16,FALSE)</f>
        <v>#N/A</v>
      </c>
      <c r="W137" s="2" t="e">
        <f ca="1">VLOOKUP(Table_Data_Table_13[[#This Row],[Item ID]],Analysis_Table,17,FALSE)</f>
        <v>#N/A</v>
      </c>
      <c r="X137" s="20" t="e">
        <f ca="1">VLOOKUP(Table_Data_Table_13[[#This Row],[Item ID]],Analysis_Table,18,FALSE)</f>
        <v>#N/A</v>
      </c>
      <c r="Y137" s="20" t="e">
        <f ca="1">VLOOKUP(Table_Data_Table_13[[#This Row],[Item ID]],Analysis_Table,19,FALSE)</f>
        <v>#N/A</v>
      </c>
      <c r="Z137"/>
      <c r="AA137"/>
      <c r="AB137">
        <v>1</v>
      </c>
    </row>
    <row r="138" spans="1:28" hidden="1" x14ac:dyDescent="0.25">
      <c r="A138" t="s">
        <v>133</v>
      </c>
      <c r="E138" s="1"/>
      <c r="J138" s="21">
        <v>0</v>
      </c>
      <c r="N138" s="2" t="e">
        <f ca="1">VLOOKUP(Table_Data_Table_13[[#This Row],[Item ID]],Analysis_Table,8,FALSE)</f>
        <v>#N/A</v>
      </c>
      <c r="O138" s="19" t="e">
        <f ca="1">VLOOKUP(Table_Data_Table_13[[#This Row],[Item ID]],Analysis_Table,9,FALSE)</f>
        <v>#N/A</v>
      </c>
      <c r="P138" s="18" t="e">
        <f ca="1">VLOOKUP(Table_Data_Table_13[[#This Row],[Item ID]],Analysis_Table,10,FALSE)</f>
        <v>#N/A</v>
      </c>
      <c r="Q138" s="21" t="e">
        <f ca="1">VLOOKUP(Table_Data_Table_13[[#This Row],[Item ID]],Analysis_Table,11,FALSE)</f>
        <v>#N/A</v>
      </c>
      <c r="R138" s="2" t="e">
        <f ca="1">VLOOKUP(Table_Data_Table_13[[#This Row],[Item ID]],Analysis_Table,12,FALSE)</f>
        <v>#N/A</v>
      </c>
      <c r="S138" s="20" t="e">
        <f ca="1">VLOOKUP(Table_Data_Table_13[[#This Row],[Item ID]],Analysis_Table,13,FALSE)</f>
        <v>#N/A</v>
      </c>
      <c r="T138" s="3" t="e">
        <f ca="1">VLOOKUP(Table_Data_Table_13[[#This Row],[Item ID]],Analysis_Table,14,FALSE)</f>
        <v>#N/A</v>
      </c>
      <c r="U138" s="22" t="e">
        <f ca="1">VLOOKUP(Table_Data_Table_13[[#This Row],[Item ID]],Analysis_Table,15,FALSE)</f>
        <v>#N/A</v>
      </c>
      <c r="V138" s="2" t="e">
        <f ca="1">VLOOKUP(Table_Data_Table_13[[#This Row],[Item ID]],Analysis_Table,16,FALSE)</f>
        <v>#N/A</v>
      </c>
      <c r="W138" s="2" t="e">
        <f ca="1">VLOOKUP(Table_Data_Table_13[[#This Row],[Item ID]],Analysis_Table,17,FALSE)</f>
        <v>#N/A</v>
      </c>
      <c r="X138" s="20" t="e">
        <f ca="1">VLOOKUP(Table_Data_Table_13[[#This Row],[Item ID]],Analysis_Table,18,FALSE)</f>
        <v>#N/A</v>
      </c>
      <c r="Y138" s="20" t="e">
        <f ca="1">VLOOKUP(Table_Data_Table_13[[#This Row],[Item ID]],Analysis_Table,19,FALSE)</f>
        <v>#N/A</v>
      </c>
      <c r="Z138"/>
      <c r="AA138"/>
      <c r="AB138">
        <v>1</v>
      </c>
    </row>
    <row r="139" spans="1:28" hidden="1" x14ac:dyDescent="0.25">
      <c r="A139" t="s">
        <v>133</v>
      </c>
      <c r="E139" s="1"/>
      <c r="J139" s="21">
        <v>0</v>
      </c>
      <c r="N139" s="2" t="e">
        <f ca="1">VLOOKUP(Table_Data_Table_13[[#This Row],[Item ID]],Analysis_Table,8,FALSE)</f>
        <v>#N/A</v>
      </c>
      <c r="O139" s="19" t="e">
        <f ca="1">VLOOKUP(Table_Data_Table_13[[#This Row],[Item ID]],Analysis_Table,9,FALSE)</f>
        <v>#N/A</v>
      </c>
      <c r="P139" s="18" t="e">
        <f ca="1">VLOOKUP(Table_Data_Table_13[[#This Row],[Item ID]],Analysis_Table,10,FALSE)</f>
        <v>#N/A</v>
      </c>
      <c r="Q139" s="21" t="e">
        <f ca="1">VLOOKUP(Table_Data_Table_13[[#This Row],[Item ID]],Analysis_Table,11,FALSE)</f>
        <v>#N/A</v>
      </c>
      <c r="R139" s="2" t="e">
        <f ca="1">VLOOKUP(Table_Data_Table_13[[#This Row],[Item ID]],Analysis_Table,12,FALSE)</f>
        <v>#N/A</v>
      </c>
      <c r="S139" s="20" t="e">
        <f ca="1">VLOOKUP(Table_Data_Table_13[[#This Row],[Item ID]],Analysis_Table,13,FALSE)</f>
        <v>#N/A</v>
      </c>
      <c r="T139" s="3" t="e">
        <f ca="1">VLOOKUP(Table_Data_Table_13[[#This Row],[Item ID]],Analysis_Table,14,FALSE)</f>
        <v>#N/A</v>
      </c>
      <c r="U139" s="22" t="e">
        <f ca="1">VLOOKUP(Table_Data_Table_13[[#This Row],[Item ID]],Analysis_Table,15,FALSE)</f>
        <v>#N/A</v>
      </c>
      <c r="V139" s="2" t="e">
        <f ca="1">VLOOKUP(Table_Data_Table_13[[#This Row],[Item ID]],Analysis_Table,16,FALSE)</f>
        <v>#N/A</v>
      </c>
      <c r="W139" s="2" t="e">
        <f ca="1">VLOOKUP(Table_Data_Table_13[[#This Row],[Item ID]],Analysis_Table,17,FALSE)</f>
        <v>#N/A</v>
      </c>
      <c r="X139" s="20" t="e">
        <f ca="1">VLOOKUP(Table_Data_Table_13[[#This Row],[Item ID]],Analysis_Table,18,FALSE)</f>
        <v>#N/A</v>
      </c>
      <c r="Y139" s="20" t="e">
        <f ca="1">VLOOKUP(Table_Data_Table_13[[#This Row],[Item ID]],Analysis_Table,19,FALSE)</f>
        <v>#N/A</v>
      </c>
      <c r="Z139"/>
      <c r="AA139"/>
      <c r="AB139">
        <v>1</v>
      </c>
    </row>
    <row r="140" spans="1:28" hidden="1" x14ac:dyDescent="0.25">
      <c r="A140" t="s">
        <v>133</v>
      </c>
      <c r="E140" s="1"/>
      <c r="J140" s="21">
        <v>0</v>
      </c>
      <c r="N140" s="2" t="e">
        <f ca="1">VLOOKUP(Table_Data_Table_13[[#This Row],[Item ID]],Analysis_Table,8,FALSE)</f>
        <v>#N/A</v>
      </c>
      <c r="O140" s="19" t="e">
        <f ca="1">VLOOKUP(Table_Data_Table_13[[#This Row],[Item ID]],Analysis_Table,9,FALSE)</f>
        <v>#N/A</v>
      </c>
      <c r="P140" s="18" t="e">
        <f ca="1">VLOOKUP(Table_Data_Table_13[[#This Row],[Item ID]],Analysis_Table,10,FALSE)</f>
        <v>#N/A</v>
      </c>
      <c r="Q140" s="21" t="e">
        <f ca="1">VLOOKUP(Table_Data_Table_13[[#This Row],[Item ID]],Analysis_Table,11,FALSE)</f>
        <v>#N/A</v>
      </c>
      <c r="R140" s="2" t="e">
        <f ca="1">VLOOKUP(Table_Data_Table_13[[#This Row],[Item ID]],Analysis_Table,12,FALSE)</f>
        <v>#N/A</v>
      </c>
      <c r="S140" s="20" t="e">
        <f ca="1">VLOOKUP(Table_Data_Table_13[[#This Row],[Item ID]],Analysis_Table,13,FALSE)</f>
        <v>#N/A</v>
      </c>
      <c r="T140" s="3" t="e">
        <f ca="1">VLOOKUP(Table_Data_Table_13[[#This Row],[Item ID]],Analysis_Table,14,FALSE)</f>
        <v>#N/A</v>
      </c>
      <c r="U140" s="22" t="e">
        <f ca="1">VLOOKUP(Table_Data_Table_13[[#This Row],[Item ID]],Analysis_Table,15,FALSE)</f>
        <v>#N/A</v>
      </c>
      <c r="V140" s="2" t="e">
        <f ca="1">VLOOKUP(Table_Data_Table_13[[#This Row],[Item ID]],Analysis_Table,16,FALSE)</f>
        <v>#N/A</v>
      </c>
      <c r="W140" s="2" t="e">
        <f ca="1">VLOOKUP(Table_Data_Table_13[[#This Row],[Item ID]],Analysis_Table,17,FALSE)</f>
        <v>#N/A</v>
      </c>
      <c r="X140" s="20" t="e">
        <f ca="1">VLOOKUP(Table_Data_Table_13[[#This Row],[Item ID]],Analysis_Table,18,FALSE)</f>
        <v>#N/A</v>
      </c>
      <c r="Y140" s="20" t="e">
        <f ca="1">VLOOKUP(Table_Data_Table_13[[#This Row],[Item ID]],Analysis_Table,19,FALSE)</f>
        <v>#N/A</v>
      </c>
      <c r="Z140"/>
      <c r="AA140"/>
      <c r="AB140">
        <v>1</v>
      </c>
    </row>
    <row r="141" spans="1:28" hidden="1" x14ac:dyDescent="0.25">
      <c r="A141" t="s">
        <v>133</v>
      </c>
      <c r="E141" s="1"/>
      <c r="J141" s="21">
        <v>0</v>
      </c>
      <c r="N141" s="2" t="e">
        <f ca="1">VLOOKUP(Table_Data_Table_13[[#This Row],[Item ID]],Analysis_Table,8,FALSE)</f>
        <v>#N/A</v>
      </c>
      <c r="O141" s="19" t="e">
        <f ca="1">VLOOKUP(Table_Data_Table_13[[#This Row],[Item ID]],Analysis_Table,9,FALSE)</f>
        <v>#N/A</v>
      </c>
      <c r="P141" s="18" t="e">
        <f ca="1">VLOOKUP(Table_Data_Table_13[[#This Row],[Item ID]],Analysis_Table,10,FALSE)</f>
        <v>#N/A</v>
      </c>
      <c r="Q141" s="21" t="e">
        <f ca="1">VLOOKUP(Table_Data_Table_13[[#This Row],[Item ID]],Analysis_Table,11,FALSE)</f>
        <v>#N/A</v>
      </c>
      <c r="R141" s="2" t="e">
        <f ca="1">VLOOKUP(Table_Data_Table_13[[#This Row],[Item ID]],Analysis_Table,12,FALSE)</f>
        <v>#N/A</v>
      </c>
      <c r="S141" s="20" t="e">
        <f ca="1">VLOOKUP(Table_Data_Table_13[[#This Row],[Item ID]],Analysis_Table,13,FALSE)</f>
        <v>#N/A</v>
      </c>
      <c r="T141" s="3" t="e">
        <f ca="1">VLOOKUP(Table_Data_Table_13[[#This Row],[Item ID]],Analysis_Table,14,FALSE)</f>
        <v>#N/A</v>
      </c>
      <c r="U141" s="22" t="e">
        <f ca="1">VLOOKUP(Table_Data_Table_13[[#This Row],[Item ID]],Analysis_Table,15,FALSE)</f>
        <v>#N/A</v>
      </c>
      <c r="V141" s="2" t="e">
        <f ca="1">VLOOKUP(Table_Data_Table_13[[#This Row],[Item ID]],Analysis_Table,16,FALSE)</f>
        <v>#N/A</v>
      </c>
      <c r="W141" s="2" t="e">
        <f ca="1">VLOOKUP(Table_Data_Table_13[[#This Row],[Item ID]],Analysis_Table,17,FALSE)</f>
        <v>#N/A</v>
      </c>
      <c r="X141" s="20" t="e">
        <f ca="1">VLOOKUP(Table_Data_Table_13[[#This Row],[Item ID]],Analysis_Table,18,FALSE)</f>
        <v>#N/A</v>
      </c>
      <c r="Y141" s="20" t="e">
        <f ca="1">VLOOKUP(Table_Data_Table_13[[#This Row],[Item ID]],Analysis_Table,19,FALSE)</f>
        <v>#N/A</v>
      </c>
      <c r="Z141"/>
      <c r="AA141"/>
      <c r="AB141">
        <v>1</v>
      </c>
    </row>
    <row r="142" spans="1:28" hidden="1" x14ac:dyDescent="0.25">
      <c r="A142" t="s">
        <v>133</v>
      </c>
      <c r="E142" s="1"/>
      <c r="J142" s="21">
        <v>0</v>
      </c>
      <c r="N142" s="2" t="e">
        <f ca="1">VLOOKUP(Table_Data_Table_13[[#This Row],[Item ID]],Analysis_Table,8,FALSE)</f>
        <v>#N/A</v>
      </c>
      <c r="O142" s="19" t="e">
        <f ca="1">VLOOKUP(Table_Data_Table_13[[#This Row],[Item ID]],Analysis_Table,9,FALSE)</f>
        <v>#N/A</v>
      </c>
      <c r="P142" s="18" t="e">
        <f ca="1">VLOOKUP(Table_Data_Table_13[[#This Row],[Item ID]],Analysis_Table,10,FALSE)</f>
        <v>#N/A</v>
      </c>
      <c r="Q142" s="21" t="e">
        <f ca="1">VLOOKUP(Table_Data_Table_13[[#This Row],[Item ID]],Analysis_Table,11,FALSE)</f>
        <v>#N/A</v>
      </c>
      <c r="R142" s="2" t="e">
        <f ca="1">VLOOKUP(Table_Data_Table_13[[#This Row],[Item ID]],Analysis_Table,12,FALSE)</f>
        <v>#N/A</v>
      </c>
      <c r="S142" s="20" t="e">
        <f ca="1">VLOOKUP(Table_Data_Table_13[[#This Row],[Item ID]],Analysis_Table,13,FALSE)</f>
        <v>#N/A</v>
      </c>
      <c r="T142" s="3" t="e">
        <f ca="1">VLOOKUP(Table_Data_Table_13[[#This Row],[Item ID]],Analysis_Table,14,FALSE)</f>
        <v>#N/A</v>
      </c>
      <c r="U142" s="22" t="e">
        <f ca="1">VLOOKUP(Table_Data_Table_13[[#This Row],[Item ID]],Analysis_Table,15,FALSE)</f>
        <v>#N/A</v>
      </c>
      <c r="V142" s="2" t="e">
        <f ca="1">VLOOKUP(Table_Data_Table_13[[#This Row],[Item ID]],Analysis_Table,16,FALSE)</f>
        <v>#N/A</v>
      </c>
      <c r="W142" s="2" t="e">
        <f ca="1">VLOOKUP(Table_Data_Table_13[[#This Row],[Item ID]],Analysis_Table,17,FALSE)</f>
        <v>#N/A</v>
      </c>
      <c r="X142" s="20" t="e">
        <f ca="1">VLOOKUP(Table_Data_Table_13[[#This Row],[Item ID]],Analysis_Table,18,FALSE)</f>
        <v>#N/A</v>
      </c>
      <c r="Y142" s="20" t="e">
        <f ca="1">VLOOKUP(Table_Data_Table_13[[#This Row],[Item ID]],Analysis_Table,19,FALSE)</f>
        <v>#N/A</v>
      </c>
      <c r="Z142"/>
      <c r="AA142"/>
      <c r="AB142">
        <v>1</v>
      </c>
    </row>
    <row r="143" spans="1:28" hidden="1" x14ac:dyDescent="0.25">
      <c r="A143" t="s">
        <v>133</v>
      </c>
      <c r="E143" s="1"/>
      <c r="J143" s="21">
        <v>0</v>
      </c>
      <c r="N143" s="2" t="e">
        <f ca="1">VLOOKUP(Table_Data_Table_13[[#This Row],[Item ID]],Analysis_Table,8,FALSE)</f>
        <v>#N/A</v>
      </c>
      <c r="O143" s="19" t="e">
        <f ca="1">VLOOKUP(Table_Data_Table_13[[#This Row],[Item ID]],Analysis_Table,9,FALSE)</f>
        <v>#N/A</v>
      </c>
      <c r="P143" s="18" t="e">
        <f ca="1">VLOOKUP(Table_Data_Table_13[[#This Row],[Item ID]],Analysis_Table,10,FALSE)</f>
        <v>#N/A</v>
      </c>
      <c r="Q143" s="21" t="e">
        <f ca="1">VLOOKUP(Table_Data_Table_13[[#This Row],[Item ID]],Analysis_Table,11,FALSE)</f>
        <v>#N/A</v>
      </c>
      <c r="R143" s="2" t="e">
        <f ca="1">VLOOKUP(Table_Data_Table_13[[#This Row],[Item ID]],Analysis_Table,12,FALSE)</f>
        <v>#N/A</v>
      </c>
      <c r="S143" s="20" t="e">
        <f ca="1">VLOOKUP(Table_Data_Table_13[[#This Row],[Item ID]],Analysis_Table,13,FALSE)</f>
        <v>#N/A</v>
      </c>
      <c r="T143" s="3" t="e">
        <f ca="1">VLOOKUP(Table_Data_Table_13[[#This Row],[Item ID]],Analysis_Table,14,FALSE)</f>
        <v>#N/A</v>
      </c>
      <c r="U143" s="22" t="e">
        <f ca="1">VLOOKUP(Table_Data_Table_13[[#This Row],[Item ID]],Analysis_Table,15,FALSE)</f>
        <v>#N/A</v>
      </c>
      <c r="V143" s="2" t="e">
        <f ca="1">VLOOKUP(Table_Data_Table_13[[#This Row],[Item ID]],Analysis_Table,16,FALSE)</f>
        <v>#N/A</v>
      </c>
      <c r="W143" s="2" t="e">
        <f ca="1">VLOOKUP(Table_Data_Table_13[[#This Row],[Item ID]],Analysis_Table,17,FALSE)</f>
        <v>#N/A</v>
      </c>
      <c r="X143" s="20" t="e">
        <f ca="1">VLOOKUP(Table_Data_Table_13[[#This Row],[Item ID]],Analysis_Table,18,FALSE)</f>
        <v>#N/A</v>
      </c>
      <c r="Y143" s="20" t="e">
        <f ca="1">VLOOKUP(Table_Data_Table_13[[#This Row],[Item ID]],Analysis_Table,19,FALSE)</f>
        <v>#N/A</v>
      </c>
      <c r="Z143"/>
      <c r="AA143"/>
      <c r="AB143">
        <v>1</v>
      </c>
    </row>
    <row r="144" spans="1:28" hidden="1" x14ac:dyDescent="0.25">
      <c r="A144" t="s">
        <v>133</v>
      </c>
      <c r="E144" s="1"/>
      <c r="J144" s="21">
        <v>0</v>
      </c>
      <c r="N144" s="2" t="e">
        <f ca="1">VLOOKUP(Table_Data_Table_13[[#This Row],[Item ID]],Analysis_Table,8,FALSE)</f>
        <v>#N/A</v>
      </c>
      <c r="O144" s="19" t="e">
        <f ca="1">VLOOKUP(Table_Data_Table_13[[#This Row],[Item ID]],Analysis_Table,9,FALSE)</f>
        <v>#N/A</v>
      </c>
      <c r="P144" s="18" t="e">
        <f ca="1">VLOOKUP(Table_Data_Table_13[[#This Row],[Item ID]],Analysis_Table,10,FALSE)</f>
        <v>#N/A</v>
      </c>
      <c r="Q144" s="21" t="e">
        <f ca="1">VLOOKUP(Table_Data_Table_13[[#This Row],[Item ID]],Analysis_Table,11,FALSE)</f>
        <v>#N/A</v>
      </c>
      <c r="R144" s="2" t="e">
        <f ca="1">VLOOKUP(Table_Data_Table_13[[#This Row],[Item ID]],Analysis_Table,12,FALSE)</f>
        <v>#N/A</v>
      </c>
      <c r="S144" s="20" t="e">
        <f ca="1">VLOOKUP(Table_Data_Table_13[[#This Row],[Item ID]],Analysis_Table,13,FALSE)</f>
        <v>#N/A</v>
      </c>
      <c r="T144" s="3" t="e">
        <f ca="1">VLOOKUP(Table_Data_Table_13[[#This Row],[Item ID]],Analysis_Table,14,FALSE)</f>
        <v>#N/A</v>
      </c>
      <c r="U144" s="22" t="e">
        <f ca="1">VLOOKUP(Table_Data_Table_13[[#This Row],[Item ID]],Analysis_Table,15,FALSE)</f>
        <v>#N/A</v>
      </c>
      <c r="V144" s="2" t="e">
        <f ca="1">VLOOKUP(Table_Data_Table_13[[#This Row],[Item ID]],Analysis_Table,16,FALSE)</f>
        <v>#N/A</v>
      </c>
      <c r="W144" s="2" t="e">
        <f ca="1">VLOOKUP(Table_Data_Table_13[[#This Row],[Item ID]],Analysis_Table,17,FALSE)</f>
        <v>#N/A</v>
      </c>
      <c r="X144" s="20" t="e">
        <f ca="1">VLOOKUP(Table_Data_Table_13[[#This Row],[Item ID]],Analysis_Table,18,FALSE)</f>
        <v>#N/A</v>
      </c>
      <c r="Y144" s="20" t="e">
        <f ca="1">VLOOKUP(Table_Data_Table_13[[#This Row],[Item ID]],Analysis_Table,19,FALSE)</f>
        <v>#N/A</v>
      </c>
      <c r="Z144"/>
      <c r="AA144"/>
      <c r="AB144">
        <v>1</v>
      </c>
    </row>
    <row r="145" spans="1:28" hidden="1" x14ac:dyDescent="0.25">
      <c r="A145" t="s">
        <v>133</v>
      </c>
      <c r="E145" s="1"/>
      <c r="J145" s="21">
        <v>0</v>
      </c>
      <c r="N145" s="2" t="e">
        <f ca="1">VLOOKUP(Table_Data_Table_13[[#This Row],[Item ID]],Analysis_Table,8,FALSE)</f>
        <v>#N/A</v>
      </c>
      <c r="O145" s="19" t="e">
        <f ca="1">VLOOKUP(Table_Data_Table_13[[#This Row],[Item ID]],Analysis_Table,9,FALSE)</f>
        <v>#N/A</v>
      </c>
      <c r="P145" s="18" t="e">
        <f ca="1">VLOOKUP(Table_Data_Table_13[[#This Row],[Item ID]],Analysis_Table,10,FALSE)</f>
        <v>#N/A</v>
      </c>
      <c r="Q145" s="21" t="e">
        <f ca="1">VLOOKUP(Table_Data_Table_13[[#This Row],[Item ID]],Analysis_Table,11,FALSE)</f>
        <v>#N/A</v>
      </c>
      <c r="R145" s="2" t="e">
        <f ca="1">VLOOKUP(Table_Data_Table_13[[#This Row],[Item ID]],Analysis_Table,12,FALSE)</f>
        <v>#N/A</v>
      </c>
      <c r="S145" s="20" t="e">
        <f ca="1">VLOOKUP(Table_Data_Table_13[[#This Row],[Item ID]],Analysis_Table,13,FALSE)</f>
        <v>#N/A</v>
      </c>
      <c r="T145" s="3" t="e">
        <f ca="1">VLOOKUP(Table_Data_Table_13[[#This Row],[Item ID]],Analysis_Table,14,FALSE)</f>
        <v>#N/A</v>
      </c>
      <c r="U145" s="22" t="e">
        <f ca="1">VLOOKUP(Table_Data_Table_13[[#This Row],[Item ID]],Analysis_Table,15,FALSE)</f>
        <v>#N/A</v>
      </c>
      <c r="V145" s="2" t="e">
        <f ca="1">VLOOKUP(Table_Data_Table_13[[#This Row],[Item ID]],Analysis_Table,16,FALSE)</f>
        <v>#N/A</v>
      </c>
      <c r="W145" s="2" t="e">
        <f ca="1">VLOOKUP(Table_Data_Table_13[[#This Row],[Item ID]],Analysis_Table,17,FALSE)</f>
        <v>#N/A</v>
      </c>
      <c r="X145" s="20" t="e">
        <f ca="1">VLOOKUP(Table_Data_Table_13[[#This Row],[Item ID]],Analysis_Table,18,FALSE)</f>
        <v>#N/A</v>
      </c>
      <c r="Y145" s="20" t="e">
        <f ca="1">VLOOKUP(Table_Data_Table_13[[#This Row],[Item ID]],Analysis_Table,19,FALSE)</f>
        <v>#N/A</v>
      </c>
      <c r="Z145"/>
      <c r="AA145"/>
      <c r="AB145">
        <v>1</v>
      </c>
    </row>
    <row r="146" spans="1:28" hidden="1" x14ac:dyDescent="0.25">
      <c r="A146" t="s">
        <v>133</v>
      </c>
      <c r="E146" s="1"/>
      <c r="J146" s="21">
        <v>0</v>
      </c>
      <c r="N146" s="2" t="e">
        <f ca="1">VLOOKUP(Table_Data_Table_13[[#This Row],[Item ID]],Analysis_Table,8,FALSE)</f>
        <v>#N/A</v>
      </c>
      <c r="O146" s="19" t="e">
        <f ca="1">VLOOKUP(Table_Data_Table_13[[#This Row],[Item ID]],Analysis_Table,9,FALSE)</f>
        <v>#N/A</v>
      </c>
      <c r="P146" s="18" t="e">
        <f ca="1">VLOOKUP(Table_Data_Table_13[[#This Row],[Item ID]],Analysis_Table,10,FALSE)</f>
        <v>#N/A</v>
      </c>
      <c r="Q146" s="21" t="e">
        <f ca="1">VLOOKUP(Table_Data_Table_13[[#This Row],[Item ID]],Analysis_Table,11,FALSE)</f>
        <v>#N/A</v>
      </c>
      <c r="R146" s="2" t="e">
        <f ca="1">VLOOKUP(Table_Data_Table_13[[#This Row],[Item ID]],Analysis_Table,12,FALSE)</f>
        <v>#N/A</v>
      </c>
      <c r="S146" s="20" t="e">
        <f ca="1">VLOOKUP(Table_Data_Table_13[[#This Row],[Item ID]],Analysis_Table,13,FALSE)</f>
        <v>#N/A</v>
      </c>
      <c r="T146" s="3" t="e">
        <f ca="1">VLOOKUP(Table_Data_Table_13[[#This Row],[Item ID]],Analysis_Table,14,FALSE)</f>
        <v>#N/A</v>
      </c>
      <c r="U146" s="22" t="e">
        <f ca="1">VLOOKUP(Table_Data_Table_13[[#This Row],[Item ID]],Analysis_Table,15,FALSE)</f>
        <v>#N/A</v>
      </c>
      <c r="V146" s="2" t="e">
        <f ca="1">VLOOKUP(Table_Data_Table_13[[#This Row],[Item ID]],Analysis_Table,16,FALSE)</f>
        <v>#N/A</v>
      </c>
      <c r="W146" s="2" t="e">
        <f ca="1">VLOOKUP(Table_Data_Table_13[[#This Row],[Item ID]],Analysis_Table,17,FALSE)</f>
        <v>#N/A</v>
      </c>
      <c r="X146" s="20" t="e">
        <f ca="1">VLOOKUP(Table_Data_Table_13[[#This Row],[Item ID]],Analysis_Table,18,FALSE)</f>
        <v>#N/A</v>
      </c>
      <c r="Y146" s="20" t="e">
        <f ca="1">VLOOKUP(Table_Data_Table_13[[#This Row],[Item ID]],Analysis_Table,19,FALSE)</f>
        <v>#N/A</v>
      </c>
      <c r="Z146"/>
      <c r="AA146"/>
      <c r="AB146">
        <v>1</v>
      </c>
    </row>
    <row r="147" spans="1:28" hidden="1" x14ac:dyDescent="0.25">
      <c r="A147" t="s">
        <v>133</v>
      </c>
      <c r="E147" s="1"/>
      <c r="J147" s="21">
        <v>0</v>
      </c>
      <c r="N147" s="2" t="e">
        <f ca="1">VLOOKUP(Table_Data_Table_13[[#This Row],[Item ID]],Analysis_Table,8,FALSE)</f>
        <v>#N/A</v>
      </c>
      <c r="O147" s="19" t="e">
        <f ca="1">VLOOKUP(Table_Data_Table_13[[#This Row],[Item ID]],Analysis_Table,9,FALSE)</f>
        <v>#N/A</v>
      </c>
      <c r="P147" s="18" t="e">
        <f ca="1">VLOOKUP(Table_Data_Table_13[[#This Row],[Item ID]],Analysis_Table,10,FALSE)</f>
        <v>#N/A</v>
      </c>
      <c r="Q147" s="21" t="e">
        <f ca="1">VLOOKUP(Table_Data_Table_13[[#This Row],[Item ID]],Analysis_Table,11,FALSE)</f>
        <v>#N/A</v>
      </c>
      <c r="R147" s="2" t="e">
        <f ca="1">VLOOKUP(Table_Data_Table_13[[#This Row],[Item ID]],Analysis_Table,12,FALSE)</f>
        <v>#N/A</v>
      </c>
      <c r="S147" s="20" t="e">
        <f ca="1">VLOOKUP(Table_Data_Table_13[[#This Row],[Item ID]],Analysis_Table,13,FALSE)</f>
        <v>#N/A</v>
      </c>
      <c r="T147" s="3" t="e">
        <f ca="1">VLOOKUP(Table_Data_Table_13[[#This Row],[Item ID]],Analysis_Table,14,FALSE)</f>
        <v>#N/A</v>
      </c>
      <c r="U147" s="22" t="e">
        <f ca="1">VLOOKUP(Table_Data_Table_13[[#This Row],[Item ID]],Analysis_Table,15,FALSE)</f>
        <v>#N/A</v>
      </c>
      <c r="V147" s="2" t="e">
        <f ca="1">VLOOKUP(Table_Data_Table_13[[#This Row],[Item ID]],Analysis_Table,16,FALSE)</f>
        <v>#N/A</v>
      </c>
      <c r="W147" s="2" t="e">
        <f ca="1">VLOOKUP(Table_Data_Table_13[[#This Row],[Item ID]],Analysis_Table,17,FALSE)</f>
        <v>#N/A</v>
      </c>
      <c r="X147" s="20" t="e">
        <f ca="1">VLOOKUP(Table_Data_Table_13[[#This Row],[Item ID]],Analysis_Table,18,FALSE)</f>
        <v>#N/A</v>
      </c>
      <c r="Y147" s="20" t="e">
        <f ca="1">VLOOKUP(Table_Data_Table_13[[#This Row],[Item ID]],Analysis_Table,19,FALSE)</f>
        <v>#N/A</v>
      </c>
      <c r="Z147"/>
      <c r="AA147"/>
      <c r="AB147">
        <v>1</v>
      </c>
    </row>
    <row r="148" spans="1:28" hidden="1" x14ac:dyDescent="0.25">
      <c r="A148" t="s">
        <v>133</v>
      </c>
      <c r="E148" s="1"/>
      <c r="J148" s="21">
        <v>0</v>
      </c>
      <c r="N148" s="2" t="e">
        <f ca="1">VLOOKUP(Table_Data_Table_13[[#This Row],[Item ID]],Analysis_Table,8,FALSE)</f>
        <v>#N/A</v>
      </c>
      <c r="O148" s="19" t="e">
        <f ca="1">VLOOKUP(Table_Data_Table_13[[#This Row],[Item ID]],Analysis_Table,9,FALSE)</f>
        <v>#N/A</v>
      </c>
      <c r="P148" s="18" t="e">
        <f ca="1">VLOOKUP(Table_Data_Table_13[[#This Row],[Item ID]],Analysis_Table,10,FALSE)</f>
        <v>#N/A</v>
      </c>
      <c r="Q148" s="21" t="e">
        <f ca="1">VLOOKUP(Table_Data_Table_13[[#This Row],[Item ID]],Analysis_Table,11,FALSE)</f>
        <v>#N/A</v>
      </c>
      <c r="R148" s="2" t="e">
        <f ca="1">VLOOKUP(Table_Data_Table_13[[#This Row],[Item ID]],Analysis_Table,12,FALSE)</f>
        <v>#N/A</v>
      </c>
      <c r="S148" s="20" t="e">
        <f ca="1">VLOOKUP(Table_Data_Table_13[[#This Row],[Item ID]],Analysis_Table,13,FALSE)</f>
        <v>#N/A</v>
      </c>
      <c r="T148" s="3" t="e">
        <f ca="1">VLOOKUP(Table_Data_Table_13[[#This Row],[Item ID]],Analysis_Table,14,FALSE)</f>
        <v>#N/A</v>
      </c>
      <c r="U148" s="22" t="e">
        <f ca="1">VLOOKUP(Table_Data_Table_13[[#This Row],[Item ID]],Analysis_Table,15,FALSE)</f>
        <v>#N/A</v>
      </c>
      <c r="V148" s="2" t="e">
        <f ca="1">VLOOKUP(Table_Data_Table_13[[#This Row],[Item ID]],Analysis_Table,16,FALSE)</f>
        <v>#N/A</v>
      </c>
      <c r="W148" s="2" t="e">
        <f ca="1">VLOOKUP(Table_Data_Table_13[[#This Row],[Item ID]],Analysis_Table,17,FALSE)</f>
        <v>#N/A</v>
      </c>
      <c r="X148" s="20" t="e">
        <f ca="1">VLOOKUP(Table_Data_Table_13[[#This Row],[Item ID]],Analysis_Table,18,FALSE)</f>
        <v>#N/A</v>
      </c>
      <c r="Y148" s="20" t="e">
        <f ca="1">VLOOKUP(Table_Data_Table_13[[#This Row],[Item ID]],Analysis_Table,19,FALSE)</f>
        <v>#N/A</v>
      </c>
      <c r="Z148"/>
      <c r="AA148"/>
      <c r="AB148">
        <v>1</v>
      </c>
    </row>
    <row r="149" spans="1:28" hidden="1" x14ac:dyDescent="0.25">
      <c r="A149" t="s">
        <v>133</v>
      </c>
      <c r="E149" s="1"/>
      <c r="J149" s="21">
        <v>0</v>
      </c>
      <c r="N149" s="2" t="e">
        <f ca="1">VLOOKUP(Table_Data_Table_13[[#This Row],[Item ID]],Analysis_Table,8,FALSE)</f>
        <v>#N/A</v>
      </c>
      <c r="O149" s="19" t="e">
        <f ca="1">VLOOKUP(Table_Data_Table_13[[#This Row],[Item ID]],Analysis_Table,9,FALSE)</f>
        <v>#N/A</v>
      </c>
      <c r="P149" s="18" t="e">
        <f ca="1">VLOOKUP(Table_Data_Table_13[[#This Row],[Item ID]],Analysis_Table,10,FALSE)</f>
        <v>#N/A</v>
      </c>
      <c r="Q149" s="21" t="e">
        <f ca="1">VLOOKUP(Table_Data_Table_13[[#This Row],[Item ID]],Analysis_Table,11,FALSE)</f>
        <v>#N/A</v>
      </c>
      <c r="R149" s="2" t="e">
        <f ca="1">VLOOKUP(Table_Data_Table_13[[#This Row],[Item ID]],Analysis_Table,12,FALSE)</f>
        <v>#N/A</v>
      </c>
      <c r="S149" s="20" t="e">
        <f ca="1">VLOOKUP(Table_Data_Table_13[[#This Row],[Item ID]],Analysis_Table,13,FALSE)</f>
        <v>#N/A</v>
      </c>
      <c r="T149" s="3" t="e">
        <f ca="1">VLOOKUP(Table_Data_Table_13[[#This Row],[Item ID]],Analysis_Table,14,FALSE)</f>
        <v>#N/A</v>
      </c>
      <c r="U149" s="22" t="e">
        <f ca="1">VLOOKUP(Table_Data_Table_13[[#This Row],[Item ID]],Analysis_Table,15,FALSE)</f>
        <v>#N/A</v>
      </c>
      <c r="V149" s="2" t="e">
        <f ca="1">VLOOKUP(Table_Data_Table_13[[#This Row],[Item ID]],Analysis_Table,16,FALSE)</f>
        <v>#N/A</v>
      </c>
      <c r="W149" s="2" t="e">
        <f ca="1">VLOOKUP(Table_Data_Table_13[[#This Row],[Item ID]],Analysis_Table,17,FALSE)</f>
        <v>#N/A</v>
      </c>
      <c r="X149" s="20" t="e">
        <f ca="1">VLOOKUP(Table_Data_Table_13[[#This Row],[Item ID]],Analysis_Table,18,FALSE)</f>
        <v>#N/A</v>
      </c>
      <c r="Y149" s="20" t="e">
        <f ca="1">VLOOKUP(Table_Data_Table_13[[#This Row],[Item ID]],Analysis_Table,19,FALSE)</f>
        <v>#N/A</v>
      </c>
      <c r="Z149"/>
      <c r="AA149"/>
      <c r="AB149">
        <v>1</v>
      </c>
    </row>
    <row r="150" spans="1:28" hidden="1" x14ac:dyDescent="0.25">
      <c r="A150" t="s">
        <v>133</v>
      </c>
      <c r="E150" s="1"/>
      <c r="J150" s="21">
        <v>0</v>
      </c>
      <c r="N150" s="2" t="e">
        <f ca="1">VLOOKUP(Table_Data_Table_13[[#This Row],[Item ID]],Analysis_Table,8,FALSE)</f>
        <v>#N/A</v>
      </c>
      <c r="O150" s="19" t="e">
        <f ca="1">VLOOKUP(Table_Data_Table_13[[#This Row],[Item ID]],Analysis_Table,9,FALSE)</f>
        <v>#N/A</v>
      </c>
      <c r="P150" s="18" t="e">
        <f ca="1">VLOOKUP(Table_Data_Table_13[[#This Row],[Item ID]],Analysis_Table,10,FALSE)</f>
        <v>#N/A</v>
      </c>
      <c r="Q150" s="21" t="e">
        <f ca="1">VLOOKUP(Table_Data_Table_13[[#This Row],[Item ID]],Analysis_Table,11,FALSE)</f>
        <v>#N/A</v>
      </c>
      <c r="R150" s="2" t="e">
        <f ca="1">VLOOKUP(Table_Data_Table_13[[#This Row],[Item ID]],Analysis_Table,12,FALSE)</f>
        <v>#N/A</v>
      </c>
      <c r="S150" s="20" t="e">
        <f ca="1">VLOOKUP(Table_Data_Table_13[[#This Row],[Item ID]],Analysis_Table,13,FALSE)</f>
        <v>#N/A</v>
      </c>
      <c r="T150" s="3" t="e">
        <f ca="1">VLOOKUP(Table_Data_Table_13[[#This Row],[Item ID]],Analysis_Table,14,FALSE)</f>
        <v>#N/A</v>
      </c>
      <c r="U150" s="22" t="e">
        <f ca="1">VLOOKUP(Table_Data_Table_13[[#This Row],[Item ID]],Analysis_Table,15,FALSE)</f>
        <v>#N/A</v>
      </c>
      <c r="V150" s="2" t="e">
        <f ca="1">VLOOKUP(Table_Data_Table_13[[#This Row],[Item ID]],Analysis_Table,16,FALSE)</f>
        <v>#N/A</v>
      </c>
      <c r="W150" s="2" t="e">
        <f ca="1">VLOOKUP(Table_Data_Table_13[[#This Row],[Item ID]],Analysis_Table,17,FALSE)</f>
        <v>#N/A</v>
      </c>
      <c r="X150" s="20" t="e">
        <f ca="1">VLOOKUP(Table_Data_Table_13[[#This Row],[Item ID]],Analysis_Table,18,FALSE)</f>
        <v>#N/A</v>
      </c>
      <c r="Y150" s="20" t="e">
        <f ca="1">VLOOKUP(Table_Data_Table_13[[#This Row],[Item ID]],Analysis_Table,19,FALSE)</f>
        <v>#N/A</v>
      </c>
      <c r="Z150"/>
      <c r="AA150"/>
      <c r="AB150">
        <v>1</v>
      </c>
    </row>
    <row r="151" spans="1:28" hidden="1" x14ac:dyDescent="0.25">
      <c r="A151" t="s">
        <v>133</v>
      </c>
      <c r="E151" s="1"/>
      <c r="J151" s="21">
        <v>0</v>
      </c>
      <c r="N151" s="2" t="e">
        <f ca="1">VLOOKUP(Table_Data_Table_13[[#This Row],[Item ID]],Analysis_Table,8,FALSE)</f>
        <v>#N/A</v>
      </c>
      <c r="O151" s="19" t="e">
        <f ca="1">VLOOKUP(Table_Data_Table_13[[#This Row],[Item ID]],Analysis_Table,9,FALSE)</f>
        <v>#N/A</v>
      </c>
      <c r="P151" s="18" t="e">
        <f ca="1">VLOOKUP(Table_Data_Table_13[[#This Row],[Item ID]],Analysis_Table,10,FALSE)</f>
        <v>#N/A</v>
      </c>
      <c r="Q151" s="21" t="e">
        <f ca="1">VLOOKUP(Table_Data_Table_13[[#This Row],[Item ID]],Analysis_Table,11,FALSE)</f>
        <v>#N/A</v>
      </c>
      <c r="R151" s="2" t="e">
        <f ca="1">VLOOKUP(Table_Data_Table_13[[#This Row],[Item ID]],Analysis_Table,12,FALSE)</f>
        <v>#N/A</v>
      </c>
      <c r="S151" s="20" t="e">
        <f ca="1">VLOOKUP(Table_Data_Table_13[[#This Row],[Item ID]],Analysis_Table,13,FALSE)</f>
        <v>#N/A</v>
      </c>
      <c r="T151" s="3" t="e">
        <f ca="1">VLOOKUP(Table_Data_Table_13[[#This Row],[Item ID]],Analysis_Table,14,FALSE)</f>
        <v>#N/A</v>
      </c>
      <c r="U151" s="22" t="e">
        <f ca="1">VLOOKUP(Table_Data_Table_13[[#This Row],[Item ID]],Analysis_Table,15,FALSE)</f>
        <v>#N/A</v>
      </c>
      <c r="V151" s="2" t="e">
        <f ca="1">VLOOKUP(Table_Data_Table_13[[#This Row],[Item ID]],Analysis_Table,16,FALSE)</f>
        <v>#N/A</v>
      </c>
      <c r="W151" s="2" t="e">
        <f ca="1">VLOOKUP(Table_Data_Table_13[[#This Row],[Item ID]],Analysis_Table,17,FALSE)</f>
        <v>#N/A</v>
      </c>
      <c r="X151" s="20" t="e">
        <f ca="1">VLOOKUP(Table_Data_Table_13[[#This Row],[Item ID]],Analysis_Table,18,FALSE)</f>
        <v>#N/A</v>
      </c>
      <c r="Y151" s="20" t="e">
        <f ca="1">VLOOKUP(Table_Data_Table_13[[#This Row],[Item ID]],Analysis_Table,19,FALSE)</f>
        <v>#N/A</v>
      </c>
      <c r="Z151"/>
      <c r="AA151"/>
      <c r="AB151">
        <v>1</v>
      </c>
    </row>
    <row r="152" spans="1:28" hidden="1" x14ac:dyDescent="0.25">
      <c r="A152" t="s">
        <v>133</v>
      </c>
      <c r="E152" s="1"/>
      <c r="J152" s="21">
        <v>0</v>
      </c>
      <c r="N152" s="2" t="e">
        <f ca="1">VLOOKUP(Table_Data_Table_13[[#This Row],[Item ID]],Analysis_Table,8,FALSE)</f>
        <v>#N/A</v>
      </c>
      <c r="O152" s="19" t="e">
        <f ca="1">VLOOKUP(Table_Data_Table_13[[#This Row],[Item ID]],Analysis_Table,9,FALSE)</f>
        <v>#N/A</v>
      </c>
      <c r="P152" s="18" t="e">
        <f ca="1">VLOOKUP(Table_Data_Table_13[[#This Row],[Item ID]],Analysis_Table,10,FALSE)</f>
        <v>#N/A</v>
      </c>
      <c r="Q152" s="21" t="e">
        <f ca="1">VLOOKUP(Table_Data_Table_13[[#This Row],[Item ID]],Analysis_Table,11,FALSE)</f>
        <v>#N/A</v>
      </c>
      <c r="R152" s="2" t="e">
        <f ca="1">VLOOKUP(Table_Data_Table_13[[#This Row],[Item ID]],Analysis_Table,12,FALSE)</f>
        <v>#N/A</v>
      </c>
      <c r="S152" s="20" t="e">
        <f ca="1">VLOOKUP(Table_Data_Table_13[[#This Row],[Item ID]],Analysis_Table,13,FALSE)</f>
        <v>#N/A</v>
      </c>
      <c r="T152" s="3" t="e">
        <f ca="1">VLOOKUP(Table_Data_Table_13[[#This Row],[Item ID]],Analysis_Table,14,FALSE)</f>
        <v>#N/A</v>
      </c>
      <c r="U152" s="22" t="e">
        <f ca="1">VLOOKUP(Table_Data_Table_13[[#This Row],[Item ID]],Analysis_Table,15,FALSE)</f>
        <v>#N/A</v>
      </c>
      <c r="V152" s="2" t="e">
        <f ca="1">VLOOKUP(Table_Data_Table_13[[#This Row],[Item ID]],Analysis_Table,16,FALSE)</f>
        <v>#N/A</v>
      </c>
      <c r="W152" s="2" t="e">
        <f ca="1">VLOOKUP(Table_Data_Table_13[[#This Row],[Item ID]],Analysis_Table,17,FALSE)</f>
        <v>#N/A</v>
      </c>
      <c r="X152" s="20" t="e">
        <f ca="1">VLOOKUP(Table_Data_Table_13[[#This Row],[Item ID]],Analysis_Table,18,FALSE)</f>
        <v>#N/A</v>
      </c>
      <c r="Y152" s="20" t="e">
        <f ca="1">VLOOKUP(Table_Data_Table_13[[#This Row],[Item ID]],Analysis_Table,19,FALSE)</f>
        <v>#N/A</v>
      </c>
      <c r="Z152"/>
      <c r="AA152"/>
      <c r="AB152">
        <v>1</v>
      </c>
    </row>
    <row r="153" spans="1:28" hidden="1" x14ac:dyDescent="0.25">
      <c r="A153" t="s">
        <v>133</v>
      </c>
      <c r="E153" s="1"/>
      <c r="J153" s="21">
        <v>0</v>
      </c>
      <c r="N153" s="2" t="e">
        <f ca="1">VLOOKUP(Table_Data_Table_13[[#This Row],[Item ID]],Analysis_Table,8,FALSE)</f>
        <v>#N/A</v>
      </c>
      <c r="O153" s="19" t="e">
        <f ca="1">VLOOKUP(Table_Data_Table_13[[#This Row],[Item ID]],Analysis_Table,9,FALSE)</f>
        <v>#N/A</v>
      </c>
      <c r="P153" s="18" t="e">
        <f ca="1">VLOOKUP(Table_Data_Table_13[[#This Row],[Item ID]],Analysis_Table,10,FALSE)</f>
        <v>#N/A</v>
      </c>
      <c r="Q153" s="21" t="e">
        <f ca="1">VLOOKUP(Table_Data_Table_13[[#This Row],[Item ID]],Analysis_Table,11,FALSE)</f>
        <v>#N/A</v>
      </c>
      <c r="R153" s="2" t="e">
        <f ca="1">VLOOKUP(Table_Data_Table_13[[#This Row],[Item ID]],Analysis_Table,12,FALSE)</f>
        <v>#N/A</v>
      </c>
      <c r="S153" s="20" t="e">
        <f ca="1">VLOOKUP(Table_Data_Table_13[[#This Row],[Item ID]],Analysis_Table,13,FALSE)</f>
        <v>#N/A</v>
      </c>
      <c r="T153" s="3" t="e">
        <f ca="1">VLOOKUP(Table_Data_Table_13[[#This Row],[Item ID]],Analysis_Table,14,FALSE)</f>
        <v>#N/A</v>
      </c>
      <c r="U153" s="22" t="e">
        <f ca="1">VLOOKUP(Table_Data_Table_13[[#This Row],[Item ID]],Analysis_Table,15,FALSE)</f>
        <v>#N/A</v>
      </c>
      <c r="V153" s="2" t="e">
        <f ca="1">VLOOKUP(Table_Data_Table_13[[#This Row],[Item ID]],Analysis_Table,16,FALSE)</f>
        <v>#N/A</v>
      </c>
      <c r="W153" s="2" t="e">
        <f ca="1">VLOOKUP(Table_Data_Table_13[[#This Row],[Item ID]],Analysis_Table,17,FALSE)</f>
        <v>#N/A</v>
      </c>
      <c r="X153" s="20" t="e">
        <f ca="1">VLOOKUP(Table_Data_Table_13[[#This Row],[Item ID]],Analysis_Table,18,FALSE)</f>
        <v>#N/A</v>
      </c>
      <c r="Y153" s="20" t="e">
        <f ca="1">VLOOKUP(Table_Data_Table_13[[#This Row],[Item ID]],Analysis_Table,19,FALSE)</f>
        <v>#N/A</v>
      </c>
      <c r="Z153"/>
      <c r="AA153"/>
      <c r="AB153">
        <v>1</v>
      </c>
    </row>
    <row r="154" spans="1:28" hidden="1" x14ac:dyDescent="0.25">
      <c r="A154" t="s">
        <v>133</v>
      </c>
      <c r="E154" s="1"/>
      <c r="J154" s="21">
        <v>0</v>
      </c>
      <c r="N154" s="2" t="e">
        <f ca="1">VLOOKUP(Table_Data_Table_13[[#This Row],[Item ID]],Analysis_Table,8,FALSE)</f>
        <v>#N/A</v>
      </c>
      <c r="O154" s="19" t="e">
        <f ca="1">VLOOKUP(Table_Data_Table_13[[#This Row],[Item ID]],Analysis_Table,9,FALSE)</f>
        <v>#N/A</v>
      </c>
      <c r="P154" s="18" t="e">
        <f ca="1">VLOOKUP(Table_Data_Table_13[[#This Row],[Item ID]],Analysis_Table,10,FALSE)</f>
        <v>#N/A</v>
      </c>
      <c r="Q154" s="21" t="e">
        <f ca="1">VLOOKUP(Table_Data_Table_13[[#This Row],[Item ID]],Analysis_Table,11,FALSE)</f>
        <v>#N/A</v>
      </c>
      <c r="R154" s="2" t="e">
        <f ca="1">VLOOKUP(Table_Data_Table_13[[#This Row],[Item ID]],Analysis_Table,12,FALSE)</f>
        <v>#N/A</v>
      </c>
      <c r="S154" s="20" t="e">
        <f ca="1">VLOOKUP(Table_Data_Table_13[[#This Row],[Item ID]],Analysis_Table,13,FALSE)</f>
        <v>#N/A</v>
      </c>
      <c r="T154" s="3" t="e">
        <f ca="1">VLOOKUP(Table_Data_Table_13[[#This Row],[Item ID]],Analysis_Table,14,FALSE)</f>
        <v>#N/A</v>
      </c>
      <c r="U154" s="22" t="e">
        <f ca="1">VLOOKUP(Table_Data_Table_13[[#This Row],[Item ID]],Analysis_Table,15,FALSE)</f>
        <v>#N/A</v>
      </c>
      <c r="V154" s="2" t="e">
        <f ca="1">VLOOKUP(Table_Data_Table_13[[#This Row],[Item ID]],Analysis_Table,16,FALSE)</f>
        <v>#N/A</v>
      </c>
      <c r="W154" s="2" t="e">
        <f ca="1">VLOOKUP(Table_Data_Table_13[[#This Row],[Item ID]],Analysis_Table,17,FALSE)</f>
        <v>#N/A</v>
      </c>
      <c r="X154" s="20" t="e">
        <f ca="1">VLOOKUP(Table_Data_Table_13[[#This Row],[Item ID]],Analysis_Table,18,FALSE)</f>
        <v>#N/A</v>
      </c>
      <c r="Y154" s="20" t="e">
        <f ca="1">VLOOKUP(Table_Data_Table_13[[#This Row],[Item ID]],Analysis_Table,19,FALSE)</f>
        <v>#N/A</v>
      </c>
      <c r="Z154"/>
      <c r="AA154"/>
      <c r="AB154">
        <v>1</v>
      </c>
    </row>
    <row r="155" spans="1:28" hidden="1" x14ac:dyDescent="0.25">
      <c r="A155" t="s">
        <v>133</v>
      </c>
      <c r="E155" s="1"/>
      <c r="J155" s="21">
        <v>0</v>
      </c>
      <c r="N155" s="2" t="e">
        <f ca="1">VLOOKUP(Table_Data_Table_13[[#This Row],[Item ID]],Analysis_Table,8,FALSE)</f>
        <v>#N/A</v>
      </c>
      <c r="O155" s="19" t="e">
        <f ca="1">VLOOKUP(Table_Data_Table_13[[#This Row],[Item ID]],Analysis_Table,9,FALSE)</f>
        <v>#N/A</v>
      </c>
      <c r="P155" s="18" t="e">
        <f ca="1">VLOOKUP(Table_Data_Table_13[[#This Row],[Item ID]],Analysis_Table,10,FALSE)</f>
        <v>#N/A</v>
      </c>
      <c r="Q155" s="21" t="e">
        <f ca="1">VLOOKUP(Table_Data_Table_13[[#This Row],[Item ID]],Analysis_Table,11,FALSE)</f>
        <v>#N/A</v>
      </c>
      <c r="R155" s="2" t="e">
        <f ca="1">VLOOKUP(Table_Data_Table_13[[#This Row],[Item ID]],Analysis_Table,12,FALSE)</f>
        <v>#N/A</v>
      </c>
      <c r="S155" s="20" t="e">
        <f ca="1">VLOOKUP(Table_Data_Table_13[[#This Row],[Item ID]],Analysis_Table,13,FALSE)</f>
        <v>#N/A</v>
      </c>
      <c r="T155" s="3" t="e">
        <f ca="1">VLOOKUP(Table_Data_Table_13[[#This Row],[Item ID]],Analysis_Table,14,FALSE)</f>
        <v>#N/A</v>
      </c>
      <c r="U155" s="22" t="e">
        <f ca="1">VLOOKUP(Table_Data_Table_13[[#This Row],[Item ID]],Analysis_Table,15,FALSE)</f>
        <v>#N/A</v>
      </c>
      <c r="V155" s="2" t="e">
        <f ca="1">VLOOKUP(Table_Data_Table_13[[#This Row],[Item ID]],Analysis_Table,16,FALSE)</f>
        <v>#N/A</v>
      </c>
      <c r="W155" s="2" t="e">
        <f ca="1">VLOOKUP(Table_Data_Table_13[[#This Row],[Item ID]],Analysis_Table,17,FALSE)</f>
        <v>#N/A</v>
      </c>
      <c r="X155" s="20" t="e">
        <f ca="1">VLOOKUP(Table_Data_Table_13[[#This Row],[Item ID]],Analysis_Table,18,FALSE)</f>
        <v>#N/A</v>
      </c>
      <c r="Y155" s="20" t="e">
        <f ca="1">VLOOKUP(Table_Data_Table_13[[#This Row],[Item ID]],Analysis_Table,19,FALSE)</f>
        <v>#N/A</v>
      </c>
      <c r="Z155"/>
      <c r="AA155"/>
      <c r="AB155">
        <v>1</v>
      </c>
    </row>
    <row r="156" spans="1:28" hidden="1" x14ac:dyDescent="0.25">
      <c r="A156" t="s">
        <v>133</v>
      </c>
      <c r="E156" s="1"/>
      <c r="J156" s="21">
        <v>0</v>
      </c>
      <c r="N156" s="2" t="e">
        <f ca="1">VLOOKUP(Table_Data_Table_13[[#This Row],[Item ID]],Analysis_Table,8,FALSE)</f>
        <v>#N/A</v>
      </c>
      <c r="O156" s="19" t="e">
        <f ca="1">VLOOKUP(Table_Data_Table_13[[#This Row],[Item ID]],Analysis_Table,9,FALSE)</f>
        <v>#N/A</v>
      </c>
      <c r="P156" s="18" t="e">
        <f ca="1">VLOOKUP(Table_Data_Table_13[[#This Row],[Item ID]],Analysis_Table,10,FALSE)</f>
        <v>#N/A</v>
      </c>
      <c r="Q156" s="21" t="e">
        <f ca="1">VLOOKUP(Table_Data_Table_13[[#This Row],[Item ID]],Analysis_Table,11,FALSE)</f>
        <v>#N/A</v>
      </c>
      <c r="R156" s="2" t="e">
        <f ca="1">VLOOKUP(Table_Data_Table_13[[#This Row],[Item ID]],Analysis_Table,12,FALSE)</f>
        <v>#N/A</v>
      </c>
      <c r="S156" s="20" t="e">
        <f ca="1">VLOOKUP(Table_Data_Table_13[[#This Row],[Item ID]],Analysis_Table,13,FALSE)</f>
        <v>#N/A</v>
      </c>
      <c r="T156" s="3" t="e">
        <f ca="1">VLOOKUP(Table_Data_Table_13[[#This Row],[Item ID]],Analysis_Table,14,FALSE)</f>
        <v>#N/A</v>
      </c>
      <c r="U156" s="22" t="e">
        <f ca="1">VLOOKUP(Table_Data_Table_13[[#This Row],[Item ID]],Analysis_Table,15,FALSE)</f>
        <v>#N/A</v>
      </c>
      <c r="V156" s="2" t="e">
        <f ca="1">VLOOKUP(Table_Data_Table_13[[#This Row],[Item ID]],Analysis_Table,16,FALSE)</f>
        <v>#N/A</v>
      </c>
      <c r="W156" s="2" t="e">
        <f ca="1">VLOOKUP(Table_Data_Table_13[[#This Row],[Item ID]],Analysis_Table,17,FALSE)</f>
        <v>#N/A</v>
      </c>
      <c r="X156" s="20" t="e">
        <f ca="1">VLOOKUP(Table_Data_Table_13[[#This Row],[Item ID]],Analysis_Table,18,FALSE)</f>
        <v>#N/A</v>
      </c>
      <c r="Y156" s="20" t="e">
        <f ca="1">VLOOKUP(Table_Data_Table_13[[#This Row],[Item ID]],Analysis_Table,19,FALSE)</f>
        <v>#N/A</v>
      </c>
      <c r="Z156"/>
      <c r="AA156"/>
      <c r="AB156">
        <v>1</v>
      </c>
    </row>
    <row r="157" spans="1:28" hidden="1" x14ac:dyDescent="0.25">
      <c r="A157" t="s">
        <v>133</v>
      </c>
      <c r="E157" s="1"/>
      <c r="J157" s="21">
        <v>0</v>
      </c>
      <c r="N157" s="2" t="e">
        <f ca="1">VLOOKUP(Table_Data_Table_13[[#This Row],[Item ID]],Analysis_Table,8,FALSE)</f>
        <v>#N/A</v>
      </c>
      <c r="O157" s="19" t="e">
        <f ca="1">VLOOKUP(Table_Data_Table_13[[#This Row],[Item ID]],Analysis_Table,9,FALSE)</f>
        <v>#N/A</v>
      </c>
      <c r="P157" s="18" t="e">
        <f ca="1">VLOOKUP(Table_Data_Table_13[[#This Row],[Item ID]],Analysis_Table,10,FALSE)</f>
        <v>#N/A</v>
      </c>
      <c r="Q157" s="21" t="e">
        <f ca="1">VLOOKUP(Table_Data_Table_13[[#This Row],[Item ID]],Analysis_Table,11,FALSE)</f>
        <v>#N/A</v>
      </c>
      <c r="R157" s="2" t="e">
        <f ca="1">VLOOKUP(Table_Data_Table_13[[#This Row],[Item ID]],Analysis_Table,12,FALSE)</f>
        <v>#N/A</v>
      </c>
      <c r="S157" s="20" t="e">
        <f ca="1">VLOOKUP(Table_Data_Table_13[[#This Row],[Item ID]],Analysis_Table,13,FALSE)</f>
        <v>#N/A</v>
      </c>
      <c r="T157" s="3" t="e">
        <f ca="1">VLOOKUP(Table_Data_Table_13[[#This Row],[Item ID]],Analysis_Table,14,FALSE)</f>
        <v>#N/A</v>
      </c>
      <c r="U157" s="22" t="e">
        <f ca="1">VLOOKUP(Table_Data_Table_13[[#This Row],[Item ID]],Analysis_Table,15,FALSE)</f>
        <v>#N/A</v>
      </c>
      <c r="V157" s="2" t="e">
        <f ca="1">VLOOKUP(Table_Data_Table_13[[#This Row],[Item ID]],Analysis_Table,16,FALSE)</f>
        <v>#N/A</v>
      </c>
      <c r="W157" s="2" t="e">
        <f ca="1">VLOOKUP(Table_Data_Table_13[[#This Row],[Item ID]],Analysis_Table,17,FALSE)</f>
        <v>#N/A</v>
      </c>
      <c r="X157" s="20" t="e">
        <f ca="1">VLOOKUP(Table_Data_Table_13[[#This Row],[Item ID]],Analysis_Table,18,FALSE)</f>
        <v>#N/A</v>
      </c>
      <c r="Y157" s="20" t="e">
        <f ca="1">VLOOKUP(Table_Data_Table_13[[#This Row],[Item ID]],Analysis_Table,19,FALSE)</f>
        <v>#N/A</v>
      </c>
      <c r="Z157"/>
      <c r="AA157"/>
      <c r="AB157">
        <v>1</v>
      </c>
    </row>
    <row r="158" spans="1:28" hidden="1" x14ac:dyDescent="0.25">
      <c r="A158" t="s">
        <v>133</v>
      </c>
      <c r="E158" s="1"/>
      <c r="J158" s="21">
        <v>0</v>
      </c>
      <c r="N158" s="2" t="e">
        <f ca="1">VLOOKUP(Table_Data_Table_13[[#This Row],[Item ID]],Analysis_Table,8,FALSE)</f>
        <v>#N/A</v>
      </c>
      <c r="O158" s="19" t="e">
        <f ca="1">VLOOKUP(Table_Data_Table_13[[#This Row],[Item ID]],Analysis_Table,9,FALSE)</f>
        <v>#N/A</v>
      </c>
      <c r="P158" s="18" t="e">
        <f ca="1">VLOOKUP(Table_Data_Table_13[[#This Row],[Item ID]],Analysis_Table,10,FALSE)</f>
        <v>#N/A</v>
      </c>
      <c r="Q158" s="21" t="e">
        <f ca="1">VLOOKUP(Table_Data_Table_13[[#This Row],[Item ID]],Analysis_Table,11,FALSE)</f>
        <v>#N/A</v>
      </c>
      <c r="R158" s="2" t="e">
        <f ca="1">VLOOKUP(Table_Data_Table_13[[#This Row],[Item ID]],Analysis_Table,12,FALSE)</f>
        <v>#N/A</v>
      </c>
      <c r="S158" s="20" t="e">
        <f ca="1">VLOOKUP(Table_Data_Table_13[[#This Row],[Item ID]],Analysis_Table,13,FALSE)</f>
        <v>#N/A</v>
      </c>
      <c r="T158" s="3" t="e">
        <f ca="1">VLOOKUP(Table_Data_Table_13[[#This Row],[Item ID]],Analysis_Table,14,FALSE)</f>
        <v>#N/A</v>
      </c>
      <c r="U158" s="22" t="e">
        <f ca="1">VLOOKUP(Table_Data_Table_13[[#This Row],[Item ID]],Analysis_Table,15,FALSE)</f>
        <v>#N/A</v>
      </c>
      <c r="V158" s="2" t="e">
        <f ca="1">VLOOKUP(Table_Data_Table_13[[#This Row],[Item ID]],Analysis_Table,16,FALSE)</f>
        <v>#N/A</v>
      </c>
      <c r="W158" s="2" t="e">
        <f ca="1">VLOOKUP(Table_Data_Table_13[[#This Row],[Item ID]],Analysis_Table,17,FALSE)</f>
        <v>#N/A</v>
      </c>
      <c r="X158" s="20" t="e">
        <f ca="1">VLOOKUP(Table_Data_Table_13[[#This Row],[Item ID]],Analysis_Table,18,FALSE)</f>
        <v>#N/A</v>
      </c>
      <c r="Y158" s="20" t="e">
        <f ca="1">VLOOKUP(Table_Data_Table_13[[#This Row],[Item ID]],Analysis_Table,19,FALSE)</f>
        <v>#N/A</v>
      </c>
      <c r="Z158"/>
      <c r="AA158"/>
      <c r="AB158">
        <v>1</v>
      </c>
    </row>
    <row r="159" spans="1:28" hidden="1" x14ac:dyDescent="0.25">
      <c r="A159" t="s">
        <v>133</v>
      </c>
      <c r="E159" s="1"/>
      <c r="J159" s="21">
        <v>0</v>
      </c>
      <c r="N159" s="2" t="e">
        <f ca="1">VLOOKUP(Table_Data_Table_13[[#This Row],[Item ID]],Analysis_Table,8,FALSE)</f>
        <v>#N/A</v>
      </c>
      <c r="O159" s="19" t="e">
        <f ca="1">VLOOKUP(Table_Data_Table_13[[#This Row],[Item ID]],Analysis_Table,9,FALSE)</f>
        <v>#N/A</v>
      </c>
      <c r="P159" s="18" t="e">
        <f ca="1">VLOOKUP(Table_Data_Table_13[[#This Row],[Item ID]],Analysis_Table,10,FALSE)</f>
        <v>#N/A</v>
      </c>
      <c r="Q159" s="21" t="e">
        <f ca="1">VLOOKUP(Table_Data_Table_13[[#This Row],[Item ID]],Analysis_Table,11,FALSE)</f>
        <v>#N/A</v>
      </c>
      <c r="R159" s="2" t="e">
        <f ca="1">VLOOKUP(Table_Data_Table_13[[#This Row],[Item ID]],Analysis_Table,12,FALSE)</f>
        <v>#N/A</v>
      </c>
      <c r="S159" s="20" t="e">
        <f ca="1">VLOOKUP(Table_Data_Table_13[[#This Row],[Item ID]],Analysis_Table,13,FALSE)</f>
        <v>#N/A</v>
      </c>
      <c r="T159" s="3" t="e">
        <f ca="1">VLOOKUP(Table_Data_Table_13[[#This Row],[Item ID]],Analysis_Table,14,FALSE)</f>
        <v>#N/A</v>
      </c>
      <c r="U159" s="22" t="e">
        <f ca="1">VLOOKUP(Table_Data_Table_13[[#This Row],[Item ID]],Analysis_Table,15,FALSE)</f>
        <v>#N/A</v>
      </c>
      <c r="V159" s="2" t="e">
        <f ca="1">VLOOKUP(Table_Data_Table_13[[#This Row],[Item ID]],Analysis_Table,16,FALSE)</f>
        <v>#N/A</v>
      </c>
      <c r="W159" s="2" t="e">
        <f ca="1">VLOOKUP(Table_Data_Table_13[[#This Row],[Item ID]],Analysis_Table,17,FALSE)</f>
        <v>#N/A</v>
      </c>
      <c r="X159" s="20" t="e">
        <f ca="1">VLOOKUP(Table_Data_Table_13[[#This Row],[Item ID]],Analysis_Table,18,FALSE)</f>
        <v>#N/A</v>
      </c>
      <c r="Y159" s="20" t="e">
        <f ca="1">VLOOKUP(Table_Data_Table_13[[#This Row],[Item ID]],Analysis_Table,19,FALSE)</f>
        <v>#N/A</v>
      </c>
      <c r="Z159"/>
      <c r="AA159"/>
      <c r="AB159">
        <v>1</v>
      </c>
    </row>
    <row r="160" spans="1:28" hidden="1" x14ac:dyDescent="0.25">
      <c r="A160" t="s">
        <v>133</v>
      </c>
      <c r="E160" s="1"/>
      <c r="J160" s="21">
        <v>0</v>
      </c>
      <c r="N160" s="2" t="e">
        <f ca="1">VLOOKUP(Table_Data_Table_13[[#This Row],[Item ID]],Analysis_Table,8,FALSE)</f>
        <v>#N/A</v>
      </c>
      <c r="O160" s="19" t="e">
        <f ca="1">VLOOKUP(Table_Data_Table_13[[#This Row],[Item ID]],Analysis_Table,9,FALSE)</f>
        <v>#N/A</v>
      </c>
      <c r="P160" s="18" t="e">
        <f ca="1">VLOOKUP(Table_Data_Table_13[[#This Row],[Item ID]],Analysis_Table,10,FALSE)</f>
        <v>#N/A</v>
      </c>
      <c r="Q160" s="21" t="e">
        <f ca="1">VLOOKUP(Table_Data_Table_13[[#This Row],[Item ID]],Analysis_Table,11,FALSE)</f>
        <v>#N/A</v>
      </c>
      <c r="R160" s="2" t="e">
        <f ca="1">VLOOKUP(Table_Data_Table_13[[#This Row],[Item ID]],Analysis_Table,12,FALSE)</f>
        <v>#N/A</v>
      </c>
      <c r="S160" s="20" t="e">
        <f ca="1">VLOOKUP(Table_Data_Table_13[[#This Row],[Item ID]],Analysis_Table,13,FALSE)</f>
        <v>#N/A</v>
      </c>
      <c r="T160" s="3" t="e">
        <f ca="1">VLOOKUP(Table_Data_Table_13[[#This Row],[Item ID]],Analysis_Table,14,FALSE)</f>
        <v>#N/A</v>
      </c>
      <c r="U160" s="22" t="e">
        <f ca="1">VLOOKUP(Table_Data_Table_13[[#This Row],[Item ID]],Analysis_Table,15,FALSE)</f>
        <v>#N/A</v>
      </c>
      <c r="V160" s="2" t="e">
        <f ca="1">VLOOKUP(Table_Data_Table_13[[#This Row],[Item ID]],Analysis_Table,16,FALSE)</f>
        <v>#N/A</v>
      </c>
      <c r="W160" s="2" t="e">
        <f ca="1">VLOOKUP(Table_Data_Table_13[[#This Row],[Item ID]],Analysis_Table,17,FALSE)</f>
        <v>#N/A</v>
      </c>
      <c r="X160" s="20" t="e">
        <f ca="1">VLOOKUP(Table_Data_Table_13[[#This Row],[Item ID]],Analysis_Table,18,FALSE)</f>
        <v>#N/A</v>
      </c>
      <c r="Y160" s="20" t="e">
        <f ca="1">VLOOKUP(Table_Data_Table_13[[#This Row],[Item ID]],Analysis_Table,19,FALSE)</f>
        <v>#N/A</v>
      </c>
      <c r="Z160"/>
      <c r="AA160"/>
      <c r="AB160">
        <v>1</v>
      </c>
    </row>
    <row r="161" spans="1:28" hidden="1" x14ac:dyDescent="0.25">
      <c r="A161" t="s">
        <v>133</v>
      </c>
      <c r="E161" s="1"/>
      <c r="J161" s="21">
        <v>0</v>
      </c>
      <c r="N161" s="2" t="e">
        <f ca="1">VLOOKUP(Table_Data_Table_13[[#This Row],[Item ID]],Analysis_Table,8,FALSE)</f>
        <v>#N/A</v>
      </c>
      <c r="O161" s="19" t="e">
        <f ca="1">VLOOKUP(Table_Data_Table_13[[#This Row],[Item ID]],Analysis_Table,9,FALSE)</f>
        <v>#N/A</v>
      </c>
      <c r="P161" s="18" t="e">
        <f ca="1">VLOOKUP(Table_Data_Table_13[[#This Row],[Item ID]],Analysis_Table,10,FALSE)</f>
        <v>#N/A</v>
      </c>
      <c r="Q161" s="21" t="e">
        <f ca="1">VLOOKUP(Table_Data_Table_13[[#This Row],[Item ID]],Analysis_Table,11,FALSE)</f>
        <v>#N/A</v>
      </c>
      <c r="R161" s="2" t="e">
        <f ca="1">VLOOKUP(Table_Data_Table_13[[#This Row],[Item ID]],Analysis_Table,12,FALSE)</f>
        <v>#N/A</v>
      </c>
      <c r="S161" s="20" t="e">
        <f ca="1">VLOOKUP(Table_Data_Table_13[[#This Row],[Item ID]],Analysis_Table,13,FALSE)</f>
        <v>#N/A</v>
      </c>
      <c r="T161" s="3" t="e">
        <f ca="1">VLOOKUP(Table_Data_Table_13[[#This Row],[Item ID]],Analysis_Table,14,FALSE)</f>
        <v>#N/A</v>
      </c>
      <c r="U161" s="22" t="e">
        <f ca="1">VLOOKUP(Table_Data_Table_13[[#This Row],[Item ID]],Analysis_Table,15,FALSE)</f>
        <v>#N/A</v>
      </c>
      <c r="V161" s="2" t="e">
        <f ca="1">VLOOKUP(Table_Data_Table_13[[#This Row],[Item ID]],Analysis_Table,16,FALSE)</f>
        <v>#N/A</v>
      </c>
      <c r="W161" s="2" t="e">
        <f ca="1">VLOOKUP(Table_Data_Table_13[[#This Row],[Item ID]],Analysis_Table,17,FALSE)</f>
        <v>#N/A</v>
      </c>
      <c r="X161" s="20" t="e">
        <f ca="1">VLOOKUP(Table_Data_Table_13[[#This Row],[Item ID]],Analysis_Table,18,FALSE)</f>
        <v>#N/A</v>
      </c>
      <c r="Y161" s="20" t="e">
        <f ca="1">VLOOKUP(Table_Data_Table_13[[#This Row],[Item ID]],Analysis_Table,19,FALSE)</f>
        <v>#N/A</v>
      </c>
      <c r="Z161"/>
      <c r="AA161"/>
      <c r="AB161">
        <v>1</v>
      </c>
    </row>
    <row r="162" spans="1:28" hidden="1" x14ac:dyDescent="0.25">
      <c r="A162" t="s">
        <v>133</v>
      </c>
      <c r="E162" s="1"/>
      <c r="J162" s="21">
        <v>0</v>
      </c>
      <c r="N162" s="2" t="e">
        <f ca="1">VLOOKUP(Table_Data_Table_13[[#This Row],[Item ID]],Analysis_Table,8,FALSE)</f>
        <v>#N/A</v>
      </c>
      <c r="O162" s="19" t="e">
        <f ca="1">VLOOKUP(Table_Data_Table_13[[#This Row],[Item ID]],Analysis_Table,9,FALSE)</f>
        <v>#N/A</v>
      </c>
      <c r="P162" s="18" t="e">
        <f ca="1">VLOOKUP(Table_Data_Table_13[[#This Row],[Item ID]],Analysis_Table,10,FALSE)</f>
        <v>#N/A</v>
      </c>
      <c r="Q162" s="21" t="e">
        <f ca="1">VLOOKUP(Table_Data_Table_13[[#This Row],[Item ID]],Analysis_Table,11,FALSE)</f>
        <v>#N/A</v>
      </c>
      <c r="R162" s="2" t="e">
        <f ca="1">VLOOKUP(Table_Data_Table_13[[#This Row],[Item ID]],Analysis_Table,12,FALSE)</f>
        <v>#N/A</v>
      </c>
      <c r="S162" s="20" t="e">
        <f ca="1">VLOOKUP(Table_Data_Table_13[[#This Row],[Item ID]],Analysis_Table,13,FALSE)</f>
        <v>#N/A</v>
      </c>
      <c r="T162" s="3" t="e">
        <f ca="1">VLOOKUP(Table_Data_Table_13[[#This Row],[Item ID]],Analysis_Table,14,FALSE)</f>
        <v>#N/A</v>
      </c>
      <c r="U162" s="22" t="e">
        <f ca="1">VLOOKUP(Table_Data_Table_13[[#This Row],[Item ID]],Analysis_Table,15,FALSE)</f>
        <v>#N/A</v>
      </c>
      <c r="V162" s="2" t="e">
        <f ca="1">VLOOKUP(Table_Data_Table_13[[#This Row],[Item ID]],Analysis_Table,16,FALSE)</f>
        <v>#N/A</v>
      </c>
      <c r="W162" s="2" t="e">
        <f ca="1">VLOOKUP(Table_Data_Table_13[[#This Row],[Item ID]],Analysis_Table,17,FALSE)</f>
        <v>#N/A</v>
      </c>
      <c r="X162" s="20" t="e">
        <f ca="1">VLOOKUP(Table_Data_Table_13[[#This Row],[Item ID]],Analysis_Table,18,FALSE)</f>
        <v>#N/A</v>
      </c>
      <c r="Y162" s="20" t="e">
        <f ca="1">VLOOKUP(Table_Data_Table_13[[#This Row],[Item ID]],Analysis_Table,19,FALSE)</f>
        <v>#N/A</v>
      </c>
      <c r="Z162"/>
      <c r="AA162"/>
      <c r="AB162">
        <v>1</v>
      </c>
    </row>
    <row r="163" spans="1:28" hidden="1" x14ac:dyDescent="0.25">
      <c r="A163" t="s">
        <v>133</v>
      </c>
      <c r="E163" s="1"/>
      <c r="J163" s="21">
        <v>0</v>
      </c>
      <c r="N163" s="2" t="e">
        <f ca="1">VLOOKUP(Table_Data_Table_13[[#This Row],[Item ID]],Analysis_Table,8,FALSE)</f>
        <v>#N/A</v>
      </c>
      <c r="O163" s="19" t="e">
        <f ca="1">VLOOKUP(Table_Data_Table_13[[#This Row],[Item ID]],Analysis_Table,9,FALSE)</f>
        <v>#N/A</v>
      </c>
      <c r="P163" s="18" t="e">
        <f ca="1">VLOOKUP(Table_Data_Table_13[[#This Row],[Item ID]],Analysis_Table,10,FALSE)</f>
        <v>#N/A</v>
      </c>
      <c r="Q163" s="21" t="e">
        <f ca="1">VLOOKUP(Table_Data_Table_13[[#This Row],[Item ID]],Analysis_Table,11,FALSE)</f>
        <v>#N/A</v>
      </c>
      <c r="R163" s="2" t="e">
        <f ca="1">VLOOKUP(Table_Data_Table_13[[#This Row],[Item ID]],Analysis_Table,12,FALSE)</f>
        <v>#N/A</v>
      </c>
      <c r="S163" s="20" t="e">
        <f ca="1">VLOOKUP(Table_Data_Table_13[[#This Row],[Item ID]],Analysis_Table,13,FALSE)</f>
        <v>#N/A</v>
      </c>
      <c r="T163" s="3" t="e">
        <f ca="1">VLOOKUP(Table_Data_Table_13[[#This Row],[Item ID]],Analysis_Table,14,FALSE)</f>
        <v>#N/A</v>
      </c>
      <c r="U163" s="22" t="e">
        <f ca="1">VLOOKUP(Table_Data_Table_13[[#This Row],[Item ID]],Analysis_Table,15,FALSE)</f>
        <v>#N/A</v>
      </c>
      <c r="V163" s="2" t="e">
        <f ca="1">VLOOKUP(Table_Data_Table_13[[#This Row],[Item ID]],Analysis_Table,16,FALSE)</f>
        <v>#N/A</v>
      </c>
      <c r="W163" s="2" t="e">
        <f ca="1">VLOOKUP(Table_Data_Table_13[[#This Row],[Item ID]],Analysis_Table,17,FALSE)</f>
        <v>#N/A</v>
      </c>
      <c r="X163" s="20" t="e">
        <f ca="1">VLOOKUP(Table_Data_Table_13[[#This Row],[Item ID]],Analysis_Table,18,FALSE)</f>
        <v>#N/A</v>
      </c>
      <c r="Y163" s="20" t="e">
        <f ca="1">VLOOKUP(Table_Data_Table_13[[#This Row],[Item ID]],Analysis_Table,19,FALSE)</f>
        <v>#N/A</v>
      </c>
      <c r="Z163"/>
      <c r="AA163"/>
      <c r="AB163">
        <v>1</v>
      </c>
    </row>
    <row r="164" spans="1:28" hidden="1" x14ac:dyDescent="0.25">
      <c r="A164" t="s">
        <v>133</v>
      </c>
      <c r="E164" s="1"/>
      <c r="J164" s="21">
        <v>0</v>
      </c>
      <c r="N164" s="2" t="e">
        <f ca="1">VLOOKUP(Table_Data_Table_13[[#This Row],[Item ID]],Analysis_Table,8,FALSE)</f>
        <v>#N/A</v>
      </c>
      <c r="O164" s="19" t="e">
        <f ca="1">VLOOKUP(Table_Data_Table_13[[#This Row],[Item ID]],Analysis_Table,9,FALSE)</f>
        <v>#N/A</v>
      </c>
      <c r="P164" s="18" t="e">
        <f ca="1">VLOOKUP(Table_Data_Table_13[[#This Row],[Item ID]],Analysis_Table,10,FALSE)</f>
        <v>#N/A</v>
      </c>
      <c r="Q164" s="21" t="e">
        <f ca="1">VLOOKUP(Table_Data_Table_13[[#This Row],[Item ID]],Analysis_Table,11,FALSE)</f>
        <v>#N/A</v>
      </c>
      <c r="R164" s="2" t="e">
        <f ca="1">VLOOKUP(Table_Data_Table_13[[#This Row],[Item ID]],Analysis_Table,12,FALSE)</f>
        <v>#N/A</v>
      </c>
      <c r="S164" s="20" t="e">
        <f ca="1">VLOOKUP(Table_Data_Table_13[[#This Row],[Item ID]],Analysis_Table,13,FALSE)</f>
        <v>#N/A</v>
      </c>
      <c r="T164" s="3" t="e">
        <f ca="1">VLOOKUP(Table_Data_Table_13[[#This Row],[Item ID]],Analysis_Table,14,FALSE)</f>
        <v>#N/A</v>
      </c>
      <c r="U164" s="22" t="e">
        <f ca="1">VLOOKUP(Table_Data_Table_13[[#This Row],[Item ID]],Analysis_Table,15,FALSE)</f>
        <v>#N/A</v>
      </c>
      <c r="V164" s="2" t="e">
        <f ca="1">VLOOKUP(Table_Data_Table_13[[#This Row],[Item ID]],Analysis_Table,16,FALSE)</f>
        <v>#N/A</v>
      </c>
      <c r="W164" s="2" t="e">
        <f ca="1">VLOOKUP(Table_Data_Table_13[[#This Row],[Item ID]],Analysis_Table,17,FALSE)</f>
        <v>#N/A</v>
      </c>
      <c r="X164" s="20" t="e">
        <f ca="1">VLOOKUP(Table_Data_Table_13[[#This Row],[Item ID]],Analysis_Table,18,FALSE)</f>
        <v>#N/A</v>
      </c>
      <c r="Y164" s="20" t="e">
        <f ca="1">VLOOKUP(Table_Data_Table_13[[#This Row],[Item ID]],Analysis_Table,19,FALSE)</f>
        <v>#N/A</v>
      </c>
      <c r="Z164"/>
      <c r="AA164"/>
      <c r="AB164">
        <v>1</v>
      </c>
    </row>
    <row r="165" spans="1:28" hidden="1" x14ac:dyDescent="0.25">
      <c r="A165" t="s">
        <v>133</v>
      </c>
      <c r="E165" s="1"/>
      <c r="J165" s="21">
        <v>0</v>
      </c>
      <c r="N165" s="2" t="e">
        <f ca="1">VLOOKUP(Table_Data_Table_13[[#This Row],[Item ID]],Analysis_Table,8,FALSE)</f>
        <v>#N/A</v>
      </c>
      <c r="O165" s="19" t="e">
        <f ca="1">VLOOKUP(Table_Data_Table_13[[#This Row],[Item ID]],Analysis_Table,9,FALSE)</f>
        <v>#N/A</v>
      </c>
      <c r="P165" s="18" t="e">
        <f ca="1">VLOOKUP(Table_Data_Table_13[[#This Row],[Item ID]],Analysis_Table,10,FALSE)</f>
        <v>#N/A</v>
      </c>
      <c r="Q165" s="21" t="e">
        <f ca="1">VLOOKUP(Table_Data_Table_13[[#This Row],[Item ID]],Analysis_Table,11,FALSE)</f>
        <v>#N/A</v>
      </c>
      <c r="R165" s="2" t="e">
        <f ca="1">VLOOKUP(Table_Data_Table_13[[#This Row],[Item ID]],Analysis_Table,12,FALSE)</f>
        <v>#N/A</v>
      </c>
      <c r="S165" s="20" t="e">
        <f ca="1">VLOOKUP(Table_Data_Table_13[[#This Row],[Item ID]],Analysis_Table,13,FALSE)</f>
        <v>#N/A</v>
      </c>
      <c r="T165" s="3" t="e">
        <f ca="1">VLOOKUP(Table_Data_Table_13[[#This Row],[Item ID]],Analysis_Table,14,FALSE)</f>
        <v>#N/A</v>
      </c>
      <c r="U165" s="22" t="e">
        <f ca="1">VLOOKUP(Table_Data_Table_13[[#This Row],[Item ID]],Analysis_Table,15,FALSE)</f>
        <v>#N/A</v>
      </c>
      <c r="V165" s="2" t="e">
        <f ca="1">VLOOKUP(Table_Data_Table_13[[#This Row],[Item ID]],Analysis_Table,16,FALSE)</f>
        <v>#N/A</v>
      </c>
      <c r="W165" s="2" t="e">
        <f ca="1">VLOOKUP(Table_Data_Table_13[[#This Row],[Item ID]],Analysis_Table,17,FALSE)</f>
        <v>#N/A</v>
      </c>
      <c r="X165" s="20" t="e">
        <f ca="1">VLOOKUP(Table_Data_Table_13[[#This Row],[Item ID]],Analysis_Table,18,FALSE)</f>
        <v>#N/A</v>
      </c>
      <c r="Y165" s="20" t="e">
        <f ca="1">VLOOKUP(Table_Data_Table_13[[#This Row],[Item ID]],Analysis_Table,19,FALSE)</f>
        <v>#N/A</v>
      </c>
      <c r="Z165"/>
      <c r="AA165"/>
      <c r="AB165">
        <v>1</v>
      </c>
    </row>
    <row r="166" spans="1:28" hidden="1" x14ac:dyDescent="0.25">
      <c r="A166" t="s">
        <v>133</v>
      </c>
      <c r="E166" s="1"/>
      <c r="J166" s="21">
        <v>0</v>
      </c>
      <c r="N166" s="2" t="e">
        <f ca="1">VLOOKUP(Table_Data_Table_13[[#This Row],[Item ID]],Analysis_Table,8,FALSE)</f>
        <v>#N/A</v>
      </c>
      <c r="O166" s="19" t="e">
        <f ca="1">VLOOKUP(Table_Data_Table_13[[#This Row],[Item ID]],Analysis_Table,9,FALSE)</f>
        <v>#N/A</v>
      </c>
      <c r="P166" s="18" t="e">
        <f ca="1">VLOOKUP(Table_Data_Table_13[[#This Row],[Item ID]],Analysis_Table,10,FALSE)</f>
        <v>#N/A</v>
      </c>
      <c r="Q166" s="21" t="e">
        <f ca="1">VLOOKUP(Table_Data_Table_13[[#This Row],[Item ID]],Analysis_Table,11,FALSE)</f>
        <v>#N/A</v>
      </c>
      <c r="R166" s="2" t="e">
        <f ca="1">VLOOKUP(Table_Data_Table_13[[#This Row],[Item ID]],Analysis_Table,12,FALSE)</f>
        <v>#N/A</v>
      </c>
      <c r="S166" s="20" t="e">
        <f ca="1">VLOOKUP(Table_Data_Table_13[[#This Row],[Item ID]],Analysis_Table,13,FALSE)</f>
        <v>#N/A</v>
      </c>
      <c r="T166" s="3" t="e">
        <f ca="1">VLOOKUP(Table_Data_Table_13[[#This Row],[Item ID]],Analysis_Table,14,FALSE)</f>
        <v>#N/A</v>
      </c>
      <c r="U166" s="22" t="e">
        <f ca="1">VLOOKUP(Table_Data_Table_13[[#This Row],[Item ID]],Analysis_Table,15,FALSE)</f>
        <v>#N/A</v>
      </c>
      <c r="V166" s="2" t="e">
        <f ca="1">VLOOKUP(Table_Data_Table_13[[#This Row],[Item ID]],Analysis_Table,16,FALSE)</f>
        <v>#N/A</v>
      </c>
      <c r="W166" s="2" t="e">
        <f ca="1">VLOOKUP(Table_Data_Table_13[[#This Row],[Item ID]],Analysis_Table,17,FALSE)</f>
        <v>#N/A</v>
      </c>
      <c r="X166" s="20" t="e">
        <f ca="1">VLOOKUP(Table_Data_Table_13[[#This Row],[Item ID]],Analysis_Table,18,FALSE)</f>
        <v>#N/A</v>
      </c>
      <c r="Y166" s="20" t="e">
        <f ca="1">VLOOKUP(Table_Data_Table_13[[#This Row],[Item ID]],Analysis_Table,19,FALSE)</f>
        <v>#N/A</v>
      </c>
      <c r="Z166"/>
      <c r="AA166"/>
      <c r="AB166">
        <v>1</v>
      </c>
    </row>
    <row r="167" spans="1:28" hidden="1" x14ac:dyDescent="0.25">
      <c r="A167" t="s">
        <v>133</v>
      </c>
      <c r="E167" s="1"/>
      <c r="J167" s="21">
        <v>0</v>
      </c>
      <c r="N167" s="2" t="e">
        <f ca="1">VLOOKUP(Table_Data_Table_13[[#This Row],[Item ID]],Analysis_Table,8,FALSE)</f>
        <v>#N/A</v>
      </c>
      <c r="O167" s="19" t="e">
        <f ca="1">VLOOKUP(Table_Data_Table_13[[#This Row],[Item ID]],Analysis_Table,9,FALSE)</f>
        <v>#N/A</v>
      </c>
      <c r="P167" s="18" t="e">
        <f ca="1">VLOOKUP(Table_Data_Table_13[[#This Row],[Item ID]],Analysis_Table,10,FALSE)</f>
        <v>#N/A</v>
      </c>
      <c r="Q167" s="21" t="e">
        <f ca="1">VLOOKUP(Table_Data_Table_13[[#This Row],[Item ID]],Analysis_Table,11,FALSE)</f>
        <v>#N/A</v>
      </c>
      <c r="R167" s="2" t="e">
        <f ca="1">VLOOKUP(Table_Data_Table_13[[#This Row],[Item ID]],Analysis_Table,12,FALSE)</f>
        <v>#N/A</v>
      </c>
      <c r="S167" s="20" t="e">
        <f ca="1">VLOOKUP(Table_Data_Table_13[[#This Row],[Item ID]],Analysis_Table,13,FALSE)</f>
        <v>#N/A</v>
      </c>
      <c r="T167" s="3" t="e">
        <f ca="1">VLOOKUP(Table_Data_Table_13[[#This Row],[Item ID]],Analysis_Table,14,FALSE)</f>
        <v>#N/A</v>
      </c>
      <c r="U167" s="22" t="e">
        <f ca="1">VLOOKUP(Table_Data_Table_13[[#This Row],[Item ID]],Analysis_Table,15,FALSE)</f>
        <v>#N/A</v>
      </c>
      <c r="V167" s="2" t="e">
        <f ca="1">VLOOKUP(Table_Data_Table_13[[#This Row],[Item ID]],Analysis_Table,16,FALSE)</f>
        <v>#N/A</v>
      </c>
      <c r="W167" s="2" t="e">
        <f ca="1">VLOOKUP(Table_Data_Table_13[[#This Row],[Item ID]],Analysis_Table,17,FALSE)</f>
        <v>#N/A</v>
      </c>
      <c r="X167" s="20" t="e">
        <f ca="1">VLOOKUP(Table_Data_Table_13[[#This Row],[Item ID]],Analysis_Table,18,FALSE)</f>
        <v>#N/A</v>
      </c>
      <c r="Y167" s="20" t="e">
        <f ca="1">VLOOKUP(Table_Data_Table_13[[#This Row],[Item ID]],Analysis_Table,19,FALSE)</f>
        <v>#N/A</v>
      </c>
      <c r="Z167"/>
      <c r="AA167"/>
      <c r="AB167">
        <v>1</v>
      </c>
    </row>
    <row r="168" spans="1:28" hidden="1" x14ac:dyDescent="0.25">
      <c r="A168" t="s">
        <v>133</v>
      </c>
      <c r="E168" s="1"/>
      <c r="J168" s="21">
        <v>0</v>
      </c>
      <c r="N168" s="2" t="e">
        <f ca="1">VLOOKUP(Table_Data_Table_13[[#This Row],[Item ID]],Analysis_Table,8,FALSE)</f>
        <v>#N/A</v>
      </c>
      <c r="O168" s="19" t="e">
        <f ca="1">VLOOKUP(Table_Data_Table_13[[#This Row],[Item ID]],Analysis_Table,9,FALSE)</f>
        <v>#N/A</v>
      </c>
      <c r="P168" s="18" t="e">
        <f ca="1">VLOOKUP(Table_Data_Table_13[[#This Row],[Item ID]],Analysis_Table,10,FALSE)</f>
        <v>#N/A</v>
      </c>
      <c r="Q168" s="21" t="e">
        <f ca="1">VLOOKUP(Table_Data_Table_13[[#This Row],[Item ID]],Analysis_Table,11,FALSE)</f>
        <v>#N/A</v>
      </c>
      <c r="R168" s="2" t="e">
        <f ca="1">VLOOKUP(Table_Data_Table_13[[#This Row],[Item ID]],Analysis_Table,12,FALSE)</f>
        <v>#N/A</v>
      </c>
      <c r="S168" s="20" t="e">
        <f ca="1">VLOOKUP(Table_Data_Table_13[[#This Row],[Item ID]],Analysis_Table,13,FALSE)</f>
        <v>#N/A</v>
      </c>
      <c r="T168" s="3" t="e">
        <f ca="1">VLOOKUP(Table_Data_Table_13[[#This Row],[Item ID]],Analysis_Table,14,FALSE)</f>
        <v>#N/A</v>
      </c>
      <c r="U168" s="22" t="e">
        <f ca="1">VLOOKUP(Table_Data_Table_13[[#This Row],[Item ID]],Analysis_Table,15,FALSE)</f>
        <v>#N/A</v>
      </c>
      <c r="V168" s="2" t="e">
        <f ca="1">VLOOKUP(Table_Data_Table_13[[#This Row],[Item ID]],Analysis_Table,16,FALSE)</f>
        <v>#N/A</v>
      </c>
      <c r="W168" s="2" t="e">
        <f ca="1">VLOOKUP(Table_Data_Table_13[[#This Row],[Item ID]],Analysis_Table,17,FALSE)</f>
        <v>#N/A</v>
      </c>
      <c r="X168" s="20" t="e">
        <f ca="1">VLOOKUP(Table_Data_Table_13[[#This Row],[Item ID]],Analysis_Table,18,FALSE)</f>
        <v>#N/A</v>
      </c>
      <c r="Y168" s="20" t="e">
        <f ca="1">VLOOKUP(Table_Data_Table_13[[#This Row],[Item ID]],Analysis_Table,19,FALSE)</f>
        <v>#N/A</v>
      </c>
      <c r="Z168"/>
      <c r="AA168"/>
      <c r="AB168">
        <v>1</v>
      </c>
    </row>
    <row r="169" spans="1:28" hidden="1" x14ac:dyDescent="0.25">
      <c r="A169" t="s">
        <v>133</v>
      </c>
      <c r="E169" s="1"/>
      <c r="J169" s="21">
        <v>0</v>
      </c>
      <c r="N169" s="2" t="e">
        <f ca="1">VLOOKUP(Table_Data_Table_13[[#This Row],[Item ID]],Analysis_Table,8,FALSE)</f>
        <v>#N/A</v>
      </c>
      <c r="O169" s="19" t="e">
        <f ca="1">VLOOKUP(Table_Data_Table_13[[#This Row],[Item ID]],Analysis_Table,9,FALSE)</f>
        <v>#N/A</v>
      </c>
      <c r="P169" s="18" t="e">
        <f ca="1">VLOOKUP(Table_Data_Table_13[[#This Row],[Item ID]],Analysis_Table,10,FALSE)</f>
        <v>#N/A</v>
      </c>
      <c r="Q169" s="21" t="e">
        <f ca="1">VLOOKUP(Table_Data_Table_13[[#This Row],[Item ID]],Analysis_Table,11,FALSE)</f>
        <v>#N/A</v>
      </c>
      <c r="R169" s="2" t="e">
        <f ca="1">VLOOKUP(Table_Data_Table_13[[#This Row],[Item ID]],Analysis_Table,12,FALSE)</f>
        <v>#N/A</v>
      </c>
      <c r="S169" s="20" t="e">
        <f ca="1">VLOOKUP(Table_Data_Table_13[[#This Row],[Item ID]],Analysis_Table,13,FALSE)</f>
        <v>#N/A</v>
      </c>
      <c r="T169" s="3" t="e">
        <f ca="1">VLOOKUP(Table_Data_Table_13[[#This Row],[Item ID]],Analysis_Table,14,FALSE)</f>
        <v>#N/A</v>
      </c>
      <c r="U169" s="22" t="e">
        <f ca="1">VLOOKUP(Table_Data_Table_13[[#This Row],[Item ID]],Analysis_Table,15,FALSE)</f>
        <v>#N/A</v>
      </c>
      <c r="V169" s="2" t="e">
        <f ca="1">VLOOKUP(Table_Data_Table_13[[#This Row],[Item ID]],Analysis_Table,16,FALSE)</f>
        <v>#N/A</v>
      </c>
      <c r="W169" s="2" t="e">
        <f ca="1">VLOOKUP(Table_Data_Table_13[[#This Row],[Item ID]],Analysis_Table,17,FALSE)</f>
        <v>#N/A</v>
      </c>
      <c r="X169" s="20" t="e">
        <f ca="1">VLOOKUP(Table_Data_Table_13[[#This Row],[Item ID]],Analysis_Table,18,FALSE)</f>
        <v>#N/A</v>
      </c>
      <c r="Y169" s="20" t="e">
        <f ca="1">VLOOKUP(Table_Data_Table_13[[#This Row],[Item ID]],Analysis_Table,19,FALSE)</f>
        <v>#N/A</v>
      </c>
      <c r="Z169"/>
      <c r="AA169"/>
      <c r="AB169">
        <v>1</v>
      </c>
    </row>
    <row r="170" spans="1:28" hidden="1" x14ac:dyDescent="0.25">
      <c r="A170" t="s">
        <v>133</v>
      </c>
      <c r="E170" s="1"/>
      <c r="J170" s="21">
        <v>0</v>
      </c>
      <c r="N170" s="2" t="e">
        <f ca="1">VLOOKUP(Table_Data_Table_13[[#This Row],[Item ID]],Analysis_Table,8,FALSE)</f>
        <v>#N/A</v>
      </c>
      <c r="O170" s="19" t="e">
        <f ca="1">VLOOKUP(Table_Data_Table_13[[#This Row],[Item ID]],Analysis_Table,9,FALSE)</f>
        <v>#N/A</v>
      </c>
      <c r="P170" s="18" t="e">
        <f ca="1">VLOOKUP(Table_Data_Table_13[[#This Row],[Item ID]],Analysis_Table,10,FALSE)</f>
        <v>#N/A</v>
      </c>
      <c r="Q170" s="21" t="e">
        <f ca="1">VLOOKUP(Table_Data_Table_13[[#This Row],[Item ID]],Analysis_Table,11,FALSE)</f>
        <v>#N/A</v>
      </c>
      <c r="R170" s="2" t="e">
        <f ca="1">VLOOKUP(Table_Data_Table_13[[#This Row],[Item ID]],Analysis_Table,12,FALSE)</f>
        <v>#N/A</v>
      </c>
      <c r="S170" s="20" t="e">
        <f ca="1">VLOOKUP(Table_Data_Table_13[[#This Row],[Item ID]],Analysis_Table,13,FALSE)</f>
        <v>#N/A</v>
      </c>
      <c r="T170" s="3" t="e">
        <f ca="1">VLOOKUP(Table_Data_Table_13[[#This Row],[Item ID]],Analysis_Table,14,FALSE)</f>
        <v>#N/A</v>
      </c>
      <c r="U170" s="22" t="e">
        <f ca="1">VLOOKUP(Table_Data_Table_13[[#This Row],[Item ID]],Analysis_Table,15,FALSE)</f>
        <v>#N/A</v>
      </c>
      <c r="V170" s="2" t="e">
        <f ca="1">VLOOKUP(Table_Data_Table_13[[#This Row],[Item ID]],Analysis_Table,16,FALSE)</f>
        <v>#N/A</v>
      </c>
      <c r="W170" s="2" t="e">
        <f ca="1">VLOOKUP(Table_Data_Table_13[[#This Row],[Item ID]],Analysis_Table,17,FALSE)</f>
        <v>#N/A</v>
      </c>
      <c r="X170" s="20" t="e">
        <f ca="1">VLOOKUP(Table_Data_Table_13[[#This Row],[Item ID]],Analysis_Table,18,FALSE)</f>
        <v>#N/A</v>
      </c>
      <c r="Y170" s="20" t="e">
        <f ca="1">VLOOKUP(Table_Data_Table_13[[#This Row],[Item ID]],Analysis_Table,19,FALSE)</f>
        <v>#N/A</v>
      </c>
      <c r="Z170"/>
      <c r="AA170"/>
      <c r="AB170">
        <v>1</v>
      </c>
    </row>
    <row r="171" spans="1:28" hidden="1" x14ac:dyDescent="0.25">
      <c r="A171" t="s">
        <v>133</v>
      </c>
      <c r="E171" s="1"/>
      <c r="J171" s="21">
        <v>0</v>
      </c>
      <c r="N171" s="2" t="e">
        <f ca="1">VLOOKUP(Table_Data_Table_13[[#This Row],[Item ID]],Analysis_Table,8,FALSE)</f>
        <v>#N/A</v>
      </c>
      <c r="O171" s="19" t="e">
        <f ca="1">VLOOKUP(Table_Data_Table_13[[#This Row],[Item ID]],Analysis_Table,9,FALSE)</f>
        <v>#N/A</v>
      </c>
      <c r="P171" s="18" t="e">
        <f ca="1">VLOOKUP(Table_Data_Table_13[[#This Row],[Item ID]],Analysis_Table,10,FALSE)</f>
        <v>#N/A</v>
      </c>
      <c r="Q171" s="21" t="e">
        <f ca="1">VLOOKUP(Table_Data_Table_13[[#This Row],[Item ID]],Analysis_Table,11,FALSE)</f>
        <v>#N/A</v>
      </c>
      <c r="R171" s="2" t="e">
        <f ca="1">VLOOKUP(Table_Data_Table_13[[#This Row],[Item ID]],Analysis_Table,12,FALSE)</f>
        <v>#N/A</v>
      </c>
      <c r="S171" s="20" t="e">
        <f ca="1">VLOOKUP(Table_Data_Table_13[[#This Row],[Item ID]],Analysis_Table,13,FALSE)</f>
        <v>#N/A</v>
      </c>
      <c r="T171" s="3" t="e">
        <f ca="1">VLOOKUP(Table_Data_Table_13[[#This Row],[Item ID]],Analysis_Table,14,FALSE)</f>
        <v>#N/A</v>
      </c>
      <c r="U171" s="22" t="e">
        <f ca="1">VLOOKUP(Table_Data_Table_13[[#This Row],[Item ID]],Analysis_Table,15,FALSE)</f>
        <v>#N/A</v>
      </c>
      <c r="V171" s="2" t="e">
        <f ca="1">VLOOKUP(Table_Data_Table_13[[#This Row],[Item ID]],Analysis_Table,16,FALSE)</f>
        <v>#N/A</v>
      </c>
      <c r="W171" s="2" t="e">
        <f ca="1">VLOOKUP(Table_Data_Table_13[[#This Row],[Item ID]],Analysis_Table,17,FALSE)</f>
        <v>#N/A</v>
      </c>
      <c r="X171" s="20" t="e">
        <f ca="1">VLOOKUP(Table_Data_Table_13[[#This Row],[Item ID]],Analysis_Table,18,FALSE)</f>
        <v>#N/A</v>
      </c>
      <c r="Y171" s="20" t="e">
        <f ca="1">VLOOKUP(Table_Data_Table_13[[#This Row],[Item ID]],Analysis_Table,19,FALSE)</f>
        <v>#N/A</v>
      </c>
      <c r="Z171"/>
      <c r="AA171"/>
      <c r="AB171">
        <v>1</v>
      </c>
    </row>
    <row r="172" spans="1:28" hidden="1" x14ac:dyDescent="0.25">
      <c r="A172" t="s">
        <v>133</v>
      </c>
      <c r="E172" s="1"/>
      <c r="J172" s="21">
        <v>0</v>
      </c>
      <c r="N172" s="2" t="e">
        <f ca="1">VLOOKUP(Table_Data_Table_13[[#This Row],[Item ID]],Analysis_Table,8,FALSE)</f>
        <v>#N/A</v>
      </c>
      <c r="O172" s="19" t="e">
        <f ca="1">VLOOKUP(Table_Data_Table_13[[#This Row],[Item ID]],Analysis_Table,9,FALSE)</f>
        <v>#N/A</v>
      </c>
      <c r="P172" s="18" t="e">
        <f ca="1">VLOOKUP(Table_Data_Table_13[[#This Row],[Item ID]],Analysis_Table,10,FALSE)</f>
        <v>#N/A</v>
      </c>
      <c r="Q172" s="21" t="e">
        <f ca="1">VLOOKUP(Table_Data_Table_13[[#This Row],[Item ID]],Analysis_Table,11,FALSE)</f>
        <v>#N/A</v>
      </c>
      <c r="R172" s="2" t="e">
        <f ca="1">VLOOKUP(Table_Data_Table_13[[#This Row],[Item ID]],Analysis_Table,12,FALSE)</f>
        <v>#N/A</v>
      </c>
      <c r="S172" s="20" t="e">
        <f ca="1">VLOOKUP(Table_Data_Table_13[[#This Row],[Item ID]],Analysis_Table,13,FALSE)</f>
        <v>#N/A</v>
      </c>
      <c r="T172" s="3" t="e">
        <f ca="1">VLOOKUP(Table_Data_Table_13[[#This Row],[Item ID]],Analysis_Table,14,FALSE)</f>
        <v>#N/A</v>
      </c>
      <c r="U172" s="22" t="e">
        <f ca="1">VLOOKUP(Table_Data_Table_13[[#This Row],[Item ID]],Analysis_Table,15,FALSE)</f>
        <v>#N/A</v>
      </c>
      <c r="V172" s="2" t="e">
        <f ca="1">VLOOKUP(Table_Data_Table_13[[#This Row],[Item ID]],Analysis_Table,16,FALSE)</f>
        <v>#N/A</v>
      </c>
      <c r="W172" s="2" t="e">
        <f ca="1">VLOOKUP(Table_Data_Table_13[[#This Row],[Item ID]],Analysis_Table,17,FALSE)</f>
        <v>#N/A</v>
      </c>
      <c r="X172" s="20" t="e">
        <f ca="1">VLOOKUP(Table_Data_Table_13[[#This Row],[Item ID]],Analysis_Table,18,FALSE)</f>
        <v>#N/A</v>
      </c>
      <c r="Y172" s="20" t="e">
        <f ca="1">VLOOKUP(Table_Data_Table_13[[#This Row],[Item ID]],Analysis_Table,19,FALSE)</f>
        <v>#N/A</v>
      </c>
      <c r="Z172"/>
      <c r="AA172"/>
      <c r="AB172">
        <v>1</v>
      </c>
    </row>
    <row r="173" spans="1:28" hidden="1" x14ac:dyDescent="0.25">
      <c r="A173" t="s">
        <v>133</v>
      </c>
      <c r="E173" s="1"/>
      <c r="J173" s="21">
        <v>0</v>
      </c>
      <c r="N173" s="2" t="e">
        <f ca="1">VLOOKUP(Table_Data_Table_13[[#This Row],[Item ID]],Analysis_Table,8,FALSE)</f>
        <v>#N/A</v>
      </c>
      <c r="O173" s="19" t="e">
        <f ca="1">VLOOKUP(Table_Data_Table_13[[#This Row],[Item ID]],Analysis_Table,9,FALSE)</f>
        <v>#N/A</v>
      </c>
      <c r="P173" s="18" t="e">
        <f ca="1">VLOOKUP(Table_Data_Table_13[[#This Row],[Item ID]],Analysis_Table,10,FALSE)</f>
        <v>#N/A</v>
      </c>
      <c r="Q173" s="21" t="e">
        <f ca="1">VLOOKUP(Table_Data_Table_13[[#This Row],[Item ID]],Analysis_Table,11,FALSE)</f>
        <v>#N/A</v>
      </c>
      <c r="R173" s="2" t="e">
        <f ca="1">VLOOKUP(Table_Data_Table_13[[#This Row],[Item ID]],Analysis_Table,12,FALSE)</f>
        <v>#N/A</v>
      </c>
      <c r="S173" s="20" t="e">
        <f ca="1">VLOOKUP(Table_Data_Table_13[[#This Row],[Item ID]],Analysis_Table,13,FALSE)</f>
        <v>#N/A</v>
      </c>
      <c r="T173" s="3" t="e">
        <f ca="1">VLOOKUP(Table_Data_Table_13[[#This Row],[Item ID]],Analysis_Table,14,FALSE)</f>
        <v>#N/A</v>
      </c>
      <c r="U173" s="22" t="e">
        <f ca="1">VLOOKUP(Table_Data_Table_13[[#This Row],[Item ID]],Analysis_Table,15,FALSE)</f>
        <v>#N/A</v>
      </c>
      <c r="V173" s="2" t="e">
        <f ca="1">VLOOKUP(Table_Data_Table_13[[#This Row],[Item ID]],Analysis_Table,16,FALSE)</f>
        <v>#N/A</v>
      </c>
      <c r="W173" s="2" t="e">
        <f ca="1">VLOOKUP(Table_Data_Table_13[[#This Row],[Item ID]],Analysis_Table,17,FALSE)</f>
        <v>#N/A</v>
      </c>
      <c r="X173" s="20" t="e">
        <f ca="1">VLOOKUP(Table_Data_Table_13[[#This Row],[Item ID]],Analysis_Table,18,FALSE)</f>
        <v>#N/A</v>
      </c>
      <c r="Y173" s="20" t="e">
        <f ca="1">VLOOKUP(Table_Data_Table_13[[#This Row],[Item ID]],Analysis_Table,19,FALSE)</f>
        <v>#N/A</v>
      </c>
      <c r="Z173"/>
      <c r="AA173"/>
      <c r="AB173">
        <v>1</v>
      </c>
    </row>
    <row r="174" spans="1:28" hidden="1" x14ac:dyDescent="0.25">
      <c r="A174" t="s">
        <v>133</v>
      </c>
      <c r="E174" s="1"/>
      <c r="J174" s="21">
        <v>0</v>
      </c>
      <c r="N174" s="2" t="e">
        <f ca="1">VLOOKUP(Table_Data_Table_13[[#This Row],[Item ID]],Analysis_Table,8,FALSE)</f>
        <v>#N/A</v>
      </c>
      <c r="O174" s="19" t="e">
        <f ca="1">VLOOKUP(Table_Data_Table_13[[#This Row],[Item ID]],Analysis_Table,9,FALSE)</f>
        <v>#N/A</v>
      </c>
      <c r="P174" s="18" t="e">
        <f ca="1">VLOOKUP(Table_Data_Table_13[[#This Row],[Item ID]],Analysis_Table,10,FALSE)</f>
        <v>#N/A</v>
      </c>
      <c r="Q174" s="21" t="e">
        <f ca="1">VLOOKUP(Table_Data_Table_13[[#This Row],[Item ID]],Analysis_Table,11,FALSE)</f>
        <v>#N/A</v>
      </c>
      <c r="R174" s="2" t="e">
        <f ca="1">VLOOKUP(Table_Data_Table_13[[#This Row],[Item ID]],Analysis_Table,12,FALSE)</f>
        <v>#N/A</v>
      </c>
      <c r="S174" s="20" t="e">
        <f ca="1">VLOOKUP(Table_Data_Table_13[[#This Row],[Item ID]],Analysis_Table,13,FALSE)</f>
        <v>#N/A</v>
      </c>
      <c r="T174" s="3" t="e">
        <f ca="1">VLOOKUP(Table_Data_Table_13[[#This Row],[Item ID]],Analysis_Table,14,FALSE)</f>
        <v>#N/A</v>
      </c>
      <c r="U174" s="22" t="e">
        <f ca="1">VLOOKUP(Table_Data_Table_13[[#This Row],[Item ID]],Analysis_Table,15,FALSE)</f>
        <v>#N/A</v>
      </c>
      <c r="V174" s="2" t="e">
        <f ca="1">VLOOKUP(Table_Data_Table_13[[#This Row],[Item ID]],Analysis_Table,16,FALSE)</f>
        <v>#N/A</v>
      </c>
      <c r="W174" s="2" t="e">
        <f ca="1">VLOOKUP(Table_Data_Table_13[[#This Row],[Item ID]],Analysis_Table,17,FALSE)</f>
        <v>#N/A</v>
      </c>
      <c r="X174" s="20" t="e">
        <f ca="1">VLOOKUP(Table_Data_Table_13[[#This Row],[Item ID]],Analysis_Table,18,FALSE)</f>
        <v>#N/A</v>
      </c>
      <c r="Y174" s="20" t="e">
        <f ca="1">VLOOKUP(Table_Data_Table_13[[#This Row],[Item ID]],Analysis_Table,19,FALSE)</f>
        <v>#N/A</v>
      </c>
      <c r="Z174"/>
      <c r="AA174"/>
      <c r="AB174">
        <v>1</v>
      </c>
    </row>
    <row r="175" spans="1:28" hidden="1" x14ac:dyDescent="0.25">
      <c r="A175" t="s">
        <v>133</v>
      </c>
      <c r="E175" s="1"/>
      <c r="J175" s="21">
        <v>0</v>
      </c>
      <c r="N175" s="2" t="e">
        <f ca="1">VLOOKUP(Table_Data_Table_13[[#This Row],[Item ID]],Analysis_Table,8,FALSE)</f>
        <v>#N/A</v>
      </c>
      <c r="O175" s="19" t="e">
        <f ca="1">VLOOKUP(Table_Data_Table_13[[#This Row],[Item ID]],Analysis_Table,9,FALSE)</f>
        <v>#N/A</v>
      </c>
      <c r="P175" s="18" t="e">
        <f ca="1">VLOOKUP(Table_Data_Table_13[[#This Row],[Item ID]],Analysis_Table,10,FALSE)</f>
        <v>#N/A</v>
      </c>
      <c r="Q175" s="21" t="e">
        <f ca="1">VLOOKUP(Table_Data_Table_13[[#This Row],[Item ID]],Analysis_Table,11,FALSE)</f>
        <v>#N/A</v>
      </c>
      <c r="R175" s="2" t="e">
        <f ca="1">VLOOKUP(Table_Data_Table_13[[#This Row],[Item ID]],Analysis_Table,12,FALSE)</f>
        <v>#N/A</v>
      </c>
      <c r="S175" s="20" t="e">
        <f ca="1">VLOOKUP(Table_Data_Table_13[[#This Row],[Item ID]],Analysis_Table,13,FALSE)</f>
        <v>#N/A</v>
      </c>
      <c r="T175" s="3" t="e">
        <f ca="1">VLOOKUP(Table_Data_Table_13[[#This Row],[Item ID]],Analysis_Table,14,FALSE)</f>
        <v>#N/A</v>
      </c>
      <c r="U175" s="22" t="e">
        <f ca="1">VLOOKUP(Table_Data_Table_13[[#This Row],[Item ID]],Analysis_Table,15,FALSE)</f>
        <v>#N/A</v>
      </c>
      <c r="V175" s="2" t="e">
        <f ca="1">VLOOKUP(Table_Data_Table_13[[#This Row],[Item ID]],Analysis_Table,16,FALSE)</f>
        <v>#N/A</v>
      </c>
      <c r="W175" s="2" t="e">
        <f ca="1">VLOOKUP(Table_Data_Table_13[[#This Row],[Item ID]],Analysis_Table,17,FALSE)</f>
        <v>#N/A</v>
      </c>
      <c r="X175" s="20" t="e">
        <f ca="1">VLOOKUP(Table_Data_Table_13[[#This Row],[Item ID]],Analysis_Table,18,FALSE)</f>
        <v>#N/A</v>
      </c>
      <c r="Y175" s="20" t="e">
        <f ca="1">VLOOKUP(Table_Data_Table_13[[#This Row],[Item ID]],Analysis_Table,19,FALSE)</f>
        <v>#N/A</v>
      </c>
      <c r="Z175"/>
      <c r="AA175"/>
      <c r="AB175">
        <v>1</v>
      </c>
    </row>
    <row r="176" spans="1:28" hidden="1" x14ac:dyDescent="0.25">
      <c r="A176" t="s">
        <v>133</v>
      </c>
      <c r="E176" s="1"/>
      <c r="J176" s="21">
        <v>0</v>
      </c>
      <c r="N176" s="2" t="e">
        <f ca="1">VLOOKUP(Table_Data_Table_13[[#This Row],[Item ID]],Analysis_Table,8,FALSE)</f>
        <v>#N/A</v>
      </c>
      <c r="O176" s="19" t="e">
        <f ca="1">VLOOKUP(Table_Data_Table_13[[#This Row],[Item ID]],Analysis_Table,9,FALSE)</f>
        <v>#N/A</v>
      </c>
      <c r="P176" s="18" t="e">
        <f ca="1">VLOOKUP(Table_Data_Table_13[[#This Row],[Item ID]],Analysis_Table,10,FALSE)</f>
        <v>#N/A</v>
      </c>
      <c r="Q176" s="21" t="e">
        <f ca="1">VLOOKUP(Table_Data_Table_13[[#This Row],[Item ID]],Analysis_Table,11,FALSE)</f>
        <v>#N/A</v>
      </c>
      <c r="R176" s="2" t="e">
        <f ca="1">VLOOKUP(Table_Data_Table_13[[#This Row],[Item ID]],Analysis_Table,12,FALSE)</f>
        <v>#N/A</v>
      </c>
      <c r="S176" s="20" t="e">
        <f ca="1">VLOOKUP(Table_Data_Table_13[[#This Row],[Item ID]],Analysis_Table,13,FALSE)</f>
        <v>#N/A</v>
      </c>
      <c r="T176" s="3" t="e">
        <f ca="1">VLOOKUP(Table_Data_Table_13[[#This Row],[Item ID]],Analysis_Table,14,FALSE)</f>
        <v>#N/A</v>
      </c>
      <c r="U176" s="22" t="e">
        <f ca="1">VLOOKUP(Table_Data_Table_13[[#This Row],[Item ID]],Analysis_Table,15,FALSE)</f>
        <v>#N/A</v>
      </c>
      <c r="V176" s="2" t="e">
        <f ca="1">VLOOKUP(Table_Data_Table_13[[#This Row],[Item ID]],Analysis_Table,16,FALSE)</f>
        <v>#N/A</v>
      </c>
      <c r="W176" s="2" t="e">
        <f ca="1">VLOOKUP(Table_Data_Table_13[[#This Row],[Item ID]],Analysis_Table,17,FALSE)</f>
        <v>#N/A</v>
      </c>
      <c r="X176" s="20" t="e">
        <f ca="1">VLOOKUP(Table_Data_Table_13[[#This Row],[Item ID]],Analysis_Table,18,FALSE)</f>
        <v>#N/A</v>
      </c>
      <c r="Y176" s="20" t="e">
        <f ca="1">VLOOKUP(Table_Data_Table_13[[#This Row],[Item ID]],Analysis_Table,19,FALSE)</f>
        <v>#N/A</v>
      </c>
      <c r="Z176"/>
      <c r="AA176"/>
      <c r="AB176">
        <v>1</v>
      </c>
    </row>
    <row r="177" spans="1:28" hidden="1" x14ac:dyDescent="0.25">
      <c r="A177" t="s">
        <v>133</v>
      </c>
      <c r="E177" s="1"/>
      <c r="J177" s="21">
        <v>0</v>
      </c>
      <c r="N177" s="2" t="e">
        <f ca="1">VLOOKUP(Table_Data_Table_13[[#This Row],[Item ID]],Analysis_Table,8,FALSE)</f>
        <v>#N/A</v>
      </c>
      <c r="O177" s="19" t="e">
        <f ca="1">VLOOKUP(Table_Data_Table_13[[#This Row],[Item ID]],Analysis_Table,9,FALSE)</f>
        <v>#N/A</v>
      </c>
      <c r="P177" s="18" t="e">
        <f ca="1">VLOOKUP(Table_Data_Table_13[[#This Row],[Item ID]],Analysis_Table,10,FALSE)</f>
        <v>#N/A</v>
      </c>
      <c r="Q177" s="21" t="e">
        <f ca="1">VLOOKUP(Table_Data_Table_13[[#This Row],[Item ID]],Analysis_Table,11,FALSE)</f>
        <v>#N/A</v>
      </c>
      <c r="R177" s="2" t="e">
        <f ca="1">VLOOKUP(Table_Data_Table_13[[#This Row],[Item ID]],Analysis_Table,12,FALSE)</f>
        <v>#N/A</v>
      </c>
      <c r="S177" s="20" t="e">
        <f ca="1">VLOOKUP(Table_Data_Table_13[[#This Row],[Item ID]],Analysis_Table,13,FALSE)</f>
        <v>#N/A</v>
      </c>
      <c r="T177" s="3" t="e">
        <f ca="1">VLOOKUP(Table_Data_Table_13[[#This Row],[Item ID]],Analysis_Table,14,FALSE)</f>
        <v>#N/A</v>
      </c>
      <c r="U177" s="22" t="e">
        <f ca="1">VLOOKUP(Table_Data_Table_13[[#This Row],[Item ID]],Analysis_Table,15,FALSE)</f>
        <v>#N/A</v>
      </c>
      <c r="V177" s="2" t="e">
        <f ca="1">VLOOKUP(Table_Data_Table_13[[#This Row],[Item ID]],Analysis_Table,16,FALSE)</f>
        <v>#N/A</v>
      </c>
      <c r="W177" s="2" t="e">
        <f ca="1">VLOOKUP(Table_Data_Table_13[[#This Row],[Item ID]],Analysis_Table,17,FALSE)</f>
        <v>#N/A</v>
      </c>
      <c r="X177" s="20" t="e">
        <f ca="1">VLOOKUP(Table_Data_Table_13[[#This Row],[Item ID]],Analysis_Table,18,FALSE)</f>
        <v>#N/A</v>
      </c>
      <c r="Y177" s="20" t="e">
        <f ca="1">VLOOKUP(Table_Data_Table_13[[#This Row],[Item ID]],Analysis_Table,19,FALSE)</f>
        <v>#N/A</v>
      </c>
      <c r="Z177"/>
      <c r="AA177"/>
      <c r="AB177">
        <v>1</v>
      </c>
    </row>
    <row r="178" spans="1:28" hidden="1" x14ac:dyDescent="0.25">
      <c r="A178" t="s">
        <v>133</v>
      </c>
      <c r="E178" s="1"/>
      <c r="J178" s="21">
        <v>0</v>
      </c>
      <c r="N178" s="2" t="e">
        <f ca="1">VLOOKUP(Table_Data_Table_13[[#This Row],[Item ID]],Analysis_Table,8,FALSE)</f>
        <v>#N/A</v>
      </c>
      <c r="O178" s="19" t="e">
        <f ca="1">VLOOKUP(Table_Data_Table_13[[#This Row],[Item ID]],Analysis_Table,9,FALSE)</f>
        <v>#N/A</v>
      </c>
      <c r="P178" s="18" t="e">
        <f ca="1">VLOOKUP(Table_Data_Table_13[[#This Row],[Item ID]],Analysis_Table,10,FALSE)</f>
        <v>#N/A</v>
      </c>
      <c r="Q178" s="21" t="e">
        <f ca="1">VLOOKUP(Table_Data_Table_13[[#This Row],[Item ID]],Analysis_Table,11,FALSE)</f>
        <v>#N/A</v>
      </c>
      <c r="R178" s="2" t="e">
        <f ca="1">VLOOKUP(Table_Data_Table_13[[#This Row],[Item ID]],Analysis_Table,12,FALSE)</f>
        <v>#N/A</v>
      </c>
      <c r="S178" s="20" t="e">
        <f ca="1">VLOOKUP(Table_Data_Table_13[[#This Row],[Item ID]],Analysis_Table,13,FALSE)</f>
        <v>#N/A</v>
      </c>
      <c r="T178" s="3" t="e">
        <f ca="1">VLOOKUP(Table_Data_Table_13[[#This Row],[Item ID]],Analysis_Table,14,FALSE)</f>
        <v>#N/A</v>
      </c>
      <c r="U178" s="22" t="e">
        <f ca="1">VLOOKUP(Table_Data_Table_13[[#This Row],[Item ID]],Analysis_Table,15,FALSE)</f>
        <v>#N/A</v>
      </c>
      <c r="V178" s="2" t="e">
        <f ca="1">VLOOKUP(Table_Data_Table_13[[#This Row],[Item ID]],Analysis_Table,16,FALSE)</f>
        <v>#N/A</v>
      </c>
      <c r="W178" s="2" t="e">
        <f ca="1">VLOOKUP(Table_Data_Table_13[[#This Row],[Item ID]],Analysis_Table,17,FALSE)</f>
        <v>#N/A</v>
      </c>
      <c r="X178" s="20" t="e">
        <f ca="1">VLOOKUP(Table_Data_Table_13[[#This Row],[Item ID]],Analysis_Table,18,FALSE)</f>
        <v>#N/A</v>
      </c>
      <c r="Y178" s="20" t="e">
        <f ca="1">VLOOKUP(Table_Data_Table_13[[#This Row],[Item ID]],Analysis_Table,19,FALSE)</f>
        <v>#N/A</v>
      </c>
      <c r="Z178"/>
      <c r="AA178"/>
      <c r="AB178">
        <v>1</v>
      </c>
    </row>
    <row r="179" spans="1:28" hidden="1" x14ac:dyDescent="0.25">
      <c r="A179" t="s">
        <v>133</v>
      </c>
      <c r="E179" s="1"/>
      <c r="J179" s="21">
        <v>0</v>
      </c>
      <c r="N179" s="2" t="e">
        <f ca="1">VLOOKUP(Table_Data_Table_13[[#This Row],[Item ID]],Analysis_Table,8,FALSE)</f>
        <v>#N/A</v>
      </c>
      <c r="O179" s="19" t="e">
        <f ca="1">VLOOKUP(Table_Data_Table_13[[#This Row],[Item ID]],Analysis_Table,9,FALSE)</f>
        <v>#N/A</v>
      </c>
      <c r="P179" s="18" t="e">
        <f ca="1">VLOOKUP(Table_Data_Table_13[[#This Row],[Item ID]],Analysis_Table,10,FALSE)</f>
        <v>#N/A</v>
      </c>
      <c r="Q179" s="21" t="e">
        <f ca="1">VLOOKUP(Table_Data_Table_13[[#This Row],[Item ID]],Analysis_Table,11,FALSE)</f>
        <v>#N/A</v>
      </c>
      <c r="R179" s="2" t="e">
        <f ca="1">VLOOKUP(Table_Data_Table_13[[#This Row],[Item ID]],Analysis_Table,12,FALSE)</f>
        <v>#N/A</v>
      </c>
      <c r="S179" s="20" t="e">
        <f ca="1">VLOOKUP(Table_Data_Table_13[[#This Row],[Item ID]],Analysis_Table,13,FALSE)</f>
        <v>#N/A</v>
      </c>
      <c r="T179" s="3" t="e">
        <f ca="1">VLOOKUP(Table_Data_Table_13[[#This Row],[Item ID]],Analysis_Table,14,FALSE)</f>
        <v>#N/A</v>
      </c>
      <c r="U179" s="22" t="e">
        <f ca="1">VLOOKUP(Table_Data_Table_13[[#This Row],[Item ID]],Analysis_Table,15,FALSE)</f>
        <v>#N/A</v>
      </c>
      <c r="V179" s="2" t="e">
        <f ca="1">VLOOKUP(Table_Data_Table_13[[#This Row],[Item ID]],Analysis_Table,16,FALSE)</f>
        <v>#N/A</v>
      </c>
      <c r="W179" s="2" t="e">
        <f ca="1">VLOOKUP(Table_Data_Table_13[[#This Row],[Item ID]],Analysis_Table,17,FALSE)</f>
        <v>#N/A</v>
      </c>
      <c r="X179" s="20" t="e">
        <f ca="1">VLOOKUP(Table_Data_Table_13[[#This Row],[Item ID]],Analysis_Table,18,FALSE)</f>
        <v>#N/A</v>
      </c>
      <c r="Y179" s="20" t="e">
        <f ca="1">VLOOKUP(Table_Data_Table_13[[#This Row],[Item ID]],Analysis_Table,19,FALSE)</f>
        <v>#N/A</v>
      </c>
      <c r="Z179"/>
      <c r="AA179"/>
      <c r="AB179">
        <v>1</v>
      </c>
    </row>
    <row r="180" spans="1:28" hidden="1" x14ac:dyDescent="0.25">
      <c r="A180" t="s">
        <v>133</v>
      </c>
      <c r="E180" s="1"/>
      <c r="J180" s="21">
        <v>0</v>
      </c>
      <c r="N180" s="2" t="e">
        <f ca="1">VLOOKUP(Table_Data_Table_13[[#This Row],[Item ID]],Analysis_Table,8,FALSE)</f>
        <v>#N/A</v>
      </c>
      <c r="O180" s="19" t="e">
        <f ca="1">VLOOKUP(Table_Data_Table_13[[#This Row],[Item ID]],Analysis_Table,9,FALSE)</f>
        <v>#N/A</v>
      </c>
      <c r="P180" s="18" t="e">
        <f ca="1">VLOOKUP(Table_Data_Table_13[[#This Row],[Item ID]],Analysis_Table,10,FALSE)</f>
        <v>#N/A</v>
      </c>
      <c r="Q180" s="21" t="e">
        <f ca="1">VLOOKUP(Table_Data_Table_13[[#This Row],[Item ID]],Analysis_Table,11,FALSE)</f>
        <v>#N/A</v>
      </c>
      <c r="R180" s="2" t="e">
        <f ca="1">VLOOKUP(Table_Data_Table_13[[#This Row],[Item ID]],Analysis_Table,12,FALSE)</f>
        <v>#N/A</v>
      </c>
      <c r="S180" s="20" t="e">
        <f ca="1">VLOOKUP(Table_Data_Table_13[[#This Row],[Item ID]],Analysis_Table,13,FALSE)</f>
        <v>#N/A</v>
      </c>
      <c r="T180" s="3" t="e">
        <f ca="1">VLOOKUP(Table_Data_Table_13[[#This Row],[Item ID]],Analysis_Table,14,FALSE)</f>
        <v>#N/A</v>
      </c>
      <c r="U180" s="22" t="e">
        <f ca="1">VLOOKUP(Table_Data_Table_13[[#This Row],[Item ID]],Analysis_Table,15,FALSE)</f>
        <v>#N/A</v>
      </c>
      <c r="V180" s="2" t="e">
        <f ca="1">VLOOKUP(Table_Data_Table_13[[#This Row],[Item ID]],Analysis_Table,16,FALSE)</f>
        <v>#N/A</v>
      </c>
      <c r="W180" s="2" t="e">
        <f ca="1">VLOOKUP(Table_Data_Table_13[[#This Row],[Item ID]],Analysis_Table,17,FALSE)</f>
        <v>#N/A</v>
      </c>
      <c r="X180" s="20" t="e">
        <f ca="1">VLOOKUP(Table_Data_Table_13[[#This Row],[Item ID]],Analysis_Table,18,FALSE)</f>
        <v>#N/A</v>
      </c>
      <c r="Y180" s="20" t="e">
        <f ca="1">VLOOKUP(Table_Data_Table_13[[#This Row],[Item ID]],Analysis_Table,19,FALSE)</f>
        <v>#N/A</v>
      </c>
      <c r="Z180"/>
      <c r="AA180"/>
      <c r="AB180">
        <v>1</v>
      </c>
    </row>
    <row r="181" spans="1:28" hidden="1" x14ac:dyDescent="0.25">
      <c r="A181" t="s">
        <v>133</v>
      </c>
      <c r="E181" s="1"/>
      <c r="J181" s="21">
        <v>0</v>
      </c>
      <c r="N181" s="2" t="e">
        <f ca="1">VLOOKUP(Table_Data_Table_13[[#This Row],[Item ID]],Analysis_Table,8,FALSE)</f>
        <v>#N/A</v>
      </c>
      <c r="O181" s="19" t="e">
        <f ca="1">VLOOKUP(Table_Data_Table_13[[#This Row],[Item ID]],Analysis_Table,9,FALSE)</f>
        <v>#N/A</v>
      </c>
      <c r="P181" s="18" t="e">
        <f ca="1">VLOOKUP(Table_Data_Table_13[[#This Row],[Item ID]],Analysis_Table,10,FALSE)</f>
        <v>#N/A</v>
      </c>
      <c r="Q181" s="21" t="e">
        <f ca="1">VLOOKUP(Table_Data_Table_13[[#This Row],[Item ID]],Analysis_Table,11,FALSE)</f>
        <v>#N/A</v>
      </c>
      <c r="R181" s="2" t="e">
        <f ca="1">VLOOKUP(Table_Data_Table_13[[#This Row],[Item ID]],Analysis_Table,12,FALSE)</f>
        <v>#N/A</v>
      </c>
      <c r="S181" s="20" t="e">
        <f ca="1">VLOOKUP(Table_Data_Table_13[[#This Row],[Item ID]],Analysis_Table,13,FALSE)</f>
        <v>#N/A</v>
      </c>
      <c r="T181" s="3" t="e">
        <f ca="1">VLOOKUP(Table_Data_Table_13[[#This Row],[Item ID]],Analysis_Table,14,FALSE)</f>
        <v>#N/A</v>
      </c>
      <c r="U181" s="22" t="e">
        <f ca="1">VLOOKUP(Table_Data_Table_13[[#This Row],[Item ID]],Analysis_Table,15,FALSE)</f>
        <v>#N/A</v>
      </c>
      <c r="V181" s="2" t="e">
        <f ca="1">VLOOKUP(Table_Data_Table_13[[#This Row],[Item ID]],Analysis_Table,16,FALSE)</f>
        <v>#N/A</v>
      </c>
      <c r="W181" s="2" t="e">
        <f ca="1">VLOOKUP(Table_Data_Table_13[[#This Row],[Item ID]],Analysis_Table,17,FALSE)</f>
        <v>#N/A</v>
      </c>
      <c r="X181" s="20" t="e">
        <f ca="1">VLOOKUP(Table_Data_Table_13[[#This Row],[Item ID]],Analysis_Table,18,FALSE)</f>
        <v>#N/A</v>
      </c>
      <c r="Y181" s="20" t="e">
        <f ca="1">VLOOKUP(Table_Data_Table_13[[#This Row],[Item ID]],Analysis_Table,19,FALSE)</f>
        <v>#N/A</v>
      </c>
      <c r="Z181"/>
      <c r="AA181"/>
      <c r="AB181">
        <v>1</v>
      </c>
    </row>
    <row r="182" spans="1:28" hidden="1" x14ac:dyDescent="0.25">
      <c r="A182" t="s">
        <v>133</v>
      </c>
      <c r="E182" s="1"/>
      <c r="J182" s="21">
        <v>0</v>
      </c>
      <c r="N182" s="2" t="e">
        <f ca="1">VLOOKUP(Table_Data_Table_13[[#This Row],[Item ID]],Analysis_Table,8,FALSE)</f>
        <v>#N/A</v>
      </c>
      <c r="O182" s="19" t="e">
        <f ca="1">VLOOKUP(Table_Data_Table_13[[#This Row],[Item ID]],Analysis_Table,9,FALSE)</f>
        <v>#N/A</v>
      </c>
      <c r="P182" s="18" t="e">
        <f ca="1">VLOOKUP(Table_Data_Table_13[[#This Row],[Item ID]],Analysis_Table,10,FALSE)</f>
        <v>#N/A</v>
      </c>
      <c r="Q182" s="21" t="e">
        <f ca="1">VLOOKUP(Table_Data_Table_13[[#This Row],[Item ID]],Analysis_Table,11,FALSE)</f>
        <v>#N/A</v>
      </c>
      <c r="R182" s="2" t="e">
        <f ca="1">VLOOKUP(Table_Data_Table_13[[#This Row],[Item ID]],Analysis_Table,12,FALSE)</f>
        <v>#N/A</v>
      </c>
      <c r="S182" s="20" t="e">
        <f ca="1">VLOOKUP(Table_Data_Table_13[[#This Row],[Item ID]],Analysis_Table,13,FALSE)</f>
        <v>#N/A</v>
      </c>
      <c r="T182" s="3" t="e">
        <f ca="1">VLOOKUP(Table_Data_Table_13[[#This Row],[Item ID]],Analysis_Table,14,FALSE)</f>
        <v>#N/A</v>
      </c>
      <c r="U182" s="22" t="e">
        <f ca="1">VLOOKUP(Table_Data_Table_13[[#This Row],[Item ID]],Analysis_Table,15,FALSE)</f>
        <v>#N/A</v>
      </c>
      <c r="V182" s="2" t="e">
        <f ca="1">VLOOKUP(Table_Data_Table_13[[#This Row],[Item ID]],Analysis_Table,16,FALSE)</f>
        <v>#N/A</v>
      </c>
      <c r="W182" s="2" t="e">
        <f ca="1">VLOOKUP(Table_Data_Table_13[[#This Row],[Item ID]],Analysis_Table,17,FALSE)</f>
        <v>#N/A</v>
      </c>
      <c r="X182" s="20" t="e">
        <f ca="1">VLOOKUP(Table_Data_Table_13[[#This Row],[Item ID]],Analysis_Table,18,FALSE)</f>
        <v>#N/A</v>
      </c>
      <c r="Y182" s="20" t="e">
        <f ca="1">VLOOKUP(Table_Data_Table_13[[#This Row],[Item ID]],Analysis_Table,19,FALSE)</f>
        <v>#N/A</v>
      </c>
      <c r="Z182"/>
      <c r="AA182"/>
      <c r="AB182">
        <v>1</v>
      </c>
    </row>
    <row r="183" spans="1:28" hidden="1" x14ac:dyDescent="0.25">
      <c r="A183" t="s">
        <v>133</v>
      </c>
      <c r="E183" s="1"/>
      <c r="J183" s="21">
        <v>0</v>
      </c>
      <c r="N183" s="2" t="e">
        <f ca="1">VLOOKUP(Table_Data_Table_13[[#This Row],[Item ID]],Analysis_Table,8,FALSE)</f>
        <v>#N/A</v>
      </c>
      <c r="O183" s="19" t="e">
        <f ca="1">VLOOKUP(Table_Data_Table_13[[#This Row],[Item ID]],Analysis_Table,9,FALSE)</f>
        <v>#N/A</v>
      </c>
      <c r="P183" s="18" t="e">
        <f ca="1">VLOOKUP(Table_Data_Table_13[[#This Row],[Item ID]],Analysis_Table,10,FALSE)</f>
        <v>#N/A</v>
      </c>
      <c r="Q183" s="21" t="e">
        <f ca="1">VLOOKUP(Table_Data_Table_13[[#This Row],[Item ID]],Analysis_Table,11,FALSE)</f>
        <v>#N/A</v>
      </c>
      <c r="R183" s="2" t="e">
        <f ca="1">VLOOKUP(Table_Data_Table_13[[#This Row],[Item ID]],Analysis_Table,12,FALSE)</f>
        <v>#N/A</v>
      </c>
      <c r="S183" s="20" t="e">
        <f ca="1">VLOOKUP(Table_Data_Table_13[[#This Row],[Item ID]],Analysis_Table,13,FALSE)</f>
        <v>#N/A</v>
      </c>
      <c r="T183" s="3" t="e">
        <f ca="1">VLOOKUP(Table_Data_Table_13[[#This Row],[Item ID]],Analysis_Table,14,FALSE)</f>
        <v>#N/A</v>
      </c>
      <c r="U183" s="22" t="e">
        <f ca="1">VLOOKUP(Table_Data_Table_13[[#This Row],[Item ID]],Analysis_Table,15,FALSE)</f>
        <v>#N/A</v>
      </c>
      <c r="V183" s="2" t="e">
        <f ca="1">VLOOKUP(Table_Data_Table_13[[#This Row],[Item ID]],Analysis_Table,16,FALSE)</f>
        <v>#N/A</v>
      </c>
      <c r="W183" s="2" t="e">
        <f ca="1">VLOOKUP(Table_Data_Table_13[[#This Row],[Item ID]],Analysis_Table,17,FALSE)</f>
        <v>#N/A</v>
      </c>
      <c r="X183" s="20" t="e">
        <f ca="1">VLOOKUP(Table_Data_Table_13[[#This Row],[Item ID]],Analysis_Table,18,FALSE)</f>
        <v>#N/A</v>
      </c>
      <c r="Y183" s="20" t="e">
        <f ca="1">VLOOKUP(Table_Data_Table_13[[#This Row],[Item ID]],Analysis_Table,19,FALSE)</f>
        <v>#N/A</v>
      </c>
      <c r="Z183"/>
      <c r="AA183"/>
      <c r="AB183">
        <v>1</v>
      </c>
    </row>
    <row r="184" spans="1:28" hidden="1" x14ac:dyDescent="0.25">
      <c r="A184" t="s">
        <v>133</v>
      </c>
      <c r="E184" s="1"/>
      <c r="J184" s="21">
        <v>0</v>
      </c>
      <c r="N184" s="2" t="e">
        <f ca="1">VLOOKUP(Table_Data_Table_13[[#This Row],[Item ID]],Analysis_Table,8,FALSE)</f>
        <v>#N/A</v>
      </c>
      <c r="O184" s="19" t="e">
        <f ca="1">VLOOKUP(Table_Data_Table_13[[#This Row],[Item ID]],Analysis_Table,9,FALSE)</f>
        <v>#N/A</v>
      </c>
      <c r="P184" s="18" t="e">
        <f ca="1">VLOOKUP(Table_Data_Table_13[[#This Row],[Item ID]],Analysis_Table,10,FALSE)</f>
        <v>#N/A</v>
      </c>
      <c r="Q184" s="21" t="e">
        <f ca="1">VLOOKUP(Table_Data_Table_13[[#This Row],[Item ID]],Analysis_Table,11,FALSE)</f>
        <v>#N/A</v>
      </c>
      <c r="R184" s="2" t="e">
        <f ca="1">VLOOKUP(Table_Data_Table_13[[#This Row],[Item ID]],Analysis_Table,12,FALSE)</f>
        <v>#N/A</v>
      </c>
      <c r="S184" s="20" t="e">
        <f ca="1">VLOOKUP(Table_Data_Table_13[[#This Row],[Item ID]],Analysis_Table,13,FALSE)</f>
        <v>#N/A</v>
      </c>
      <c r="T184" s="3" t="e">
        <f ca="1">VLOOKUP(Table_Data_Table_13[[#This Row],[Item ID]],Analysis_Table,14,FALSE)</f>
        <v>#N/A</v>
      </c>
      <c r="U184" s="22" t="e">
        <f ca="1">VLOOKUP(Table_Data_Table_13[[#This Row],[Item ID]],Analysis_Table,15,FALSE)</f>
        <v>#N/A</v>
      </c>
      <c r="V184" s="2" t="e">
        <f ca="1">VLOOKUP(Table_Data_Table_13[[#This Row],[Item ID]],Analysis_Table,16,FALSE)</f>
        <v>#N/A</v>
      </c>
      <c r="W184" s="2" t="e">
        <f ca="1">VLOOKUP(Table_Data_Table_13[[#This Row],[Item ID]],Analysis_Table,17,FALSE)</f>
        <v>#N/A</v>
      </c>
      <c r="X184" s="20" t="e">
        <f ca="1">VLOOKUP(Table_Data_Table_13[[#This Row],[Item ID]],Analysis_Table,18,FALSE)</f>
        <v>#N/A</v>
      </c>
      <c r="Y184" s="20" t="e">
        <f ca="1">VLOOKUP(Table_Data_Table_13[[#This Row],[Item ID]],Analysis_Table,19,FALSE)</f>
        <v>#N/A</v>
      </c>
      <c r="Z184"/>
      <c r="AA184"/>
      <c r="AB184">
        <v>1</v>
      </c>
    </row>
    <row r="185" spans="1:28" hidden="1" x14ac:dyDescent="0.25">
      <c r="A185" t="s">
        <v>133</v>
      </c>
      <c r="E185" s="1"/>
      <c r="J185" s="21">
        <v>0</v>
      </c>
      <c r="N185" s="2" t="e">
        <f ca="1">VLOOKUP(Table_Data_Table_13[[#This Row],[Item ID]],Analysis_Table,8,FALSE)</f>
        <v>#N/A</v>
      </c>
      <c r="O185" s="19" t="e">
        <f ca="1">VLOOKUP(Table_Data_Table_13[[#This Row],[Item ID]],Analysis_Table,9,FALSE)</f>
        <v>#N/A</v>
      </c>
      <c r="P185" s="18" t="e">
        <f ca="1">VLOOKUP(Table_Data_Table_13[[#This Row],[Item ID]],Analysis_Table,10,FALSE)</f>
        <v>#N/A</v>
      </c>
      <c r="Q185" s="21" t="e">
        <f ca="1">VLOOKUP(Table_Data_Table_13[[#This Row],[Item ID]],Analysis_Table,11,FALSE)</f>
        <v>#N/A</v>
      </c>
      <c r="R185" s="2" t="e">
        <f ca="1">VLOOKUP(Table_Data_Table_13[[#This Row],[Item ID]],Analysis_Table,12,FALSE)</f>
        <v>#N/A</v>
      </c>
      <c r="S185" s="20" t="e">
        <f ca="1">VLOOKUP(Table_Data_Table_13[[#This Row],[Item ID]],Analysis_Table,13,FALSE)</f>
        <v>#N/A</v>
      </c>
      <c r="T185" s="3" t="e">
        <f ca="1">VLOOKUP(Table_Data_Table_13[[#This Row],[Item ID]],Analysis_Table,14,FALSE)</f>
        <v>#N/A</v>
      </c>
      <c r="U185" s="22" t="e">
        <f ca="1">VLOOKUP(Table_Data_Table_13[[#This Row],[Item ID]],Analysis_Table,15,FALSE)</f>
        <v>#N/A</v>
      </c>
      <c r="V185" s="2" t="e">
        <f ca="1">VLOOKUP(Table_Data_Table_13[[#This Row],[Item ID]],Analysis_Table,16,FALSE)</f>
        <v>#N/A</v>
      </c>
      <c r="W185" s="2" t="e">
        <f ca="1">VLOOKUP(Table_Data_Table_13[[#This Row],[Item ID]],Analysis_Table,17,FALSE)</f>
        <v>#N/A</v>
      </c>
      <c r="X185" s="20" t="e">
        <f ca="1">VLOOKUP(Table_Data_Table_13[[#This Row],[Item ID]],Analysis_Table,18,FALSE)</f>
        <v>#N/A</v>
      </c>
      <c r="Y185" s="20" t="e">
        <f ca="1">VLOOKUP(Table_Data_Table_13[[#This Row],[Item ID]],Analysis_Table,19,FALSE)</f>
        <v>#N/A</v>
      </c>
      <c r="Z185"/>
      <c r="AA185"/>
      <c r="AB185">
        <v>1</v>
      </c>
    </row>
    <row r="186" spans="1:28" hidden="1" x14ac:dyDescent="0.25">
      <c r="A186" t="s">
        <v>133</v>
      </c>
      <c r="E186" s="1"/>
      <c r="J186" s="21">
        <v>0</v>
      </c>
      <c r="N186" s="2" t="e">
        <f ca="1">VLOOKUP(Table_Data_Table_13[[#This Row],[Item ID]],Analysis_Table,8,FALSE)</f>
        <v>#N/A</v>
      </c>
      <c r="O186" s="19" t="e">
        <f ca="1">VLOOKUP(Table_Data_Table_13[[#This Row],[Item ID]],Analysis_Table,9,FALSE)</f>
        <v>#N/A</v>
      </c>
      <c r="P186" s="18" t="e">
        <f ca="1">VLOOKUP(Table_Data_Table_13[[#This Row],[Item ID]],Analysis_Table,10,FALSE)</f>
        <v>#N/A</v>
      </c>
      <c r="Q186" s="21" t="e">
        <f ca="1">VLOOKUP(Table_Data_Table_13[[#This Row],[Item ID]],Analysis_Table,11,FALSE)</f>
        <v>#N/A</v>
      </c>
      <c r="R186" s="2" t="e">
        <f ca="1">VLOOKUP(Table_Data_Table_13[[#This Row],[Item ID]],Analysis_Table,12,FALSE)</f>
        <v>#N/A</v>
      </c>
      <c r="S186" s="20" t="e">
        <f ca="1">VLOOKUP(Table_Data_Table_13[[#This Row],[Item ID]],Analysis_Table,13,FALSE)</f>
        <v>#N/A</v>
      </c>
      <c r="T186" s="3" t="e">
        <f ca="1">VLOOKUP(Table_Data_Table_13[[#This Row],[Item ID]],Analysis_Table,14,FALSE)</f>
        <v>#N/A</v>
      </c>
      <c r="U186" s="22" t="e">
        <f ca="1">VLOOKUP(Table_Data_Table_13[[#This Row],[Item ID]],Analysis_Table,15,FALSE)</f>
        <v>#N/A</v>
      </c>
      <c r="V186" s="2" t="e">
        <f ca="1">VLOOKUP(Table_Data_Table_13[[#This Row],[Item ID]],Analysis_Table,16,FALSE)</f>
        <v>#N/A</v>
      </c>
      <c r="W186" s="2" t="e">
        <f ca="1">VLOOKUP(Table_Data_Table_13[[#This Row],[Item ID]],Analysis_Table,17,FALSE)</f>
        <v>#N/A</v>
      </c>
      <c r="X186" s="20" t="e">
        <f ca="1">VLOOKUP(Table_Data_Table_13[[#This Row],[Item ID]],Analysis_Table,18,FALSE)</f>
        <v>#N/A</v>
      </c>
      <c r="Y186" s="20" t="e">
        <f ca="1">VLOOKUP(Table_Data_Table_13[[#This Row],[Item ID]],Analysis_Table,19,FALSE)</f>
        <v>#N/A</v>
      </c>
      <c r="Z186"/>
      <c r="AA186"/>
      <c r="AB186">
        <v>1</v>
      </c>
    </row>
    <row r="187" spans="1:28" hidden="1" x14ac:dyDescent="0.25">
      <c r="A187" t="s">
        <v>133</v>
      </c>
      <c r="E187" s="1"/>
      <c r="J187" s="21">
        <v>0</v>
      </c>
      <c r="N187" s="2" t="e">
        <f ca="1">VLOOKUP(Table_Data_Table_13[[#This Row],[Item ID]],Analysis_Table,8,FALSE)</f>
        <v>#N/A</v>
      </c>
      <c r="O187" s="19" t="e">
        <f ca="1">VLOOKUP(Table_Data_Table_13[[#This Row],[Item ID]],Analysis_Table,9,FALSE)</f>
        <v>#N/A</v>
      </c>
      <c r="P187" s="18" t="e">
        <f ca="1">VLOOKUP(Table_Data_Table_13[[#This Row],[Item ID]],Analysis_Table,10,FALSE)</f>
        <v>#N/A</v>
      </c>
      <c r="Q187" s="21" t="e">
        <f ca="1">VLOOKUP(Table_Data_Table_13[[#This Row],[Item ID]],Analysis_Table,11,FALSE)</f>
        <v>#N/A</v>
      </c>
      <c r="R187" s="2" t="e">
        <f ca="1">VLOOKUP(Table_Data_Table_13[[#This Row],[Item ID]],Analysis_Table,12,FALSE)</f>
        <v>#N/A</v>
      </c>
      <c r="S187" s="20" t="e">
        <f ca="1">VLOOKUP(Table_Data_Table_13[[#This Row],[Item ID]],Analysis_Table,13,FALSE)</f>
        <v>#N/A</v>
      </c>
      <c r="T187" s="3" t="e">
        <f ca="1">VLOOKUP(Table_Data_Table_13[[#This Row],[Item ID]],Analysis_Table,14,FALSE)</f>
        <v>#N/A</v>
      </c>
      <c r="U187" s="22" t="e">
        <f ca="1">VLOOKUP(Table_Data_Table_13[[#This Row],[Item ID]],Analysis_Table,15,FALSE)</f>
        <v>#N/A</v>
      </c>
      <c r="V187" s="2" t="e">
        <f ca="1">VLOOKUP(Table_Data_Table_13[[#This Row],[Item ID]],Analysis_Table,16,FALSE)</f>
        <v>#N/A</v>
      </c>
      <c r="W187" s="2" t="e">
        <f ca="1">VLOOKUP(Table_Data_Table_13[[#This Row],[Item ID]],Analysis_Table,17,FALSE)</f>
        <v>#N/A</v>
      </c>
      <c r="X187" s="20" t="e">
        <f ca="1">VLOOKUP(Table_Data_Table_13[[#This Row],[Item ID]],Analysis_Table,18,FALSE)</f>
        <v>#N/A</v>
      </c>
      <c r="Y187" s="20" t="e">
        <f ca="1">VLOOKUP(Table_Data_Table_13[[#This Row],[Item ID]],Analysis_Table,19,FALSE)</f>
        <v>#N/A</v>
      </c>
      <c r="Z187"/>
      <c r="AA187"/>
      <c r="AB187">
        <v>1</v>
      </c>
    </row>
    <row r="188" spans="1:28" hidden="1" x14ac:dyDescent="0.25">
      <c r="A188" t="s">
        <v>133</v>
      </c>
      <c r="E188" s="1"/>
      <c r="J188" s="21">
        <v>0</v>
      </c>
      <c r="N188" s="2" t="e">
        <f ca="1">VLOOKUP(Table_Data_Table_13[[#This Row],[Item ID]],Analysis_Table,8,FALSE)</f>
        <v>#N/A</v>
      </c>
      <c r="O188" s="19" t="e">
        <f ca="1">VLOOKUP(Table_Data_Table_13[[#This Row],[Item ID]],Analysis_Table,9,FALSE)</f>
        <v>#N/A</v>
      </c>
      <c r="P188" s="18" t="e">
        <f ca="1">VLOOKUP(Table_Data_Table_13[[#This Row],[Item ID]],Analysis_Table,10,FALSE)</f>
        <v>#N/A</v>
      </c>
      <c r="Q188" s="21" t="e">
        <f ca="1">VLOOKUP(Table_Data_Table_13[[#This Row],[Item ID]],Analysis_Table,11,FALSE)</f>
        <v>#N/A</v>
      </c>
      <c r="R188" s="2" t="e">
        <f ca="1">VLOOKUP(Table_Data_Table_13[[#This Row],[Item ID]],Analysis_Table,12,FALSE)</f>
        <v>#N/A</v>
      </c>
      <c r="S188" s="20" t="e">
        <f ca="1">VLOOKUP(Table_Data_Table_13[[#This Row],[Item ID]],Analysis_Table,13,FALSE)</f>
        <v>#N/A</v>
      </c>
      <c r="T188" s="3" t="e">
        <f ca="1">VLOOKUP(Table_Data_Table_13[[#This Row],[Item ID]],Analysis_Table,14,FALSE)</f>
        <v>#N/A</v>
      </c>
      <c r="U188" s="22" t="e">
        <f ca="1">VLOOKUP(Table_Data_Table_13[[#This Row],[Item ID]],Analysis_Table,15,FALSE)</f>
        <v>#N/A</v>
      </c>
      <c r="V188" s="2" t="e">
        <f ca="1">VLOOKUP(Table_Data_Table_13[[#This Row],[Item ID]],Analysis_Table,16,FALSE)</f>
        <v>#N/A</v>
      </c>
      <c r="W188" s="2" t="e">
        <f ca="1">VLOOKUP(Table_Data_Table_13[[#This Row],[Item ID]],Analysis_Table,17,FALSE)</f>
        <v>#N/A</v>
      </c>
      <c r="X188" s="20" t="e">
        <f ca="1">VLOOKUP(Table_Data_Table_13[[#This Row],[Item ID]],Analysis_Table,18,FALSE)</f>
        <v>#N/A</v>
      </c>
      <c r="Y188" s="20" t="e">
        <f ca="1">VLOOKUP(Table_Data_Table_13[[#This Row],[Item ID]],Analysis_Table,19,FALSE)</f>
        <v>#N/A</v>
      </c>
      <c r="Z188"/>
      <c r="AA188"/>
      <c r="AB188">
        <v>1</v>
      </c>
    </row>
    <row r="189" spans="1:28" hidden="1" x14ac:dyDescent="0.25">
      <c r="A189" t="s">
        <v>133</v>
      </c>
      <c r="E189" s="1"/>
      <c r="J189" s="21">
        <v>0</v>
      </c>
      <c r="N189" s="2" t="e">
        <f ca="1">VLOOKUP(Table_Data_Table_13[[#This Row],[Item ID]],Analysis_Table,8,FALSE)</f>
        <v>#N/A</v>
      </c>
      <c r="O189" s="19" t="e">
        <f ca="1">VLOOKUP(Table_Data_Table_13[[#This Row],[Item ID]],Analysis_Table,9,FALSE)</f>
        <v>#N/A</v>
      </c>
      <c r="P189" s="18" t="e">
        <f ca="1">VLOOKUP(Table_Data_Table_13[[#This Row],[Item ID]],Analysis_Table,10,FALSE)</f>
        <v>#N/A</v>
      </c>
      <c r="Q189" s="21" t="e">
        <f ca="1">VLOOKUP(Table_Data_Table_13[[#This Row],[Item ID]],Analysis_Table,11,FALSE)</f>
        <v>#N/A</v>
      </c>
      <c r="R189" s="2" t="e">
        <f ca="1">VLOOKUP(Table_Data_Table_13[[#This Row],[Item ID]],Analysis_Table,12,FALSE)</f>
        <v>#N/A</v>
      </c>
      <c r="S189" s="20" t="e">
        <f ca="1">VLOOKUP(Table_Data_Table_13[[#This Row],[Item ID]],Analysis_Table,13,FALSE)</f>
        <v>#N/A</v>
      </c>
      <c r="T189" s="3" t="e">
        <f ca="1">VLOOKUP(Table_Data_Table_13[[#This Row],[Item ID]],Analysis_Table,14,FALSE)</f>
        <v>#N/A</v>
      </c>
      <c r="U189" s="22" t="e">
        <f ca="1">VLOOKUP(Table_Data_Table_13[[#This Row],[Item ID]],Analysis_Table,15,FALSE)</f>
        <v>#N/A</v>
      </c>
      <c r="V189" s="2" t="e">
        <f ca="1">VLOOKUP(Table_Data_Table_13[[#This Row],[Item ID]],Analysis_Table,16,FALSE)</f>
        <v>#N/A</v>
      </c>
      <c r="W189" s="2" t="e">
        <f ca="1">VLOOKUP(Table_Data_Table_13[[#This Row],[Item ID]],Analysis_Table,17,FALSE)</f>
        <v>#N/A</v>
      </c>
      <c r="X189" s="20" t="e">
        <f ca="1">VLOOKUP(Table_Data_Table_13[[#This Row],[Item ID]],Analysis_Table,18,FALSE)</f>
        <v>#N/A</v>
      </c>
      <c r="Y189" s="20" t="e">
        <f ca="1">VLOOKUP(Table_Data_Table_13[[#This Row],[Item ID]],Analysis_Table,19,FALSE)</f>
        <v>#N/A</v>
      </c>
      <c r="Z189"/>
      <c r="AA189"/>
      <c r="AB189">
        <v>1</v>
      </c>
    </row>
    <row r="190" spans="1:28" hidden="1" x14ac:dyDescent="0.25">
      <c r="A190" t="s">
        <v>133</v>
      </c>
      <c r="E190" s="1"/>
      <c r="J190" s="21">
        <v>0</v>
      </c>
      <c r="N190" s="2" t="e">
        <f ca="1">VLOOKUP(Table_Data_Table_13[[#This Row],[Item ID]],Analysis_Table,8,FALSE)</f>
        <v>#N/A</v>
      </c>
      <c r="O190" s="19" t="e">
        <f ca="1">VLOOKUP(Table_Data_Table_13[[#This Row],[Item ID]],Analysis_Table,9,FALSE)</f>
        <v>#N/A</v>
      </c>
      <c r="P190" s="18" t="e">
        <f ca="1">VLOOKUP(Table_Data_Table_13[[#This Row],[Item ID]],Analysis_Table,10,FALSE)</f>
        <v>#N/A</v>
      </c>
      <c r="Q190" s="21" t="e">
        <f ca="1">VLOOKUP(Table_Data_Table_13[[#This Row],[Item ID]],Analysis_Table,11,FALSE)</f>
        <v>#N/A</v>
      </c>
      <c r="R190" s="2" t="e">
        <f ca="1">VLOOKUP(Table_Data_Table_13[[#This Row],[Item ID]],Analysis_Table,12,FALSE)</f>
        <v>#N/A</v>
      </c>
      <c r="S190" s="20" t="e">
        <f ca="1">VLOOKUP(Table_Data_Table_13[[#This Row],[Item ID]],Analysis_Table,13,FALSE)</f>
        <v>#N/A</v>
      </c>
      <c r="T190" s="3" t="e">
        <f ca="1">VLOOKUP(Table_Data_Table_13[[#This Row],[Item ID]],Analysis_Table,14,FALSE)</f>
        <v>#N/A</v>
      </c>
      <c r="U190" s="22" t="e">
        <f ca="1">VLOOKUP(Table_Data_Table_13[[#This Row],[Item ID]],Analysis_Table,15,FALSE)</f>
        <v>#N/A</v>
      </c>
      <c r="V190" s="2" t="e">
        <f ca="1">VLOOKUP(Table_Data_Table_13[[#This Row],[Item ID]],Analysis_Table,16,FALSE)</f>
        <v>#N/A</v>
      </c>
      <c r="W190" s="2" t="e">
        <f ca="1">VLOOKUP(Table_Data_Table_13[[#This Row],[Item ID]],Analysis_Table,17,FALSE)</f>
        <v>#N/A</v>
      </c>
      <c r="X190" s="20" t="e">
        <f ca="1">VLOOKUP(Table_Data_Table_13[[#This Row],[Item ID]],Analysis_Table,18,FALSE)</f>
        <v>#N/A</v>
      </c>
      <c r="Y190" s="20" t="e">
        <f ca="1">VLOOKUP(Table_Data_Table_13[[#This Row],[Item ID]],Analysis_Table,19,FALSE)</f>
        <v>#N/A</v>
      </c>
      <c r="Z190"/>
      <c r="AA190"/>
      <c r="AB190">
        <v>1</v>
      </c>
    </row>
    <row r="191" spans="1:28" hidden="1" x14ac:dyDescent="0.25">
      <c r="A191" t="s">
        <v>133</v>
      </c>
      <c r="E191" s="1"/>
      <c r="J191" s="21">
        <v>0</v>
      </c>
      <c r="N191" s="2" t="e">
        <f ca="1">VLOOKUP(Table_Data_Table_13[[#This Row],[Item ID]],Analysis_Table,8,FALSE)</f>
        <v>#N/A</v>
      </c>
      <c r="O191" s="19" t="e">
        <f ca="1">VLOOKUP(Table_Data_Table_13[[#This Row],[Item ID]],Analysis_Table,9,FALSE)</f>
        <v>#N/A</v>
      </c>
      <c r="P191" s="18" t="e">
        <f ca="1">VLOOKUP(Table_Data_Table_13[[#This Row],[Item ID]],Analysis_Table,10,FALSE)</f>
        <v>#N/A</v>
      </c>
      <c r="Q191" s="21" t="e">
        <f ca="1">VLOOKUP(Table_Data_Table_13[[#This Row],[Item ID]],Analysis_Table,11,FALSE)</f>
        <v>#N/A</v>
      </c>
      <c r="R191" s="2" t="e">
        <f ca="1">VLOOKUP(Table_Data_Table_13[[#This Row],[Item ID]],Analysis_Table,12,FALSE)</f>
        <v>#N/A</v>
      </c>
      <c r="S191" s="20" t="e">
        <f ca="1">VLOOKUP(Table_Data_Table_13[[#This Row],[Item ID]],Analysis_Table,13,FALSE)</f>
        <v>#N/A</v>
      </c>
      <c r="T191" s="3" t="e">
        <f ca="1">VLOOKUP(Table_Data_Table_13[[#This Row],[Item ID]],Analysis_Table,14,FALSE)</f>
        <v>#N/A</v>
      </c>
      <c r="U191" s="22" t="e">
        <f ca="1">VLOOKUP(Table_Data_Table_13[[#This Row],[Item ID]],Analysis_Table,15,FALSE)</f>
        <v>#N/A</v>
      </c>
      <c r="V191" s="2" t="e">
        <f ca="1">VLOOKUP(Table_Data_Table_13[[#This Row],[Item ID]],Analysis_Table,16,FALSE)</f>
        <v>#N/A</v>
      </c>
      <c r="W191" s="2" t="e">
        <f ca="1">VLOOKUP(Table_Data_Table_13[[#This Row],[Item ID]],Analysis_Table,17,FALSE)</f>
        <v>#N/A</v>
      </c>
      <c r="X191" s="20" t="e">
        <f ca="1">VLOOKUP(Table_Data_Table_13[[#This Row],[Item ID]],Analysis_Table,18,FALSE)</f>
        <v>#N/A</v>
      </c>
      <c r="Y191" s="20" t="e">
        <f ca="1">VLOOKUP(Table_Data_Table_13[[#This Row],[Item ID]],Analysis_Table,19,FALSE)</f>
        <v>#N/A</v>
      </c>
      <c r="Z191"/>
      <c r="AA191"/>
      <c r="AB191">
        <v>1</v>
      </c>
    </row>
    <row r="192" spans="1:28" hidden="1" x14ac:dyDescent="0.25">
      <c r="A192" t="s">
        <v>133</v>
      </c>
      <c r="E192" s="1"/>
      <c r="J192" s="21">
        <v>0</v>
      </c>
      <c r="N192" s="2" t="e">
        <f ca="1">VLOOKUP(Table_Data_Table_13[[#This Row],[Item ID]],Analysis_Table,8,FALSE)</f>
        <v>#N/A</v>
      </c>
      <c r="O192" s="19" t="e">
        <f ca="1">VLOOKUP(Table_Data_Table_13[[#This Row],[Item ID]],Analysis_Table,9,FALSE)</f>
        <v>#N/A</v>
      </c>
      <c r="P192" s="18" t="e">
        <f ca="1">VLOOKUP(Table_Data_Table_13[[#This Row],[Item ID]],Analysis_Table,10,FALSE)</f>
        <v>#N/A</v>
      </c>
      <c r="Q192" s="21" t="e">
        <f ca="1">VLOOKUP(Table_Data_Table_13[[#This Row],[Item ID]],Analysis_Table,11,FALSE)</f>
        <v>#N/A</v>
      </c>
      <c r="R192" s="2" t="e">
        <f ca="1">VLOOKUP(Table_Data_Table_13[[#This Row],[Item ID]],Analysis_Table,12,FALSE)</f>
        <v>#N/A</v>
      </c>
      <c r="S192" s="20" t="e">
        <f ca="1">VLOOKUP(Table_Data_Table_13[[#This Row],[Item ID]],Analysis_Table,13,FALSE)</f>
        <v>#N/A</v>
      </c>
      <c r="T192" s="3" t="e">
        <f ca="1">VLOOKUP(Table_Data_Table_13[[#This Row],[Item ID]],Analysis_Table,14,FALSE)</f>
        <v>#N/A</v>
      </c>
      <c r="U192" s="22" t="e">
        <f ca="1">VLOOKUP(Table_Data_Table_13[[#This Row],[Item ID]],Analysis_Table,15,FALSE)</f>
        <v>#N/A</v>
      </c>
      <c r="V192" s="2" t="e">
        <f ca="1">VLOOKUP(Table_Data_Table_13[[#This Row],[Item ID]],Analysis_Table,16,FALSE)</f>
        <v>#N/A</v>
      </c>
      <c r="W192" s="2" t="e">
        <f ca="1">VLOOKUP(Table_Data_Table_13[[#This Row],[Item ID]],Analysis_Table,17,FALSE)</f>
        <v>#N/A</v>
      </c>
      <c r="X192" s="20" t="e">
        <f ca="1">VLOOKUP(Table_Data_Table_13[[#This Row],[Item ID]],Analysis_Table,18,FALSE)</f>
        <v>#N/A</v>
      </c>
      <c r="Y192" s="20" t="e">
        <f ca="1">VLOOKUP(Table_Data_Table_13[[#This Row],[Item ID]],Analysis_Table,19,FALSE)</f>
        <v>#N/A</v>
      </c>
      <c r="Z192"/>
      <c r="AA192"/>
      <c r="AB192">
        <v>1</v>
      </c>
    </row>
    <row r="193" spans="1:28" hidden="1" x14ac:dyDescent="0.25">
      <c r="A193" t="s">
        <v>133</v>
      </c>
      <c r="E193" s="1"/>
      <c r="J193" s="21">
        <v>0</v>
      </c>
      <c r="N193" s="2" t="e">
        <f ca="1">VLOOKUP(Table_Data_Table_13[[#This Row],[Item ID]],Analysis_Table,8,FALSE)</f>
        <v>#N/A</v>
      </c>
      <c r="O193" s="19" t="e">
        <f ca="1">VLOOKUP(Table_Data_Table_13[[#This Row],[Item ID]],Analysis_Table,9,FALSE)</f>
        <v>#N/A</v>
      </c>
      <c r="P193" s="18" t="e">
        <f ca="1">VLOOKUP(Table_Data_Table_13[[#This Row],[Item ID]],Analysis_Table,10,FALSE)</f>
        <v>#N/A</v>
      </c>
      <c r="Q193" s="21" t="e">
        <f ca="1">VLOOKUP(Table_Data_Table_13[[#This Row],[Item ID]],Analysis_Table,11,FALSE)</f>
        <v>#N/A</v>
      </c>
      <c r="R193" s="2" t="e">
        <f ca="1">VLOOKUP(Table_Data_Table_13[[#This Row],[Item ID]],Analysis_Table,12,FALSE)</f>
        <v>#N/A</v>
      </c>
      <c r="S193" s="20" t="e">
        <f ca="1">VLOOKUP(Table_Data_Table_13[[#This Row],[Item ID]],Analysis_Table,13,FALSE)</f>
        <v>#N/A</v>
      </c>
      <c r="T193" s="3" t="e">
        <f ca="1">VLOOKUP(Table_Data_Table_13[[#This Row],[Item ID]],Analysis_Table,14,FALSE)</f>
        <v>#N/A</v>
      </c>
      <c r="U193" s="22" t="e">
        <f ca="1">VLOOKUP(Table_Data_Table_13[[#This Row],[Item ID]],Analysis_Table,15,FALSE)</f>
        <v>#N/A</v>
      </c>
      <c r="V193" s="2" t="e">
        <f ca="1">VLOOKUP(Table_Data_Table_13[[#This Row],[Item ID]],Analysis_Table,16,FALSE)</f>
        <v>#N/A</v>
      </c>
      <c r="W193" s="2" t="e">
        <f ca="1">VLOOKUP(Table_Data_Table_13[[#This Row],[Item ID]],Analysis_Table,17,FALSE)</f>
        <v>#N/A</v>
      </c>
      <c r="X193" s="20" t="e">
        <f ca="1">VLOOKUP(Table_Data_Table_13[[#This Row],[Item ID]],Analysis_Table,18,FALSE)</f>
        <v>#N/A</v>
      </c>
      <c r="Y193" s="20" t="e">
        <f ca="1">VLOOKUP(Table_Data_Table_13[[#This Row],[Item ID]],Analysis_Table,19,FALSE)</f>
        <v>#N/A</v>
      </c>
      <c r="Z193"/>
      <c r="AA193"/>
      <c r="AB193">
        <v>1</v>
      </c>
    </row>
    <row r="194" spans="1:28" hidden="1" x14ac:dyDescent="0.25">
      <c r="A194" t="s">
        <v>133</v>
      </c>
      <c r="E194" s="1"/>
      <c r="J194" s="21">
        <v>0</v>
      </c>
      <c r="N194" s="2" t="e">
        <f ca="1">VLOOKUP(Table_Data_Table_13[[#This Row],[Item ID]],Analysis_Table,8,FALSE)</f>
        <v>#N/A</v>
      </c>
      <c r="O194" s="19" t="e">
        <f ca="1">VLOOKUP(Table_Data_Table_13[[#This Row],[Item ID]],Analysis_Table,9,FALSE)</f>
        <v>#N/A</v>
      </c>
      <c r="P194" s="18" t="e">
        <f ca="1">VLOOKUP(Table_Data_Table_13[[#This Row],[Item ID]],Analysis_Table,10,FALSE)</f>
        <v>#N/A</v>
      </c>
      <c r="Q194" s="21" t="e">
        <f ca="1">VLOOKUP(Table_Data_Table_13[[#This Row],[Item ID]],Analysis_Table,11,FALSE)</f>
        <v>#N/A</v>
      </c>
      <c r="R194" s="2" t="e">
        <f ca="1">VLOOKUP(Table_Data_Table_13[[#This Row],[Item ID]],Analysis_Table,12,FALSE)</f>
        <v>#N/A</v>
      </c>
      <c r="S194" s="20" t="e">
        <f ca="1">VLOOKUP(Table_Data_Table_13[[#This Row],[Item ID]],Analysis_Table,13,FALSE)</f>
        <v>#N/A</v>
      </c>
      <c r="T194" s="3" t="e">
        <f ca="1">VLOOKUP(Table_Data_Table_13[[#This Row],[Item ID]],Analysis_Table,14,FALSE)</f>
        <v>#N/A</v>
      </c>
      <c r="U194" s="22" t="e">
        <f ca="1">VLOOKUP(Table_Data_Table_13[[#This Row],[Item ID]],Analysis_Table,15,FALSE)</f>
        <v>#N/A</v>
      </c>
      <c r="V194" s="2" t="e">
        <f ca="1">VLOOKUP(Table_Data_Table_13[[#This Row],[Item ID]],Analysis_Table,16,FALSE)</f>
        <v>#N/A</v>
      </c>
      <c r="W194" s="2" t="e">
        <f ca="1">VLOOKUP(Table_Data_Table_13[[#This Row],[Item ID]],Analysis_Table,17,FALSE)</f>
        <v>#N/A</v>
      </c>
      <c r="X194" s="20" t="e">
        <f ca="1">VLOOKUP(Table_Data_Table_13[[#This Row],[Item ID]],Analysis_Table,18,FALSE)</f>
        <v>#N/A</v>
      </c>
      <c r="Y194" s="20" t="e">
        <f ca="1">VLOOKUP(Table_Data_Table_13[[#This Row],[Item ID]],Analysis_Table,19,FALSE)</f>
        <v>#N/A</v>
      </c>
      <c r="Z194"/>
      <c r="AA194"/>
      <c r="AB194">
        <v>1</v>
      </c>
    </row>
    <row r="195" spans="1:28" hidden="1" x14ac:dyDescent="0.25">
      <c r="A195" t="s">
        <v>133</v>
      </c>
      <c r="E195" s="1"/>
      <c r="J195" s="21">
        <v>0</v>
      </c>
      <c r="N195" s="2" t="e">
        <f ca="1">VLOOKUP(Table_Data_Table_13[[#This Row],[Item ID]],Analysis_Table,8,FALSE)</f>
        <v>#N/A</v>
      </c>
      <c r="O195" s="19" t="e">
        <f ca="1">VLOOKUP(Table_Data_Table_13[[#This Row],[Item ID]],Analysis_Table,9,FALSE)</f>
        <v>#N/A</v>
      </c>
      <c r="P195" s="18" t="e">
        <f ca="1">VLOOKUP(Table_Data_Table_13[[#This Row],[Item ID]],Analysis_Table,10,FALSE)</f>
        <v>#N/A</v>
      </c>
      <c r="Q195" s="21" t="e">
        <f ca="1">VLOOKUP(Table_Data_Table_13[[#This Row],[Item ID]],Analysis_Table,11,FALSE)</f>
        <v>#N/A</v>
      </c>
      <c r="R195" s="2" t="e">
        <f ca="1">VLOOKUP(Table_Data_Table_13[[#This Row],[Item ID]],Analysis_Table,12,FALSE)</f>
        <v>#N/A</v>
      </c>
      <c r="S195" s="20" t="e">
        <f ca="1">VLOOKUP(Table_Data_Table_13[[#This Row],[Item ID]],Analysis_Table,13,FALSE)</f>
        <v>#N/A</v>
      </c>
      <c r="T195" s="3" t="e">
        <f ca="1">VLOOKUP(Table_Data_Table_13[[#This Row],[Item ID]],Analysis_Table,14,FALSE)</f>
        <v>#N/A</v>
      </c>
      <c r="U195" s="22" t="e">
        <f ca="1">VLOOKUP(Table_Data_Table_13[[#This Row],[Item ID]],Analysis_Table,15,FALSE)</f>
        <v>#N/A</v>
      </c>
      <c r="V195" s="2" t="e">
        <f ca="1">VLOOKUP(Table_Data_Table_13[[#This Row],[Item ID]],Analysis_Table,16,FALSE)</f>
        <v>#N/A</v>
      </c>
      <c r="W195" s="2" t="e">
        <f ca="1">VLOOKUP(Table_Data_Table_13[[#This Row],[Item ID]],Analysis_Table,17,FALSE)</f>
        <v>#N/A</v>
      </c>
      <c r="X195" s="20" t="e">
        <f ca="1">VLOOKUP(Table_Data_Table_13[[#This Row],[Item ID]],Analysis_Table,18,FALSE)</f>
        <v>#N/A</v>
      </c>
      <c r="Y195" s="20" t="e">
        <f ca="1">VLOOKUP(Table_Data_Table_13[[#This Row],[Item ID]],Analysis_Table,19,FALSE)</f>
        <v>#N/A</v>
      </c>
      <c r="Z195"/>
      <c r="AA195"/>
      <c r="AB195">
        <v>1</v>
      </c>
    </row>
    <row r="196" spans="1:28" hidden="1" x14ac:dyDescent="0.25">
      <c r="A196" t="s">
        <v>133</v>
      </c>
      <c r="E196" s="1"/>
      <c r="J196" s="21">
        <v>0</v>
      </c>
      <c r="N196" s="2" t="e">
        <f ca="1">VLOOKUP(Table_Data_Table_13[[#This Row],[Item ID]],Analysis_Table,8,FALSE)</f>
        <v>#N/A</v>
      </c>
      <c r="O196" s="19" t="e">
        <f ca="1">VLOOKUP(Table_Data_Table_13[[#This Row],[Item ID]],Analysis_Table,9,FALSE)</f>
        <v>#N/A</v>
      </c>
      <c r="P196" s="18" t="e">
        <f ca="1">VLOOKUP(Table_Data_Table_13[[#This Row],[Item ID]],Analysis_Table,10,FALSE)</f>
        <v>#N/A</v>
      </c>
      <c r="Q196" s="21" t="e">
        <f ca="1">VLOOKUP(Table_Data_Table_13[[#This Row],[Item ID]],Analysis_Table,11,FALSE)</f>
        <v>#N/A</v>
      </c>
      <c r="R196" s="2" t="e">
        <f ca="1">VLOOKUP(Table_Data_Table_13[[#This Row],[Item ID]],Analysis_Table,12,FALSE)</f>
        <v>#N/A</v>
      </c>
      <c r="S196" s="20" t="e">
        <f ca="1">VLOOKUP(Table_Data_Table_13[[#This Row],[Item ID]],Analysis_Table,13,FALSE)</f>
        <v>#N/A</v>
      </c>
      <c r="T196" s="3" t="e">
        <f ca="1">VLOOKUP(Table_Data_Table_13[[#This Row],[Item ID]],Analysis_Table,14,FALSE)</f>
        <v>#N/A</v>
      </c>
      <c r="U196" s="22" t="e">
        <f ca="1">VLOOKUP(Table_Data_Table_13[[#This Row],[Item ID]],Analysis_Table,15,FALSE)</f>
        <v>#N/A</v>
      </c>
      <c r="V196" s="2" t="e">
        <f ca="1">VLOOKUP(Table_Data_Table_13[[#This Row],[Item ID]],Analysis_Table,16,FALSE)</f>
        <v>#N/A</v>
      </c>
      <c r="W196" s="2" t="e">
        <f ca="1">VLOOKUP(Table_Data_Table_13[[#This Row],[Item ID]],Analysis_Table,17,FALSE)</f>
        <v>#N/A</v>
      </c>
      <c r="X196" s="20" t="e">
        <f ca="1">VLOOKUP(Table_Data_Table_13[[#This Row],[Item ID]],Analysis_Table,18,FALSE)</f>
        <v>#N/A</v>
      </c>
      <c r="Y196" s="20" t="e">
        <f ca="1">VLOOKUP(Table_Data_Table_13[[#This Row],[Item ID]],Analysis_Table,19,FALSE)</f>
        <v>#N/A</v>
      </c>
      <c r="Z196"/>
      <c r="AA196"/>
      <c r="AB196">
        <v>1</v>
      </c>
    </row>
    <row r="197" spans="1:28" hidden="1" x14ac:dyDescent="0.25">
      <c r="A197" t="s">
        <v>133</v>
      </c>
      <c r="E197" s="1"/>
      <c r="J197" s="21">
        <v>0</v>
      </c>
      <c r="N197" s="2" t="e">
        <f ca="1">VLOOKUP(Table_Data_Table_13[[#This Row],[Item ID]],Analysis_Table,8,FALSE)</f>
        <v>#N/A</v>
      </c>
      <c r="O197" s="19" t="e">
        <f ca="1">VLOOKUP(Table_Data_Table_13[[#This Row],[Item ID]],Analysis_Table,9,FALSE)</f>
        <v>#N/A</v>
      </c>
      <c r="P197" s="18" t="e">
        <f ca="1">VLOOKUP(Table_Data_Table_13[[#This Row],[Item ID]],Analysis_Table,10,FALSE)</f>
        <v>#N/A</v>
      </c>
      <c r="Q197" s="21" t="e">
        <f ca="1">VLOOKUP(Table_Data_Table_13[[#This Row],[Item ID]],Analysis_Table,11,FALSE)</f>
        <v>#N/A</v>
      </c>
      <c r="R197" s="2" t="e">
        <f ca="1">VLOOKUP(Table_Data_Table_13[[#This Row],[Item ID]],Analysis_Table,12,FALSE)</f>
        <v>#N/A</v>
      </c>
      <c r="S197" s="20" t="e">
        <f ca="1">VLOOKUP(Table_Data_Table_13[[#This Row],[Item ID]],Analysis_Table,13,FALSE)</f>
        <v>#N/A</v>
      </c>
      <c r="T197" s="3" t="e">
        <f ca="1">VLOOKUP(Table_Data_Table_13[[#This Row],[Item ID]],Analysis_Table,14,FALSE)</f>
        <v>#N/A</v>
      </c>
      <c r="U197" s="22" t="e">
        <f ca="1">VLOOKUP(Table_Data_Table_13[[#This Row],[Item ID]],Analysis_Table,15,FALSE)</f>
        <v>#N/A</v>
      </c>
      <c r="V197" s="2" t="e">
        <f ca="1">VLOOKUP(Table_Data_Table_13[[#This Row],[Item ID]],Analysis_Table,16,FALSE)</f>
        <v>#N/A</v>
      </c>
      <c r="W197" s="2" t="e">
        <f ca="1">VLOOKUP(Table_Data_Table_13[[#This Row],[Item ID]],Analysis_Table,17,FALSE)</f>
        <v>#N/A</v>
      </c>
      <c r="X197" s="20" t="e">
        <f ca="1">VLOOKUP(Table_Data_Table_13[[#This Row],[Item ID]],Analysis_Table,18,FALSE)</f>
        <v>#N/A</v>
      </c>
      <c r="Y197" s="20" t="e">
        <f ca="1">VLOOKUP(Table_Data_Table_13[[#This Row],[Item ID]],Analysis_Table,19,FALSE)</f>
        <v>#N/A</v>
      </c>
      <c r="Z197"/>
      <c r="AA197"/>
      <c r="AB197">
        <v>1</v>
      </c>
    </row>
    <row r="198" spans="1:28" hidden="1" x14ac:dyDescent="0.25">
      <c r="A198" t="s">
        <v>133</v>
      </c>
      <c r="E198" s="1"/>
      <c r="J198" s="21">
        <v>0</v>
      </c>
      <c r="N198" s="2" t="e">
        <f ca="1">VLOOKUP(Table_Data_Table_13[[#This Row],[Item ID]],Analysis_Table,8,FALSE)</f>
        <v>#N/A</v>
      </c>
      <c r="O198" s="19" t="e">
        <f ca="1">VLOOKUP(Table_Data_Table_13[[#This Row],[Item ID]],Analysis_Table,9,FALSE)</f>
        <v>#N/A</v>
      </c>
      <c r="P198" s="18" t="e">
        <f ca="1">VLOOKUP(Table_Data_Table_13[[#This Row],[Item ID]],Analysis_Table,10,FALSE)</f>
        <v>#N/A</v>
      </c>
      <c r="Q198" s="21" t="e">
        <f ca="1">VLOOKUP(Table_Data_Table_13[[#This Row],[Item ID]],Analysis_Table,11,FALSE)</f>
        <v>#N/A</v>
      </c>
      <c r="R198" s="2" t="e">
        <f ca="1">VLOOKUP(Table_Data_Table_13[[#This Row],[Item ID]],Analysis_Table,12,FALSE)</f>
        <v>#N/A</v>
      </c>
      <c r="S198" s="20" t="e">
        <f ca="1">VLOOKUP(Table_Data_Table_13[[#This Row],[Item ID]],Analysis_Table,13,FALSE)</f>
        <v>#N/A</v>
      </c>
      <c r="T198" s="3" t="e">
        <f ca="1">VLOOKUP(Table_Data_Table_13[[#This Row],[Item ID]],Analysis_Table,14,FALSE)</f>
        <v>#N/A</v>
      </c>
      <c r="U198" s="22" t="e">
        <f ca="1">VLOOKUP(Table_Data_Table_13[[#This Row],[Item ID]],Analysis_Table,15,FALSE)</f>
        <v>#N/A</v>
      </c>
      <c r="V198" s="2" t="e">
        <f ca="1">VLOOKUP(Table_Data_Table_13[[#This Row],[Item ID]],Analysis_Table,16,FALSE)</f>
        <v>#N/A</v>
      </c>
      <c r="W198" s="2" t="e">
        <f ca="1">VLOOKUP(Table_Data_Table_13[[#This Row],[Item ID]],Analysis_Table,17,FALSE)</f>
        <v>#N/A</v>
      </c>
      <c r="X198" s="20" t="e">
        <f ca="1">VLOOKUP(Table_Data_Table_13[[#This Row],[Item ID]],Analysis_Table,18,FALSE)</f>
        <v>#N/A</v>
      </c>
      <c r="Y198" s="20" t="e">
        <f ca="1">VLOOKUP(Table_Data_Table_13[[#This Row],[Item ID]],Analysis_Table,19,FALSE)</f>
        <v>#N/A</v>
      </c>
      <c r="Z198"/>
      <c r="AA198"/>
      <c r="AB198">
        <v>1</v>
      </c>
    </row>
    <row r="199" spans="1:28" hidden="1" x14ac:dyDescent="0.25">
      <c r="A199" t="s">
        <v>133</v>
      </c>
      <c r="E199" s="1"/>
      <c r="J199" s="21">
        <v>0</v>
      </c>
      <c r="N199" s="2" t="e">
        <f ca="1">VLOOKUP(Table_Data_Table_13[[#This Row],[Item ID]],Analysis_Table,8,FALSE)</f>
        <v>#N/A</v>
      </c>
      <c r="O199" s="19" t="e">
        <f ca="1">VLOOKUP(Table_Data_Table_13[[#This Row],[Item ID]],Analysis_Table,9,FALSE)</f>
        <v>#N/A</v>
      </c>
      <c r="P199" s="18" t="e">
        <f ca="1">VLOOKUP(Table_Data_Table_13[[#This Row],[Item ID]],Analysis_Table,10,FALSE)</f>
        <v>#N/A</v>
      </c>
      <c r="Q199" s="21" t="e">
        <f ca="1">VLOOKUP(Table_Data_Table_13[[#This Row],[Item ID]],Analysis_Table,11,FALSE)</f>
        <v>#N/A</v>
      </c>
      <c r="R199" s="2" t="e">
        <f ca="1">VLOOKUP(Table_Data_Table_13[[#This Row],[Item ID]],Analysis_Table,12,FALSE)</f>
        <v>#N/A</v>
      </c>
      <c r="S199" s="20" t="e">
        <f ca="1">VLOOKUP(Table_Data_Table_13[[#This Row],[Item ID]],Analysis_Table,13,FALSE)</f>
        <v>#N/A</v>
      </c>
      <c r="T199" s="3" t="e">
        <f ca="1">VLOOKUP(Table_Data_Table_13[[#This Row],[Item ID]],Analysis_Table,14,FALSE)</f>
        <v>#N/A</v>
      </c>
      <c r="U199" s="22" t="e">
        <f ca="1">VLOOKUP(Table_Data_Table_13[[#This Row],[Item ID]],Analysis_Table,15,FALSE)</f>
        <v>#N/A</v>
      </c>
      <c r="V199" s="2" t="e">
        <f ca="1">VLOOKUP(Table_Data_Table_13[[#This Row],[Item ID]],Analysis_Table,16,FALSE)</f>
        <v>#N/A</v>
      </c>
      <c r="W199" s="2" t="e">
        <f ca="1">VLOOKUP(Table_Data_Table_13[[#This Row],[Item ID]],Analysis_Table,17,FALSE)</f>
        <v>#N/A</v>
      </c>
      <c r="X199" s="20" t="e">
        <f ca="1">VLOOKUP(Table_Data_Table_13[[#This Row],[Item ID]],Analysis_Table,18,FALSE)</f>
        <v>#N/A</v>
      </c>
      <c r="Y199" s="20" t="e">
        <f ca="1">VLOOKUP(Table_Data_Table_13[[#This Row],[Item ID]],Analysis_Table,19,FALSE)</f>
        <v>#N/A</v>
      </c>
      <c r="Z199"/>
      <c r="AA199"/>
      <c r="AB199">
        <v>1</v>
      </c>
    </row>
    <row r="200" spans="1:28" hidden="1" x14ac:dyDescent="0.25">
      <c r="A200" t="s">
        <v>133</v>
      </c>
      <c r="E200" s="1"/>
      <c r="J200" s="21">
        <v>0</v>
      </c>
      <c r="N200" s="2" t="e">
        <f ca="1">VLOOKUP(Table_Data_Table_13[[#This Row],[Item ID]],Analysis_Table,8,FALSE)</f>
        <v>#N/A</v>
      </c>
      <c r="O200" s="19" t="e">
        <f ca="1">VLOOKUP(Table_Data_Table_13[[#This Row],[Item ID]],Analysis_Table,9,FALSE)</f>
        <v>#N/A</v>
      </c>
      <c r="P200" s="18" t="e">
        <f ca="1">VLOOKUP(Table_Data_Table_13[[#This Row],[Item ID]],Analysis_Table,10,FALSE)</f>
        <v>#N/A</v>
      </c>
      <c r="Q200" s="21" t="e">
        <f ca="1">VLOOKUP(Table_Data_Table_13[[#This Row],[Item ID]],Analysis_Table,11,FALSE)</f>
        <v>#N/A</v>
      </c>
      <c r="R200" s="2" t="e">
        <f ca="1">VLOOKUP(Table_Data_Table_13[[#This Row],[Item ID]],Analysis_Table,12,FALSE)</f>
        <v>#N/A</v>
      </c>
      <c r="S200" s="20" t="e">
        <f ca="1">VLOOKUP(Table_Data_Table_13[[#This Row],[Item ID]],Analysis_Table,13,FALSE)</f>
        <v>#N/A</v>
      </c>
      <c r="T200" s="3" t="e">
        <f ca="1">VLOOKUP(Table_Data_Table_13[[#This Row],[Item ID]],Analysis_Table,14,FALSE)</f>
        <v>#N/A</v>
      </c>
      <c r="U200" s="22" t="e">
        <f ca="1">VLOOKUP(Table_Data_Table_13[[#This Row],[Item ID]],Analysis_Table,15,FALSE)</f>
        <v>#N/A</v>
      </c>
      <c r="V200" s="2" t="e">
        <f ca="1">VLOOKUP(Table_Data_Table_13[[#This Row],[Item ID]],Analysis_Table,16,FALSE)</f>
        <v>#N/A</v>
      </c>
      <c r="W200" s="2" t="e">
        <f ca="1">VLOOKUP(Table_Data_Table_13[[#This Row],[Item ID]],Analysis_Table,17,FALSE)</f>
        <v>#N/A</v>
      </c>
      <c r="X200" s="20" t="e">
        <f ca="1">VLOOKUP(Table_Data_Table_13[[#This Row],[Item ID]],Analysis_Table,18,FALSE)</f>
        <v>#N/A</v>
      </c>
      <c r="Y200" s="20" t="e">
        <f ca="1">VLOOKUP(Table_Data_Table_13[[#This Row],[Item ID]],Analysis_Table,19,FALSE)</f>
        <v>#N/A</v>
      </c>
      <c r="Z200"/>
      <c r="AA200"/>
      <c r="AB200">
        <v>1</v>
      </c>
    </row>
    <row r="201" spans="1:28" hidden="1" x14ac:dyDescent="0.25">
      <c r="A201" t="s">
        <v>133</v>
      </c>
      <c r="E201" s="1"/>
      <c r="J201" s="21">
        <v>0</v>
      </c>
      <c r="N201" s="2" t="e">
        <f ca="1">VLOOKUP(Table_Data_Table_13[[#This Row],[Item ID]],Analysis_Table,8,FALSE)</f>
        <v>#N/A</v>
      </c>
      <c r="O201" s="19" t="e">
        <f ca="1">VLOOKUP(Table_Data_Table_13[[#This Row],[Item ID]],Analysis_Table,9,FALSE)</f>
        <v>#N/A</v>
      </c>
      <c r="P201" s="18" t="e">
        <f ca="1">VLOOKUP(Table_Data_Table_13[[#This Row],[Item ID]],Analysis_Table,10,FALSE)</f>
        <v>#N/A</v>
      </c>
      <c r="Q201" s="21" t="e">
        <f ca="1">VLOOKUP(Table_Data_Table_13[[#This Row],[Item ID]],Analysis_Table,11,FALSE)</f>
        <v>#N/A</v>
      </c>
      <c r="R201" s="2" t="e">
        <f ca="1">VLOOKUP(Table_Data_Table_13[[#This Row],[Item ID]],Analysis_Table,12,FALSE)</f>
        <v>#N/A</v>
      </c>
      <c r="S201" s="20" t="e">
        <f ca="1">VLOOKUP(Table_Data_Table_13[[#This Row],[Item ID]],Analysis_Table,13,FALSE)</f>
        <v>#N/A</v>
      </c>
      <c r="T201" s="3" t="e">
        <f ca="1">VLOOKUP(Table_Data_Table_13[[#This Row],[Item ID]],Analysis_Table,14,FALSE)</f>
        <v>#N/A</v>
      </c>
      <c r="U201" s="22" t="e">
        <f ca="1">VLOOKUP(Table_Data_Table_13[[#This Row],[Item ID]],Analysis_Table,15,FALSE)</f>
        <v>#N/A</v>
      </c>
      <c r="V201" s="2" t="e">
        <f ca="1">VLOOKUP(Table_Data_Table_13[[#This Row],[Item ID]],Analysis_Table,16,FALSE)</f>
        <v>#N/A</v>
      </c>
      <c r="W201" s="2" t="e">
        <f ca="1">VLOOKUP(Table_Data_Table_13[[#This Row],[Item ID]],Analysis_Table,17,FALSE)</f>
        <v>#N/A</v>
      </c>
      <c r="X201" s="20" t="e">
        <f ca="1">VLOOKUP(Table_Data_Table_13[[#This Row],[Item ID]],Analysis_Table,18,FALSE)</f>
        <v>#N/A</v>
      </c>
      <c r="Y201" s="20" t="e">
        <f ca="1">VLOOKUP(Table_Data_Table_13[[#This Row],[Item ID]],Analysis_Table,19,FALSE)</f>
        <v>#N/A</v>
      </c>
      <c r="Z201"/>
      <c r="AA201"/>
      <c r="AB201">
        <v>1</v>
      </c>
    </row>
    <row r="202" spans="1:28" hidden="1" x14ac:dyDescent="0.25">
      <c r="A202" t="s">
        <v>133</v>
      </c>
      <c r="E202" s="1"/>
      <c r="J202" s="21">
        <v>0</v>
      </c>
      <c r="N202" s="2" t="e">
        <f ca="1">VLOOKUP(Table_Data_Table_13[[#This Row],[Item ID]],Analysis_Table,8,FALSE)</f>
        <v>#N/A</v>
      </c>
      <c r="O202" s="19" t="e">
        <f ca="1">VLOOKUP(Table_Data_Table_13[[#This Row],[Item ID]],Analysis_Table,9,FALSE)</f>
        <v>#N/A</v>
      </c>
      <c r="P202" s="18" t="e">
        <f ca="1">VLOOKUP(Table_Data_Table_13[[#This Row],[Item ID]],Analysis_Table,10,FALSE)</f>
        <v>#N/A</v>
      </c>
      <c r="Q202" s="21" t="e">
        <f ca="1">VLOOKUP(Table_Data_Table_13[[#This Row],[Item ID]],Analysis_Table,11,FALSE)</f>
        <v>#N/A</v>
      </c>
      <c r="R202" s="2" t="e">
        <f ca="1">VLOOKUP(Table_Data_Table_13[[#This Row],[Item ID]],Analysis_Table,12,FALSE)</f>
        <v>#N/A</v>
      </c>
      <c r="S202" s="20" t="e">
        <f ca="1">VLOOKUP(Table_Data_Table_13[[#This Row],[Item ID]],Analysis_Table,13,FALSE)</f>
        <v>#N/A</v>
      </c>
      <c r="T202" s="3" t="e">
        <f ca="1">VLOOKUP(Table_Data_Table_13[[#This Row],[Item ID]],Analysis_Table,14,FALSE)</f>
        <v>#N/A</v>
      </c>
      <c r="U202" s="22" t="e">
        <f ca="1">VLOOKUP(Table_Data_Table_13[[#This Row],[Item ID]],Analysis_Table,15,FALSE)</f>
        <v>#N/A</v>
      </c>
      <c r="V202" s="2" t="e">
        <f ca="1">VLOOKUP(Table_Data_Table_13[[#This Row],[Item ID]],Analysis_Table,16,FALSE)</f>
        <v>#N/A</v>
      </c>
      <c r="W202" s="2" t="e">
        <f ca="1">VLOOKUP(Table_Data_Table_13[[#This Row],[Item ID]],Analysis_Table,17,FALSE)</f>
        <v>#N/A</v>
      </c>
      <c r="X202" s="20" t="e">
        <f ca="1">VLOOKUP(Table_Data_Table_13[[#This Row],[Item ID]],Analysis_Table,18,FALSE)</f>
        <v>#N/A</v>
      </c>
      <c r="Y202" s="20" t="e">
        <f ca="1">VLOOKUP(Table_Data_Table_13[[#This Row],[Item ID]],Analysis_Table,19,FALSE)</f>
        <v>#N/A</v>
      </c>
      <c r="Z202"/>
      <c r="AA202"/>
      <c r="AB202">
        <v>1</v>
      </c>
    </row>
    <row r="203" spans="1:28" hidden="1" x14ac:dyDescent="0.25">
      <c r="A203" t="s">
        <v>133</v>
      </c>
      <c r="E203" s="1"/>
      <c r="J203" s="21">
        <v>0</v>
      </c>
      <c r="N203" s="2" t="e">
        <f ca="1">VLOOKUP(Table_Data_Table_13[[#This Row],[Item ID]],Analysis_Table,8,FALSE)</f>
        <v>#N/A</v>
      </c>
      <c r="O203" s="19" t="e">
        <f ca="1">VLOOKUP(Table_Data_Table_13[[#This Row],[Item ID]],Analysis_Table,9,FALSE)</f>
        <v>#N/A</v>
      </c>
      <c r="P203" s="18" t="e">
        <f ca="1">VLOOKUP(Table_Data_Table_13[[#This Row],[Item ID]],Analysis_Table,10,FALSE)</f>
        <v>#N/A</v>
      </c>
      <c r="Q203" s="21" t="e">
        <f ca="1">VLOOKUP(Table_Data_Table_13[[#This Row],[Item ID]],Analysis_Table,11,FALSE)</f>
        <v>#N/A</v>
      </c>
      <c r="R203" s="2" t="e">
        <f ca="1">VLOOKUP(Table_Data_Table_13[[#This Row],[Item ID]],Analysis_Table,12,FALSE)</f>
        <v>#N/A</v>
      </c>
      <c r="S203" s="20" t="e">
        <f ca="1">VLOOKUP(Table_Data_Table_13[[#This Row],[Item ID]],Analysis_Table,13,FALSE)</f>
        <v>#N/A</v>
      </c>
      <c r="T203" s="3" t="e">
        <f ca="1">VLOOKUP(Table_Data_Table_13[[#This Row],[Item ID]],Analysis_Table,14,FALSE)</f>
        <v>#N/A</v>
      </c>
      <c r="U203" s="22" t="e">
        <f ca="1">VLOOKUP(Table_Data_Table_13[[#This Row],[Item ID]],Analysis_Table,15,FALSE)</f>
        <v>#N/A</v>
      </c>
      <c r="V203" s="2" t="e">
        <f ca="1">VLOOKUP(Table_Data_Table_13[[#This Row],[Item ID]],Analysis_Table,16,FALSE)</f>
        <v>#N/A</v>
      </c>
      <c r="W203" s="2" t="e">
        <f ca="1">VLOOKUP(Table_Data_Table_13[[#This Row],[Item ID]],Analysis_Table,17,FALSE)</f>
        <v>#N/A</v>
      </c>
      <c r="X203" s="20" t="e">
        <f ca="1">VLOOKUP(Table_Data_Table_13[[#This Row],[Item ID]],Analysis_Table,18,FALSE)</f>
        <v>#N/A</v>
      </c>
      <c r="Y203" s="20" t="e">
        <f ca="1">VLOOKUP(Table_Data_Table_13[[#This Row],[Item ID]],Analysis_Table,19,FALSE)</f>
        <v>#N/A</v>
      </c>
      <c r="Z203"/>
      <c r="AA203"/>
      <c r="AB203">
        <v>1</v>
      </c>
    </row>
    <row r="204" spans="1:28" hidden="1" x14ac:dyDescent="0.25">
      <c r="A204" t="s">
        <v>133</v>
      </c>
      <c r="E204" s="1"/>
      <c r="J204" s="21">
        <v>0</v>
      </c>
      <c r="N204" s="2" t="e">
        <f ca="1">VLOOKUP(Table_Data_Table_13[[#This Row],[Item ID]],Analysis_Table,8,FALSE)</f>
        <v>#N/A</v>
      </c>
      <c r="O204" s="19" t="e">
        <f ca="1">VLOOKUP(Table_Data_Table_13[[#This Row],[Item ID]],Analysis_Table,9,FALSE)</f>
        <v>#N/A</v>
      </c>
      <c r="P204" s="18" t="e">
        <f ca="1">VLOOKUP(Table_Data_Table_13[[#This Row],[Item ID]],Analysis_Table,10,FALSE)</f>
        <v>#N/A</v>
      </c>
      <c r="Q204" s="21" t="e">
        <f ca="1">VLOOKUP(Table_Data_Table_13[[#This Row],[Item ID]],Analysis_Table,11,FALSE)</f>
        <v>#N/A</v>
      </c>
      <c r="R204" s="2" t="e">
        <f ca="1">VLOOKUP(Table_Data_Table_13[[#This Row],[Item ID]],Analysis_Table,12,FALSE)</f>
        <v>#N/A</v>
      </c>
      <c r="S204" s="20" t="e">
        <f ca="1">VLOOKUP(Table_Data_Table_13[[#This Row],[Item ID]],Analysis_Table,13,FALSE)</f>
        <v>#N/A</v>
      </c>
      <c r="T204" s="3" t="e">
        <f ca="1">VLOOKUP(Table_Data_Table_13[[#This Row],[Item ID]],Analysis_Table,14,FALSE)</f>
        <v>#N/A</v>
      </c>
      <c r="U204" s="22" t="e">
        <f ca="1">VLOOKUP(Table_Data_Table_13[[#This Row],[Item ID]],Analysis_Table,15,FALSE)</f>
        <v>#N/A</v>
      </c>
      <c r="V204" s="2" t="e">
        <f ca="1">VLOOKUP(Table_Data_Table_13[[#This Row],[Item ID]],Analysis_Table,16,FALSE)</f>
        <v>#N/A</v>
      </c>
      <c r="W204" s="2" t="e">
        <f ca="1">VLOOKUP(Table_Data_Table_13[[#This Row],[Item ID]],Analysis_Table,17,FALSE)</f>
        <v>#N/A</v>
      </c>
      <c r="X204" s="20" t="e">
        <f ca="1">VLOOKUP(Table_Data_Table_13[[#This Row],[Item ID]],Analysis_Table,18,FALSE)</f>
        <v>#N/A</v>
      </c>
      <c r="Y204" s="20" t="e">
        <f ca="1">VLOOKUP(Table_Data_Table_13[[#This Row],[Item ID]],Analysis_Table,19,FALSE)</f>
        <v>#N/A</v>
      </c>
      <c r="Z204"/>
      <c r="AA204"/>
      <c r="AB204">
        <v>1</v>
      </c>
    </row>
    <row r="205" spans="1:28" hidden="1" x14ac:dyDescent="0.25">
      <c r="A205" t="s">
        <v>133</v>
      </c>
      <c r="E205" s="1"/>
      <c r="J205" s="21">
        <v>0</v>
      </c>
      <c r="N205" s="2" t="e">
        <f ca="1">VLOOKUP(Table_Data_Table_13[[#This Row],[Item ID]],Analysis_Table,8,FALSE)</f>
        <v>#N/A</v>
      </c>
      <c r="O205" s="19" t="e">
        <f ca="1">VLOOKUP(Table_Data_Table_13[[#This Row],[Item ID]],Analysis_Table,9,FALSE)</f>
        <v>#N/A</v>
      </c>
      <c r="P205" s="18" t="e">
        <f ca="1">VLOOKUP(Table_Data_Table_13[[#This Row],[Item ID]],Analysis_Table,10,FALSE)</f>
        <v>#N/A</v>
      </c>
      <c r="Q205" s="21" t="e">
        <f ca="1">VLOOKUP(Table_Data_Table_13[[#This Row],[Item ID]],Analysis_Table,11,FALSE)</f>
        <v>#N/A</v>
      </c>
      <c r="R205" s="2" t="e">
        <f ca="1">VLOOKUP(Table_Data_Table_13[[#This Row],[Item ID]],Analysis_Table,12,FALSE)</f>
        <v>#N/A</v>
      </c>
      <c r="S205" s="20" t="e">
        <f ca="1">VLOOKUP(Table_Data_Table_13[[#This Row],[Item ID]],Analysis_Table,13,FALSE)</f>
        <v>#N/A</v>
      </c>
      <c r="T205" s="3" t="e">
        <f ca="1">VLOOKUP(Table_Data_Table_13[[#This Row],[Item ID]],Analysis_Table,14,FALSE)</f>
        <v>#N/A</v>
      </c>
      <c r="U205" s="22" t="e">
        <f ca="1">VLOOKUP(Table_Data_Table_13[[#This Row],[Item ID]],Analysis_Table,15,FALSE)</f>
        <v>#N/A</v>
      </c>
      <c r="V205" s="2" t="e">
        <f ca="1">VLOOKUP(Table_Data_Table_13[[#This Row],[Item ID]],Analysis_Table,16,FALSE)</f>
        <v>#N/A</v>
      </c>
      <c r="W205" s="2" t="e">
        <f ca="1">VLOOKUP(Table_Data_Table_13[[#This Row],[Item ID]],Analysis_Table,17,FALSE)</f>
        <v>#N/A</v>
      </c>
      <c r="X205" s="20" t="e">
        <f ca="1">VLOOKUP(Table_Data_Table_13[[#This Row],[Item ID]],Analysis_Table,18,FALSE)</f>
        <v>#N/A</v>
      </c>
      <c r="Y205" s="20" t="e">
        <f ca="1">VLOOKUP(Table_Data_Table_13[[#This Row],[Item ID]],Analysis_Table,19,FALSE)</f>
        <v>#N/A</v>
      </c>
      <c r="Z205"/>
      <c r="AA205"/>
      <c r="AB205">
        <v>1</v>
      </c>
    </row>
    <row r="206" spans="1:28" hidden="1" x14ac:dyDescent="0.25">
      <c r="A206" t="s">
        <v>133</v>
      </c>
      <c r="E206" s="1"/>
      <c r="J206" s="21">
        <v>0</v>
      </c>
      <c r="N206" s="2" t="e">
        <f ca="1">VLOOKUP(Table_Data_Table_13[[#This Row],[Item ID]],Analysis_Table,8,FALSE)</f>
        <v>#N/A</v>
      </c>
      <c r="O206" s="19" t="e">
        <f ca="1">VLOOKUP(Table_Data_Table_13[[#This Row],[Item ID]],Analysis_Table,9,FALSE)</f>
        <v>#N/A</v>
      </c>
      <c r="P206" s="18" t="e">
        <f ca="1">VLOOKUP(Table_Data_Table_13[[#This Row],[Item ID]],Analysis_Table,10,FALSE)</f>
        <v>#N/A</v>
      </c>
      <c r="Q206" s="21" t="e">
        <f ca="1">VLOOKUP(Table_Data_Table_13[[#This Row],[Item ID]],Analysis_Table,11,FALSE)</f>
        <v>#N/A</v>
      </c>
      <c r="R206" s="2" t="e">
        <f ca="1">VLOOKUP(Table_Data_Table_13[[#This Row],[Item ID]],Analysis_Table,12,FALSE)</f>
        <v>#N/A</v>
      </c>
      <c r="S206" s="20" t="e">
        <f ca="1">VLOOKUP(Table_Data_Table_13[[#This Row],[Item ID]],Analysis_Table,13,FALSE)</f>
        <v>#N/A</v>
      </c>
      <c r="T206" s="3" t="e">
        <f ca="1">VLOOKUP(Table_Data_Table_13[[#This Row],[Item ID]],Analysis_Table,14,FALSE)</f>
        <v>#N/A</v>
      </c>
      <c r="U206" s="22" t="e">
        <f ca="1">VLOOKUP(Table_Data_Table_13[[#This Row],[Item ID]],Analysis_Table,15,FALSE)</f>
        <v>#N/A</v>
      </c>
      <c r="V206" s="2" t="e">
        <f ca="1">VLOOKUP(Table_Data_Table_13[[#This Row],[Item ID]],Analysis_Table,16,FALSE)</f>
        <v>#N/A</v>
      </c>
      <c r="W206" s="2" t="e">
        <f ca="1">VLOOKUP(Table_Data_Table_13[[#This Row],[Item ID]],Analysis_Table,17,FALSE)</f>
        <v>#N/A</v>
      </c>
      <c r="X206" s="20" t="e">
        <f ca="1">VLOOKUP(Table_Data_Table_13[[#This Row],[Item ID]],Analysis_Table,18,FALSE)</f>
        <v>#N/A</v>
      </c>
      <c r="Y206" s="20" t="e">
        <f ca="1">VLOOKUP(Table_Data_Table_13[[#This Row],[Item ID]],Analysis_Table,19,FALSE)</f>
        <v>#N/A</v>
      </c>
      <c r="Z206"/>
      <c r="AA206"/>
      <c r="AB206">
        <v>1</v>
      </c>
    </row>
    <row r="207" spans="1:28" hidden="1" x14ac:dyDescent="0.25">
      <c r="A207" t="s">
        <v>133</v>
      </c>
      <c r="E207" s="1"/>
      <c r="J207" s="21">
        <v>0</v>
      </c>
      <c r="N207" s="2" t="e">
        <f ca="1">VLOOKUP(Table_Data_Table_13[[#This Row],[Item ID]],Analysis_Table,8,FALSE)</f>
        <v>#N/A</v>
      </c>
      <c r="O207" s="19" t="e">
        <f ca="1">VLOOKUP(Table_Data_Table_13[[#This Row],[Item ID]],Analysis_Table,9,FALSE)</f>
        <v>#N/A</v>
      </c>
      <c r="P207" s="18" t="e">
        <f ca="1">VLOOKUP(Table_Data_Table_13[[#This Row],[Item ID]],Analysis_Table,10,FALSE)</f>
        <v>#N/A</v>
      </c>
      <c r="Q207" s="21" t="e">
        <f ca="1">VLOOKUP(Table_Data_Table_13[[#This Row],[Item ID]],Analysis_Table,11,FALSE)</f>
        <v>#N/A</v>
      </c>
      <c r="R207" s="2" t="e">
        <f ca="1">VLOOKUP(Table_Data_Table_13[[#This Row],[Item ID]],Analysis_Table,12,FALSE)</f>
        <v>#N/A</v>
      </c>
      <c r="S207" s="20" t="e">
        <f ca="1">VLOOKUP(Table_Data_Table_13[[#This Row],[Item ID]],Analysis_Table,13,FALSE)</f>
        <v>#N/A</v>
      </c>
      <c r="T207" s="3" t="e">
        <f ca="1">VLOOKUP(Table_Data_Table_13[[#This Row],[Item ID]],Analysis_Table,14,FALSE)</f>
        <v>#N/A</v>
      </c>
      <c r="U207" s="22" t="e">
        <f ca="1">VLOOKUP(Table_Data_Table_13[[#This Row],[Item ID]],Analysis_Table,15,FALSE)</f>
        <v>#N/A</v>
      </c>
      <c r="V207" s="2" t="e">
        <f ca="1">VLOOKUP(Table_Data_Table_13[[#This Row],[Item ID]],Analysis_Table,16,FALSE)</f>
        <v>#N/A</v>
      </c>
      <c r="W207" s="2" t="e">
        <f ca="1">VLOOKUP(Table_Data_Table_13[[#This Row],[Item ID]],Analysis_Table,17,FALSE)</f>
        <v>#N/A</v>
      </c>
      <c r="X207" s="20" t="e">
        <f ca="1">VLOOKUP(Table_Data_Table_13[[#This Row],[Item ID]],Analysis_Table,18,FALSE)</f>
        <v>#N/A</v>
      </c>
      <c r="Y207" s="20" t="e">
        <f ca="1">VLOOKUP(Table_Data_Table_13[[#This Row],[Item ID]],Analysis_Table,19,FALSE)</f>
        <v>#N/A</v>
      </c>
      <c r="Z207"/>
      <c r="AA207"/>
      <c r="AB207">
        <v>1</v>
      </c>
    </row>
    <row r="208" spans="1:28" hidden="1" x14ac:dyDescent="0.25">
      <c r="A208" t="s">
        <v>133</v>
      </c>
      <c r="E208" s="1"/>
      <c r="J208" s="21">
        <v>0</v>
      </c>
      <c r="N208" s="2" t="e">
        <f ca="1">VLOOKUP(Table_Data_Table_13[[#This Row],[Item ID]],Analysis_Table,8,FALSE)</f>
        <v>#N/A</v>
      </c>
      <c r="O208" s="19" t="e">
        <f ca="1">VLOOKUP(Table_Data_Table_13[[#This Row],[Item ID]],Analysis_Table,9,FALSE)</f>
        <v>#N/A</v>
      </c>
      <c r="P208" s="18" t="e">
        <f ca="1">VLOOKUP(Table_Data_Table_13[[#This Row],[Item ID]],Analysis_Table,10,FALSE)</f>
        <v>#N/A</v>
      </c>
      <c r="Q208" s="21" t="e">
        <f ca="1">VLOOKUP(Table_Data_Table_13[[#This Row],[Item ID]],Analysis_Table,11,FALSE)</f>
        <v>#N/A</v>
      </c>
      <c r="R208" s="2" t="e">
        <f ca="1">VLOOKUP(Table_Data_Table_13[[#This Row],[Item ID]],Analysis_Table,12,FALSE)</f>
        <v>#N/A</v>
      </c>
      <c r="S208" s="20" t="e">
        <f ca="1">VLOOKUP(Table_Data_Table_13[[#This Row],[Item ID]],Analysis_Table,13,FALSE)</f>
        <v>#N/A</v>
      </c>
      <c r="T208" s="3" t="e">
        <f ca="1">VLOOKUP(Table_Data_Table_13[[#This Row],[Item ID]],Analysis_Table,14,FALSE)</f>
        <v>#N/A</v>
      </c>
      <c r="U208" s="22" t="e">
        <f ca="1">VLOOKUP(Table_Data_Table_13[[#This Row],[Item ID]],Analysis_Table,15,FALSE)</f>
        <v>#N/A</v>
      </c>
      <c r="V208" s="2" t="e">
        <f ca="1">VLOOKUP(Table_Data_Table_13[[#This Row],[Item ID]],Analysis_Table,16,FALSE)</f>
        <v>#N/A</v>
      </c>
      <c r="W208" s="2" t="e">
        <f ca="1">VLOOKUP(Table_Data_Table_13[[#This Row],[Item ID]],Analysis_Table,17,FALSE)</f>
        <v>#N/A</v>
      </c>
      <c r="X208" s="20" t="e">
        <f ca="1">VLOOKUP(Table_Data_Table_13[[#This Row],[Item ID]],Analysis_Table,18,FALSE)</f>
        <v>#N/A</v>
      </c>
      <c r="Y208" s="20" t="e">
        <f ca="1">VLOOKUP(Table_Data_Table_13[[#This Row],[Item ID]],Analysis_Table,19,FALSE)</f>
        <v>#N/A</v>
      </c>
      <c r="Z208"/>
      <c r="AA208"/>
      <c r="AB208">
        <v>1</v>
      </c>
    </row>
    <row r="209" spans="1:28" hidden="1" x14ac:dyDescent="0.25">
      <c r="A209" t="s">
        <v>133</v>
      </c>
      <c r="E209" s="1"/>
      <c r="J209" s="21">
        <v>0</v>
      </c>
      <c r="N209" s="2" t="e">
        <f ca="1">VLOOKUP(Table_Data_Table_13[[#This Row],[Item ID]],Analysis_Table,8,FALSE)</f>
        <v>#N/A</v>
      </c>
      <c r="O209" s="19" t="e">
        <f ca="1">VLOOKUP(Table_Data_Table_13[[#This Row],[Item ID]],Analysis_Table,9,FALSE)</f>
        <v>#N/A</v>
      </c>
      <c r="P209" s="18" t="e">
        <f ca="1">VLOOKUP(Table_Data_Table_13[[#This Row],[Item ID]],Analysis_Table,10,FALSE)</f>
        <v>#N/A</v>
      </c>
      <c r="Q209" s="21" t="e">
        <f ca="1">VLOOKUP(Table_Data_Table_13[[#This Row],[Item ID]],Analysis_Table,11,FALSE)</f>
        <v>#N/A</v>
      </c>
      <c r="R209" s="2" t="e">
        <f ca="1">VLOOKUP(Table_Data_Table_13[[#This Row],[Item ID]],Analysis_Table,12,FALSE)</f>
        <v>#N/A</v>
      </c>
      <c r="S209" s="20" t="e">
        <f ca="1">VLOOKUP(Table_Data_Table_13[[#This Row],[Item ID]],Analysis_Table,13,FALSE)</f>
        <v>#N/A</v>
      </c>
      <c r="T209" s="3" t="e">
        <f ca="1">VLOOKUP(Table_Data_Table_13[[#This Row],[Item ID]],Analysis_Table,14,FALSE)</f>
        <v>#N/A</v>
      </c>
      <c r="U209" s="22" t="e">
        <f ca="1">VLOOKUP(Table_Data_Table_13[[#This Row],[Item ID]],Analysis_Table,15,FALSE)</f>
        <v>#N/A</v>
      </c>
      <c r="V209" s="2" t="e">
        <f ca="1">VLOOKUP(Table_Data_Table_13[[#This Row],[Item ID]],Analysis_Table,16,FALSE)</f>
        <v>#N/A</v>
      </c>
      <c r="W209" s="2" t="e">
        <f ca="1">VLOOKUP(Table_Data_Table_13[[#This Row],[Item ID]],Analysis_Table,17,FALSE)</f>
        <v>#N/A</v>
      </c>
      <c r="X209" s="20" t="e">
        <f ca="1">VLOOKUP(Table_Data_Table_13[[#This Row],[Item ID]],Analysis_Table,18,FALSE)</f>
        <v>#N/A</v>
      </c>
      <c r="Y209" s="20" t="e">
        <f ca="1">VLOOKUP(Table_Data_Table_13[[#This Row],[Item ID]],Analysis_Table,19,FALSE)</f>
        <v>#N/A</v>
      </c>
      <c r="Z209"/>
      <c r="AA209"/>
      <c r="AB209">
        <v>1</v>
      </c>
    </row>
    <row r="210" spans="1:28" hidden="1" x14ac:dyDescent="0.25">
      <c r="A210" t="s">
        <v>133</v>
      </c>
      <c r="E210" s="1"/>
      <c r="J210" s="21">
        <v>0</v>
      </c>
      <c r="N210" s="2" t="e">
        <f ca="1">VLOOKUP(Table_Data_Table_13[[#This Row],[Item ID]],Analysis_Table,8,FALSE)</f>
        <v>#N/A</v>
      </c>
      <c r="O210" s="19" t="e">
        <f ca="1">VLOOKUP(Table_Data_Table_13[[#This Row],[Item ID]],Analysis_Table,9,FALSE)</f>
        <v>#N/A</v>
      </c>
      <c r="P210" s="18" t="e">
        <f ca="1">VLOOKUP(Table_Data_Table_13[[#This Row],[Item ID]],Analysis_Table,10,FALSE)</f>
        <v>#N/A</v>
      </c>
      <c r="Q210" s="21" t="e">
        <f ca="1">VLOOKUP(Table_Data_Table_13[[#This Row],[Item ID]],Analysis_Table,11,FALSE)</f>
        <v>#N/A</v>
      </c>
      <c r="R210" s="2" t="e">
        <f ca="1">VLOOKUP(Table_Data_Table_13[[#This Row],[Item ID]],Analysis_Table,12,FALSE)</f>
        <v>#N/A</v>
      </c>
      <c r="S210" s="20" t="e">
        <f ca="1">VLOOKUP(Table_Data_Table_13[[#This Row],[Item ID]],Analysis_Table,13,FALSE)</f>
        <v>#N/A</v>
      </c>
      <c r="T210" s="3" t="e">
        <f ca="1">VLOOKUP(Table_Data_Table_13[[#This Row],[Item ID]],Analysis_Table,14,FALSE)</f>
        <v>#N/A</v>
      </c>
      <c r="U210" s="22" t="e">
        <f ca="1">VLOOKUP(Table_Data_Table_13[[#This Row],[Item ID]],Analysis_Table,15,FALSE)</f>
        <v>#N/A</v>
      </c>
      <c r="V210" s="2" t="e">
        <f ca="1">VLOOKUP(Table_Data_Table_13[[#This Row],[Item ID]],Analysis_Table,16,FALSE)</f>
        <v>#N/A</v>
      </c>
      <c r="W210" s="2" t="e">
        <f ca="1">VLOOKUP(Table_Data_Table_13[[#This Row],[Item ID]],Analysis_Table,17,FALSE)</f>
        <v>#N/A</v>
      </c>
      <c r="X210" s="20" t="e">
        <f ca="1">VLOOKUP(Table_Data_Table_13[[#This Row],[Item ID]],Analysis_Table,18,FALSE)</f>
        <v>#N/A</v>
      </c>
      <c r="Y210" s="20" t="e">
        <f ca="1">VLOOKUP(Table_Data_Table_13[[#This Row],[Item ID]],Analysis_Table,19,FALSE)</f>
        <v>#N/A</v>
      </c>
      <c r="Z210"/>
      <c r="AA210"/>
      <c r="AB210">
        <v>1</v>
      </c>
    </row>
    <row r="211" spans="1:28" hidden="1" x14ac:dyDescent="0.25">
      <c r="A211" t="s">
        <v>133</v>
      </c>
      <c r="E211" s="1"/>
      <c r="J211" s="21">
        <v>0</v>
      </c>
      <c r="N211" s="2" t="e">
        <f ca="1">VLOOKUP(Table_Data_Table_13[[#This Row],[Item ID]],Analysis_Table,8,FALSE)</f>
        <v>#N/A</v>
      </c>
      <c r="O211" s="19" t="e">
        <f ca="1">VLOOKUP(Table_Data_Table_13[[#This Row],[Item ID]],Analysis_Table,9,FALSE)</f>
        <v>#N/A</v>
      </c>
      <c r="P211" s="18" t="e">
        <f ca="1">VLOOKUP(Table_Data_Table_13[[#This Row],[Item ID]],Analysis_Table,10,FALSE)</f>
        <v>#N/A</v>
      </c>
      <c r="Q211" s="21" t="e">
        <f ca="1">VLOOKUP(Table_Data_Table_13[[#This Row],[Item ID]],Analysis_Table,11,FALSE)</f>
        <v>#N/A</v>
      </c>
      <c r="R211" s="2" t="e">
        <f ca="1">VLOOKUP(Table_Data_Table_13[[#This Row],[Item ID]],Analysis_Table,12,FALSE)</f>
        <v>#N/A</v>
      </c>
      <c r="S211" s="20" t="e">
        <f ca="1">VLOOKUP(Table_Data_Table_13[[#This Row],[Item ID]],Analysis_Table,13,FALSE)</f>
        <v>#N/A</v>
      </c>
      <c r="T211" s="3" t="e">
        <f ca="1">VLOOKUP(Table_Data_Table_13[[#This Row],[Item ID]],Analysis_Table,14,FALSE)</f>
        <v>#N/A</v>
      </c>
      <c r="U211" s="22" t="e">
        <f ca="1">VLOOKUP(Table_Data_Table_13[[#This Row],[Item ID]],Analysis_Table,15,FALSE)</f>
        <v>#N/A</v>
      </c>
      <c r="V211" s="2" t="e">
        <f ca="1">VLOOKUP(Table_Data_Table_13[[#This Row],[Item ID]],Analysis_Table,16,FALSE)</f>
        <v>#N/A</v>
      </c>
      <c r="W211" s="2" t="e">
        <f ca="1">VLOOKUP(Table_Data_Table_13[[#This Row],[Item ID]],Analysis_Table,17,FALSE)</f>
        <v>#N/A</v>
      </c>
      <c r="X211" s="20" t="e">
        <f ca="1">VLOOKUP(Table_Data_Table_13[[#This Row],[Item ID]],Analysis_Table,18,FALSE)</f>
        <v>#N/A</v>
      </c>
      <c r="Y211" s="20" t="e">
        <f ca="1">VLOOKUP(Table_Data_Table_13[[#This Row],[Item ID]],Analysis_Table,19,FALSE)</f>
        <v>#N/A</v>
      </c>
      <c r="Z211"/>
      <c r="AA211"/>
      <c r="AB211">
        <v>1</v>
      </c>
    </row>
    <row r="212" spans="1:28" hidden="1" x14ac:dyDescent="0.25">
      <c r="A212" t="s">
        <v>133</v>
      </c>
      <c r="E212" s="1"/>
      <c r="J212" s="21">
        <v>0</v>
      </c>
      <c r="N212" s="2" t="e">
        <f ca="1">VLOOKUP(Table_Data_Table_13[[#This Row],[Item ID]],Analysis_Table,8,FALSE)</f>
        <v>#N/A</v>
      </c>
      <c r="O212" s="19" t="e">
        <f ca="1">VLOOKUP(Table_Data_Table_13[[#This Row],[Item ID]],Analysis_Table,9,FALSE)</f>
        <v>#N/A</v>
      </c>
      <c r="P212" s="18" t="e">
        <f ca="1">VLOOKUP(Table_Data_Table_13[[#This Row],[Item ID]],Analysis_Table,10,FALSE)</f>
        <v>#N/A</v>
      </c>
      <c r="Q212" s="21" t="e">
        <f ca="1">VLOOKUP(Table_Data_Table_13[[#This Row],[Item ID]],Analysis_Table,11,FALSE)</f>
        <v>#N/A</v>
      </c>
      <c r="R212" s="2" t="e">
        <f ca="1">VLOOKUP(Table_Data_Table_13[[#This Row],[Item ID]],Analysis_Table,12,FALSE)</f>
        <v>#N/A</v>
      </c>
      <c r="S212" s="20" t="e">
        <f ca="1">VLOOKUP(Table_Data_Table_13[[#This Row],[Item ID]],Analysis_Table,13,FALSE)</f>
        <v>#N/A</v>
      </c>
      <c r="T212" s="3" t="e">
        <f ca="1">VLOOKUP(Table_Data_Table_13[[#This Row],[Item ID]],Analysis_Table,14,FALSE)</f>
        <v>#N/A</v>
      </c>
      <c r="U212" s="22" t="e">
        <f ca="1">VLOOKUP(Table_Data_Table_13[[#This Row],[Item ID]],Analysis_Table,15,FALSE)</f>
        <v>#N/A</v>
      </c>
      <c r="V212" s="2" t="e">
        <f ca="1">VLOOKUP(Table_Data_Table_13[[#This Row],[Item ID]],Analysis_Table,16,FALSE)</f>
        <v>#N/A</v>
      </c>
      <c r="W212" s="2" t="e">
        <f ca="1">VLOOKUP(Table_Data_Table_13[[#This Row],[Item ID]],Analysis_Table,17,FALSE)</f>
        <v>#N/A</v>
      </c>
      <c r="X212" s="20" t="e">
        <f ca="1">VLOOKUP(Table_Data_Table_13[[#This Row],[Item ID]],Analysis_Table,18,FALSE)</f>
        <v>#N/A</v>
      </c>
      <c r="Y212" s="20" t="e">
        <f ca="1">VLOOKUP(Table_Data_Table_13[[#This Row],[Item ID]],Analysis_Table,19,FALSE)</f>
        <v>#N/A</v>
      </c>
      <c r="Z212"/>
      <c r="AA212"/>
      <c r="AB212">
        <v>1</v>
      </c>
    </row>
    <row r="213" spans="1:28" hidden="1" x14ac:dyDescent="0.25">
      <c r="A213" t="s">
        <v>133</v>
      </c>
      <c r="E213" s="1"/>
      <c r="J213" s="21">
        <v>0</v>
      </c>
      <c r="N213" s="2" t="e">
        <f ca="1">VLOOKUP(Table_Data_Table_13[[#This Row],[Item ID]],Analysis_Table,8,FALSE)</f>
        <v>#N/A</v>
      </c>
      <c r="O213" s="19" t="e">
        <f ca="1">VLOOKUP(Table_Data_Table_13[[#This Row],[Item ID]],Analysis_Table,9,FALSE)</f>
        <v>#N/A</v>
      </c>
      <c r="P213" s="18" t="e">
        <f ca="1">VLOOKUP(Table_Data_Table_13[[#This Row],[Item ID]],Analysis_Table,10,FALSE)</f>
        <v>#N/A</v>
      </c>
      <c r="Q213" s="21" t="e">
        <f ca="1">VLOOKUP(Table_Data_Table_13[[#This Row],[Item ID]],Analysis_Table,11,FALSE)</f>
        <v>#N/A</v>
      </c>
      <c r="R213" s="2" t="e">
        <f ca="1">VLOOKUP(Table_Data_Table_13[[#This Row],[Item ID]],Analysis_Table,12,FALSE)</f>
        <v>#N/A</v>
      </c>
      <c r="S213" s="20" t="e">
        <f ca="1">VLOOKUP(Table_Data_Table_13[[#This Row],[Item ID]],Analysis_Table,13,FALSE)</f>
        <v>#N/A</v>
      </c>
      <c r="T213" s="3" t="e">
        <f ca="1">VLOOKUP(Table_Data_Table_13[[#This Row],[Item ID]],Analysis_Table,14,FALSE)</f>
        <v>#N/A</v>
      </c>
      <c r="U213" s="22" t="e">
        <f ca="1">VLOOKUP(Table_Data_Table_13[[#This Row],[Item ID]],Analysis_Table,15,FALSE)</f>
        <v>#N/A</v>
      </c>
      <c r="V213" s="2" t="e">
        <f ca="1">VLOOKUP(Table_Data_Table_13[[#This Row],[Item ID]],Analysis_Table,16,FALSE)</f>
        <v>#N/A</v>
      </c>
      <c r="W213" s="2" t="e">
        <f ca="1">VLOOKUP(Table_Data_Table_13[[#This Row],[Item ID]],Analysis_Table,17,FALSE)</f>
        <v>#N/A</v>
      </c>
      <c r="X213" s="20" t="e">
        <f ca="1">VLOOKUP(Table_Data_Table_13[[#This Row],[Item ID]],Analysis_Table,18,FALSE)</f>
        <v>#N/A</v>
      </c>
      <c r="Y213" s="20" t="e">
        <f ca="1">VLOOKUP(Table_Data_Table_13[[#This Row],[Item ID]],Analysis_Table,19,FALSE)</f>
        <v>#N/A</v>
      </c>
      <c r="Z213"/>
      <c r="AA213"/>
      <c r="AB213">
        <v>1</v>
      </c>
    </row>
    <row r="214" spans="1:28" hidden="1" x14ac:dyDescent="0.25">
      <c r="A214" t="s">
        <v>133</v>
      </c>
      <c r="E214" s="1"/>
      <c r="J214" s="21">
        <v>0</v>
      </c>
      <c r="N214" s="2" t="e">
        <f ca="1">VLOOKUP(Table_Data_Table_13[[#This Row],[Item ID]],Analysis_Table,8,FALSE)</f>
        <v>#N/A</v>
      </c>
      <c r="O214" s="19" t="e">
        <f ca="1">VLOOKUP(Table_Data_Table_13[[#This Row],[Item ID]],Analysis_Table,9,FALSE)</f>
        <v>#N/A</v>
      </c>
      <c r="P214" s="18" t="e">
        <f ca="1">VLOOKUP(Table_Data_Table_13[[#This Row],[Item ID]],Analysis_Table,10,FALSE)</f>
        <v>#N/A</v>
      </c>
      <c r="Q214" s="21" t="e">
        <f ca="1">VLOOKUP(Table_Data_Table_13[[#This Row],[Item ID]],Analysis_Table,11,FALSE)</f>
        <v>#N/A</v>
      </c>
      <c r="R214" s="2" t="e">
        <f ca="1">VLOOKUP(Table_Data_Table_13[[#This Row],[Item ID]],Analysis_Table,12,FALSE)</f>
        <v>#N/A</v>
      </c>
      <c r="S214" s="20" t="e">
        <f ca="1">VLOOKUP(Table_Data_Table_13[[#This Row],[Item ID]],Analysis_Table,13,FALSE)</f>
        <v>#N/A</v>
      </c>
      <c r="T214" s="3" t="e">
        <f ca="1">VLOOKUP(Table_Data_Table_13[[#This Row],[Item ID]],Analysis_Table,14,FALSE)</f>
        <v>#N/A</v>
      </c>
      <c r="U214" s="22" t="e">
        <f ca="1">VLOOKUP(Table_Data_Table_13[[#This Row],[Item ID]],Analysis_Table,15,FALSE)</f>
        <v>#N/A</v>
      </c>
      <c r="V214" s="2" t="e">
        <f ca="1">VLOOKUP(Table_Data_Table_13[[#This Row],[Item ID]],Analysis_Table,16,FALSE)</f>
        <v>#N/A</v>
      </c>
      <c r="W214" s="2" t="e">
        <f ca="1">VLOOKUP(Table_Data_Table_13[[#This Row],[Item ID]],Analysis_Table,17,FALSE)</f>
        <v>#N/A</v>
      </c>
      <c r="X214" s="20" t="e">
        <f ca="1">VLOOKUP(Table_Data_Table_13[[#This Row],[Item ID]],Analysis_Table,18,FALSE)</f>
        <v>#N/A</v>
      </c>
      <c r="Y214" s="20" t="e">
        <f ca="1">VLOOKUP(Table_Data_Table_13[[#This Row],[Item ID]],Analysis_Table,19,FALSE)</f>
        <v>#N/A</v>
      </c>
      <c r="Z214"/>
      <c r="AA214"/>
      <c r="AB214">
        <v>1</v>
      </c>
    </row>
    <row r="215" spans="1:28" hidden="1" x14ac:dyDescent="0.25">
      <c r="A215" t="s">
        <v>133</v>
      </c>
      <c r="E215" s="1"/>
      <c r="J215" s="21">
        <v>0</v>
      </c>
      <c r="N215" s="2" t="e">
        <f ca="1">VLOOKUP(Table_Data_Table_13[[#This Row],[Item ID]],Analysis_Table,8,FALSE)</f>
        <v>#N/A</v>
      </c>
      <c r="O215" s="19" t="e">
        <f ca="1">VLOOKUP(Table_Data_Table_13[[#This Row],[Item ID]],Analysis_Table,9,FALSE)</f>
        <v>#N/A</v>
      </c>
      <c r="P215" s="18" t="e">
        <f ca="1">VLOOKUP(Table_Data_Table_13[[#This Row],[Item ID]],Analysis_Table,10,FALSE)</f>
        <v>#N/A</v>
      </c>
      <c r="Q215" s="21" t="e">
        <f ca="1">VLOOKUP(Table_Data_Table_13[[#This Row],[Item ID]],Analysis_Table,11,FALSE)</f>
        <v>#N/A</v>
      </c>
      <c r="R215" s="2" t="e">
        <f ca="1">VLOOKUP(Table_Data_Table_13[[#This Row],[Item ID]],Analysis_Table,12,FALSE)</f>
        <v>#N/A</v>
      </c>
      <c r="S215" s="20" t="e">
        <f ca="1">VLOOKUP(Table_Data_Table_13[[#This Row],[Item ID]],Analysis_Table,13,FALSE)</f>
        <v>#N/A</v>
      </c>
      <c r="T215" s="3" t="e">
        <f ca="1">VLOOKUP(Table_Data_Table_13[[#This Row],[Item ID]],Analysis_Table,14,FALSE)</f>
        <v>#N/A</v>
      </c>
      <c r="U215" s="22" t="e">
        <f ca="1">VLOOKUP(Table_Data_Table_13[[#This Row],[Item ID]],Analysis_Table,15,FALSE)</f>
        <v>#N/A</v>
      </c>
      <c r="V215" s="2" t="e">
        <f ca="1">VLOOKUP(Table_Data_Table_13[[#This Row],[Item ID]],Analysis_Table,16,FALSE)</f>
        <v>#N/A</v>
      </c>
      <c r="W215" s="2" t="e">
        <f ca="1">VLOOKUP(Table_Data_Table_13[[#This Row],[Item ID]],Analysis_Table,17,FALSE)</f>
        <v>#N/A</v>
      </c>
      <c r="X215" s="20" t="e">
        <f ca="1">VLOOKUP(Table_Data_Table_13[[#This Row],[Item ID]],Analysis_Table,18,FALSE)</f>
        <v>#N/A</v>
      </c>
      <c r="Y215" s="20" t="e">
        <f ca="1">VLOOKUP(Table_Data_Table_13[[#This Row],[Item ID]],Analysis_Table,19,FALSE)</f>
        <v>#N/A</v>
      </c>
      <c r="Z215"/>
      <c r="AA215"/>
      <c r="AB215">
        <v>1</v>
      </c>
    </row>
    <row r="216" spans="1:28" hidden="1" x14ac:dyDescent="0.25">
      <c r="A216" t="s">
        <v>133</v>
      </c>
      <c r="E216" s="1"/>
      <c r="J216" s="21">
        <v>0</v>
      </c>
      <c r="N216" s="2" t="e">
        <f ca="1">VLOOKUP(Table_Data_Table_13[[#This Row],[Item ID]],Analysis_Table,8,FALSE)</f>
        <v>#N/A</v>
      </c>
      <c r="O216" s="19" t="e">
        <f ca="1">VLOOKUP(Table_Data_Table_13[[#This Row],[Item ID]],Analysis_Table,9,FALSE)</f>
        <v>#N/A</v>
      </c>
      <c r="P216" s="18" t="e">
        <f ca="1">VLOOKUP(Table_Data_Table_13[[#This Row],[Item ID]],Analysis_Table,10,FALSE)</f>
        <v>#N/A</v>
      </c>
      <c r="Q216" s="21" t="e">
        <f ca="1">VLOOKUP(Table_Data_Table_13[[#This Row],[Item ID]],Analysis_Table,11,FALSE)</f>
        <v>#N/A</v>
      </c>
      <c r="R216" s="2" t="e">
        <f ca="1">VLOOKUP(Table_Data_Table_13[[#This Row],[Item ID]],Analysis_Table,12,FALSE)</f>
        <v>#N/A</v>
      </c>
      <c r="S216" s="20" t="e">
        <f ca="1">VLOOKUP(Table_Data_Table_13[[#This Row],[Item ID]],Analysis_Table,13,FALSE)</f>
        <v>#N/A</v>
      </c>
      <c r="T216" s="3" t="e">
        <f ca="1">VLOOKUP(Table_Data_Table_13[[#This Row],[Item ID]],Analysis_Table,14,FALSE)</f>
        <v>#N/A</v>
      </c>
      <c r="U216" s="22" t="e">
        <f ca="1">VLOOKUP(Table_Data_Table_13[[#This Row],[Item ID]],Analysis_Table,15,FALSE)</f>
        <v>#N/A</v>
      </c>
      <c r="V216" s="2" t="e">
        <f ca="1">VLOOKUP(Table_Data_Table_13[[#This Row],[Item ID]],Analysis_Table,16,FALSE)</f>
        <v>#N/A</v>
      </c>
      <c r="W216" s="2" t="e">
        <f ca="1">VLOOKUP(Table_Data_Table_13[[#This Row],[Item ID]],Analysis_Table,17,FALSE)</f>
        <v>#N/A</v>
      </c>
      <c r="X216" s="20" t="e">
        <f ca="1">VLOOKUP(Table_Data_Table_13[[#This Row],[Item ID]],Analysis_Table,18,FALSE)</f>
        <v>#N/A</v>
      </c>
      <c r="Y216" s="20" t="e">
        <f ca="1">VLOOKUP(Table_Data_Table_13[[#This Row],[Item ID]],Analysis_Table,19,FALSE)</f>
        <v>#N/A</v>
      </c>
      <c r="Z216"/>
      <c r="AA216"/>
      <c r="AB216">
        <v>1</v>
      </c>
    </row>
    <row r="217" spans="1:28" hidden="1" x14ac:dyDescent="0.25">
      <c r="A217" t="s">
        <v>133</v>
      </c>
      <c r="E217" s="1"/>
      <c r="J217" s="21">
        <v>0</v>
      </c>
      <c r="N217" s="2" t="e">
        <f ca="1">VLOOKUP(Table_Data_Table_13[[#This Row],[Item ID]],Analysis_Table,8,FALSE)</f>
        <v>#N/A</v>
      </c>
      <c r="O217" s="19" t="e">
        <f ca="1">VLOOKUP(Table_Data_Table_13[[#This Row],[Item ID]],Analysis_Table,9,FALSE)</f>
        <v>#N/A</v>
      </c>
      <c r="P217" s="18" t="e">
        <f ca="1">VLOOKUP(Table_Data_Table_13[[#This Row],[Item ID]],Analysis_Table,10,FALSE)</f>
        <v>#N/A</v>
      </c>
      <c r="Q217" s="21" t="e">
        <f ca="1">VLOOKUP(Table_Data_Table_13[[#This Row],[Item ID]],Analysis_Table,11,FALSE)</f>
        <v>#N/A</v>
      </c>
      <c r="R217" s="2" t="e">
        <f ca="1">VLOOKUP(Table_Data_Table_13[[#This Row],[Item ID]],Analysis_Table,12,FALSE)</f>
        <v>#N/A</v>
      </c>
      <c r="S217" s="20" t="e">
        <f ca="1">VLOOKUP(Table_Data_Table_13[[#This Row],[Item ID]],Analysis_Table,13,FALSE)</f>
        <v>#N/A</v>
      </c>
      <c r="T217" s="3" t="e">
        <f ca="1">VLOOKUP(Table_Data_Table_13[[#This Row],[Item ID]],Analysis_Table,14,FALSE)</f>
        <v>#N/A</v>
      </c>
      <c r="U217" s="22" t="e">
        <f ca="1">VLOOKUP(Table_Data_Table_13[[#This Row],[Item ID]],Analysis_Table,15,FALSE)</f>
        <v>#N/A</v>
      </c>
      <c r="V217" s="2" t="e">
        <f ca="1">VLOOKUP(Table_Data_Table_13[[#This Row],[Item ID]],Analysis_Table,16,FALSE)</f>
        <v>#N/A</v>
      </c>
      <c r="W217" s="2" t="e">
        <f ca="1">VLOOKUP(Table_Data_Table_13[[#This Row],[Item ID]],Analysis_Table,17,FALSE)</f>
        <v>#N/A</v>
      </c>
      <c r="X217" s="20" t="e">
        <f ca="1">VLOOKUP(Table_Data_Table_13[[#This Row],[Item ID]],Analysis_Table,18,FALSE)</f>
        <v>#N/A</v>
      </c>
      <c r="Y217" s="20" t="e">
        <f ca="1">VLOOKUP(Table_Data_Table_13[[#This Row],[Item ID]],Analysis_Table,19,FALSE)</f>
        <v>#N/A</v>
      </c>
      <c r="Z217"/>
      <c r="AA217"/>
      <c r="AB217">
        <v>1</v>
      </c>
    </row>
    <row r="218" spans="1:28" hidden="1" x14ac:dyDescent="0.25">
      <c r="A218" t="s">
        <v>133</v>
      </c>
      <c r="E218" s="1"/>
      <c r="J218" s="21">
        <v>0</v>
      </c>
      <c r="N218" s="2" t="e">
        <f ca="1">VLOOKUP(Table_Data_Table_13[[#This Row],[Item ID]],Analysis_Table,8,FALSE)</f>
        <v>#N/A</v>
      </c>
      <c r="O218" s="19" t="e">
        <f ca="1">VLOOKUP(Table_Data_Table_13[[#This Row],[Item ID]],Analysis_Table,9,FALSE)</f>
        <v>#N/A</v>
      </c>
      <c r="P218" s="18" t="e">
        <f ca="1">VLOOKUP(Table_Data_Table_13[[#This Row],[Item ID]],Analysis_Table,10,FALSE)</f>
        <v>#N/A</v>
      </c>
      <c r="Q218" s="21" t="e">
        <f ca="1">VLOOKUP(Table_Data_Table_13[[#This Row],[Item ID]],Analysis_Table,11,FALSE)</f>
        <v>#N/A</v>
      </c>
      <c r="R218" s="2" t="e">
        <f ca="1">VLOOKUP(Table_Data_Table_13[[#This Row],[Item ID]],Analysis_Table,12,FALSE)</f>
        <v>#N/A</v>
      </c>
      <c r="S218" s="20" t="e">
        <f ca="1">VLOOKUP(Table_Data_Table_13[[#This Row],[Item ID]],Analysis_Table,13,FALSE)</f>
        <v>#N/A</v>
      </c>
      <c r="T218" s="3" t="e">
        <f ca="1">VLOOKUP(Table_Data_Table_13[[#This Row],[Item ID]],Analysis_Table,14,FALSE)</f>
        <v>#N/A</v>
      </c>
      <c r="U218" s="22" t="e">
        <f ca="1">VLOOKUP(Table_Data_Table_13[[#This Row],[Item ID]],Analysis_Table,15,FALSE)</f>
        <v>#N/A</v>
      </c>
      <c r="V218" s="2" t="e">
        <f ca="1">VLOOKUP(Table_Data_Table_13[[#This Row],[Item ID]],Analysis_Table,16,FALSE)</f>
        <v>#N/A</v>
      </c>
      <c r="W218" s="2" t="e">
        <f ca="1">VLOOKUP(Table_Data_Table_13[[#This Row],[Item ID]],Analysis_Table,17,FALSE)</f>
        <v>#N/A</v>
      </c>
      <c r="X218" s="20" t="e">
        <f ca="1">VLOOKUP(Table_Data_Table_13[[#This Row],[Item ID]],Analysis_Table,18,FALSE)</f>
        <v>#N/A</v>
      </c>
      <c r="Y218" s="20" t="e">
        <f ca="1">VLOOKUP(Table_Data_Table_13[[#This Row],[Item ID]],Analysis_Table,19,FALSE)</f>
        <v>#N/A</v>
      </c>
      <c r="Z218"/>
      <c r="AA218"/>
      <c r="AB218">
        <v>1</v>
      </c>
    </row>
    <row r="219" spans="1:28" hidden="1" x14ac:dyDescent="0.25">
      <c r="A219" t="s">
        <v>133</v>
      </c>
      <c r="E219" s="1"/>
      <c r="J219" s="21">
        <v>0</v>
      </c>
      <c r="N219" s="2" t="e">
        <f ca="1">VLOOKUP(Table_Data_Table_13[[#This Row],[Item ID]],Analysis_Table,8,FALSE)</f>
        <v>#N/A</v>
      </c>
      <c r="O219" s="19" t="e">
        <f ca="1">VLOOKUP(Table_Data_Table_13[[#This Row],[Item ID]],Analysis_Table,9,FALSE)</f>
        <v>#N/A</v>
      </c>
      <c r="P219" s="18" t="e">
        <f ca="1">VLOOKUP(Table_Data_Table_13[[#This Row],[Item ID]],Analysis_Table,10,FALSE)</f>
        <v>#N/A</v>
      </c>
      <c r="Q219" s="21" t="e">
        <f ca="1">VLOOKUP(Table_Data_Table_13[[#This Row],[Item ID]],Analysis_Table,11,FALSE)</f>
        <v>#N/A</v>
      </c>
      <c r="R219" s="2" t="e">
        <f ca="1">VLOOKUP(Table_Data_Table_13[[#This Row],[Item ID]],Analysis_Table,12,FALSE)</f>
        <v>#N/A</v>
      </c>
      <c r="S219" s="20" t="e">
        <f ca="1">VLOOKUP(Table_Data_Table_13[[#This Row],[Item ID]],Analysis_Table,13,FALSE)</f>
        <v>#N/A</v>
      </c>
      <c r="T219" s="3" t="e">
        <f ca="1">VLOOKUP(Table_Data_Table_13[[#This Row],[Item ID]],Analysis_Table,14,FALSE)</f>
        <v>#N/A</v>
      </c>
      <c r="U219" s="22" t="e">
        <f ca="1">VLOOKUP(Table_Data_Table_13[[#This Row],[Item ID]],Analysis_Table,15,FALSE)</f>
        <v>#N/A</v>
      </c>
      <c r="V219" s="2" t="e">
        <f ca="1">VLOOKUP(Table_Data_Table_13[[#This Row],[Item ID]],Analysis_Table,16,FALSE)</f>
        <v>#N/A</v>
      </c>
      <c r="W219" s="2" t="e">
        <f ca="1">VLOOKUP(Table_Data_Table_13[[#This Row],[Item ID]],Analysis_Table,17,FALSE)</f>
        <v>#N/A</v>
      </c>
      <c r="X219" s="20" t="e">
        <f ca="1">VLOOKUP(Table_Data_Table_13[[#This Row],[Item ID]],Analysis_Table,18,FALSE)</f>
        <v>#N/A</v>
      </c>
      <c r="Y219" s="20" t="e">
        <f ca="1">VLOOKUP(Table_Data_Table_13[[#This Row],[Item ID]],Analysis_Table,19,FALSE)</f>
        <v>#N/A</v>
      </c>
      <c r="Z219"/>
      <c r="AA219"/>
      <c r="AB219">
        <v>1</v>
      </c>
    </row>
    <row r="220" spans="1:28" hidden="1" x14ac:dyDescent="0.25">
      <c r="A220" t="s">
        <v>133</v>
      </c>
      <c r="E220" s="1"/>
      <c r="J220" s="21">
        <v>0</v>
      </c>
      <c r="N220" s="2" t="e">
        <f ca="1">VLOOKUP(Table_Data_Table_13[[#This Row],[Item ID]],Analysis_Table,8,FALSE)</f>
        <v>#N/A</v>
      </c>
      <c r="O220" s="19" t="e">
        <f ca="1">VLOOKUP(Table_Data_Table_13[[#This Row],[Item ID]],Analysis_Table,9,FALSE)</f>
        <v>#N/A</v>
      </c>
      <c r="P220" s="18" t="e">
        <f ca="1">VLOOKUP(Table_Data_Table_13[[#This Row],[Item ID]],Analysis_Table,10,FALSE)</f>
        <v>#N/A</v>
      </c>
      <c r="Q220" s="21" t="e">
        <f ca="1">VLOOKUP(Table_Data_Table_13[[#This Row],[Item ID]],Analysis_Table,11,FALSE)</f>
        <v>#N/A</v>
      </c>
      <c r="R220" s="2" t="e">
        <f ca="1">VLOOKUP(Table_Data_Table_13[[#This Row],[Item ID]],Analysis_Table,12,FALSE)</f>
        <v>#N/A</v>
      </c>
      <c r="S220" s="20" t="e">
        <f ca="1">VLOOKUP(Table_Data_Table_13[[#This Row],[Item ID]],Analysis_Table,13,FALSE)</f>
        <v>#N/A</v>
      </c>
      <c r="T220" s="3" t="e">
        <f ca="1">VLOOKUP(Table_Data_Table_13[[#This Row],[Item ID]],Analysis_Table,14,FALSE)</f>
        <v>#N/A</v>
      </c>
      <c r="U220" s="22" t="e">
        <f ca="1">VLOOKUP(Table_Data_Table_13[[#This Row],[Item ID]],Analysis_Table,15,FALSE)</f>
        <v>#N/A</v>
      </c>
      <c r="V220" s="2" t="e">
        <f ca="1">VLOOKUP(Table_Data_Table_13[[#This Row],[Item ID]],Analysis_Table,16,FALSE)</f>
        <v>#N/A</v>
      </c>
      <c r="W220" s="2" t="e">
        <f ca="1">VLOOKUP(Table_Data_Table_13[[#This Row],[Item ID]],Analysis_Table,17,FALSE)</f>
        <v>#N/A</v>
      </c>
      <c r="X220" s="20" t="e">
        <f ca="1">VLOOKUP(Table_Data_Table_13[[#This Row],[Item ID]],Analysis_Table,18,FALSE)</f>
        <v>#N/A</v>
      </c>
      <c r="Y220" s="20" t="e">
        <f ca="1">VLOOKUP(Table_Data_Table_13[[#This Row],[Item ID]],Analysis_Table,19,FALSE)</f>
        <v>#N/A</v>
      </c>
      <c r="Z220"/>
      <c r="AA220"/>
      <c r="AB220">
        <v>1</v>
      </c>
    </row>
    <row r="221" spans="1:28" hidden="1" x14ac:dyDescent="0.25">
      <c r="A221" t="s">
        <v>133</v>
      </c>
      <c r="E221" s="1"/>
      <c r="J221" s="21">
        <v>0</v>
      </c>
      <c r="N221" s="2" t="e">
        <f ca="1">VLOOKUP(Table_Data_Table_13[[#This Row],[Item ID]],Analysis_Table,8,FALSE)</f>
        <v>#N/A</v>
      </c>
      <c r="O221" s="19" t="e">
        <f ca="1">VLOOKUP(Table_Data_Table_13[[#This Row],[Item ID]],Analysis_Table,9,FALSE)</f>
        <v>#N/A</v>
      </c>
      <c r="P221" s="18" t="e">
        <f ca="1">VLOOKUP(Table_Data_Table_13[[#This Row],[Item ID]],Analysis_Table,10,FALSE)</f>
        <v>#N/A</v>
      </c>
      <c r="Q221" s="21" t="e">
        <f ca="1">VLOOKUP(Table_Data_Table_13[[#This Row],[Item ID]],Analysis_Table,11,FALSE)</f>
        <v>#N/A</v>
      </c>
      <c r="R221" s="2" t="e">
        <f ca="1">VLOOKUP(Table_Data_Table_13[[#This Row],[Item ID]],Analysis_Table,12,FALSE)</f>
        <v>#N/A</v>
      </c>
      <c r="S221" s="20" t="e">
        <f ca="1">VLOOKUP(Table_Data_Table_13[[#This Row],[Item ID]],Analysis_Table,13,FALSE)</f>
        <v>#N/A</v>
      </c>
      <c r="T221" s="3" t="e">
        <f ca="1">VLOOKUP(Table_Data_Table_13[[#This Row],[Item ID]],Analysis_Table,14,FALSE)</f>
        <v>#N/A</v>
      </c>
      <c r="U221" s="22" t="e">
        <f ca="1">VLOOKUP(Table_Data_Table_13[[#This Row],[Item ID]],Analysis_Table,15,FALSE)</f>
        <v>#N/A</v>
      </c>
      <c r="V221" s="2" t="e">
        <f ca="1">VLOOKUP(Table_Data_Table_13[[#This Row],[Item ID]],Analysis_Table,16,FALSE)</f>
        <v>#N/A</v>
      </c>
      <c r="W221" s="2" t="e">
        <f ca="1">VLOOKUP(Table_Data_Table_13[[#This Row],[Item ID]],Analysis_Table,17,FALSE)</f>
        <v>#N/A</v>
      </c>
      <c r="X221" s="20" t="e">
        <f ca="1">VLOOKUP(Table_Data_Table_13[[#This Row],[Item ID]],Analysis_Table,18,FALSE)</f>
        <v>#N/A</v>
      </c>
      <c r="Y221" s="20" t="e">
        <f ca="1">VLOOKUP(Table_Data_Table_13[[#This Row],[Item ID]],Analysis_Table,19,FALSE)</f>
        <v>#N/A</v>
      </c>
      <c r="Z221"/>
      <c r="AA221"/>
      <c r="AB221">
        <v>1</v>
      </c>
    </row>
    <row r="222" spans="1:28" hidden="1" x14ac:dyDescent="0.25">
      <c r="A222" t="s">
        <v>133</v>
      </c>
      <c r="E222" s="1"/>
      <c r="J222" s="21">
        <v>0</v>
      </c>
      <c r="N222" s="2" t="e">
        <f ca="1">VLOOKUP(Table_Data_Table_13[[#This Row],[Item ID]],Analysis_Table,8,FALSE)</f>
        <v>#N/A</v>
      </c>
      <c r="O222" s="19" t="e">
        <f ca="1">VLOOKUP(Table_Data_Table_13[[#This Row],[Item ID]],Analysis_Table,9,FALSE)</f>
        <v>#N/A</v>
      </c>
      <c r="P222" s="18" t="e">
        <f ca="1">VLOOKUP(Table_Data_Table_13[[#This Row],[Item ID]],Analysis_Table,10,FALSE)</f>
        <v>#N/A</v>
      </c>
      <c r="Q222" s="21" t="e">
        <f ca="1">VLOOKUP(Table_Data_Table_13[[#This Row],[Item ID]],Analysis_Table,11,FALSE)</f>
        <v>#N/A</v>
      </c>
      <c r="R222" s="2" t="e">
        <f ca="1">VLOOKUP(Table_Data_Table_13[[#This Row],[Item ID]],Analysis_Table,12,FALSE)</f>
        <v>#N/A</v>
      </c>
      <c r="S222" s="20" t="e">
        <f ca="1">VLOOKUP(Table_Data_Table_13[[#This Row],[Item ID]],Analysis_Table,13,FALSE)</f>
        <v>#N/A</v>
      </c>
      <c r="T222" s="3" t="e">
        <f ca="1">VLOOKUP(Table_Data_Table_13[[#This Row],[Item ID]],Analysis_Table,14,FALSE)</f>
        <v>#N/A</v>
      </c>
      <c r="U222" s="22" t="e">
        <f ca="1">VLOOKUP(Table_Data_Table_13[[#This Row],[Item ID]],Analysis_Table,15,FALSE)</f>
        <v>#N/A</v>
      </c>
      <c r="V222" s="2" t="e">
        <f ca="1">VLOOKUP(Table_Data_Table_13[[#This Row],[Item ID]],Analysis_Table,16,FALSE)</f>
        <v>#N/A</v>
      </c>
      <c r="W222" s="2" t="e">
        <f ca="1">VLOOKUP(Table_Data_Table_13[[#This Row],[Item ID]],Analysis_Table,17,FALSE)</f>
        <v>#N/A</v>
      </c>
      <c r="X222" s="20" t="e">
        <f ca="1">VLOOKUP(Table_Data_Table_13[[#This Row],[Item ID]],Analysis_Table,18,FALSE)</f>
        <v>#N/A</v>
      </c>
      <c r="Y222" s="20" t="e">
        <f ca="1">VLOOKUP(Table_Data_Table_13[[#This Row],[Item ID]],Analysis_Table,19,FALSE)</f>
        <v>#N/A</v>
      </c>
      <c r="Z222"/>
      <c r="AA222"/>
      <c r="AB222">
        <v>1</v>
      </c>
    </row>
    <row r="223" spans="1:28" hidden="1" x14ac:dyDescent="0.25">
      <c r="A223" t="s">
        <v>133</v>
      </c>
      <c r="E223" s="1"/>
      <c r="J223" s="21">
        <v>0</v>
      </c>
      <c r="N223" s="2" t="e">
        <f ca="1">VLOOKUP(Table_Data_Table_13[[#This Row],[Item ID]],Analysis_Table,8,FALSE)</f>
        <v>#N/A</v>
      </c>
      <c r="O223" s="19" t="e">
        <f ca="1">VLOOKUP(Table_Data_Table_13[[#This Row],[Item ID]],Analysis_Table,9,FALSE)</f>
        <v>#N/A</v>
      </c>
      <c r="P223" s="18" t="e">
        <f ca="1">VLOOKUP(Table_Data_Table_13[[#This Row],[Item ID]],Analysis_Table,10,FALSE)</f>
        <v>#N/A</v>
      </c>
      <c r="Q223" s="21" t="e">
        <f ca="1">VLOOKUP(Table_Data_Table_13[[#This Row],[Item ID]],Analysis_Table,11,FALSE)</f>
        <v>#N/A</v>
      </c>
      <c r="R223" s="2" t="e">
        <f ca="1">VLOOKUP(Table_Data_Table_13[[#This Row],[Item ID]],Analysis_Table,12,FALSE)</f>
        <v>#N/A</v>
      </c>
      <c r="S223" s="20" t="e">
        <f ca="1">VLOOKUP(Table_Data_Table_13[[#This Row],[Item ID]],Analysis_Table,13,FALSE)</f>
        <v>#N/A</v>
      </c>
      <c r="T223" s="3" t="e">
        <f ca="1">VLOOKUP(Table_Data_Table_13[[#This Row],[Item ID]],Analysis_Table,14,FALSE)</f>
        <v>#N/A</v>
      </c>
      <c r="U223" s="22" t="e">
        <f ca="1">VLOOKUP(Table_Data_Table_13[[#This Row],[Item ID]],Analysis_Table,15,FALSE)</f>
        <v>#N/A</v>
      </c>
      <c r="V223" s="2" t="e">
        <f ca="1">VLOOKUP(Table_Data_Table_13[[#This Row],[Item ID]],Analysis_Table,16,FALSE)</f>
        <v>#N/A</v>
      </c>
      <c r="W223" s="2" t="e">
        <f ca="1">VLOOKUP(Table_Data_Table_13[[#This Row],[Item ID]],Analysis_Table,17,FALSE)</f>
        <v>#N/A</v>
      </c>
      <c r="X223" s="20" t="e">
        <f ca="1">VLOOKUP(Table_Data_Table_13[[#This Row],[Item ID]],Analysis_Table,18,FALSE)</f>
        <v>#N/A</v>
      </c>
      <c r="Y223" s="20" t="e">
        <f ca="1">VLOOKUP(Table_Data_Table_13[[#This Row],[Item ID]],Analysis_Table,19,FALSE)</f>
        <v>#N/A</v>
      </c>
      <c r="Z223"/>
      <c r="AA223"/>
      <c r="AB223">
        <v>1</v>
      </c>
    </row>
    <row r="224" spans="1:28" hidden="1" x14ac:dyDescent="0.25">
      <c r="A224" t="s">
        <v>133</v>
      </c>
      <c r="E224" s="1"/>
      <c r="J224" s="21">
        <v>0</v>
      </c>
      <c r="N224" s="2" t="e">
        <f ca="1">VLOOKUP(Table_Data_Table_13[[#This Row],[Item ID]],Analysis_Table,8,FALSE)</f>
        <v>#N/A</v>
      </c>
      <c r="O224" s="19" t="e">
        <f ca="1">VLOOKUP(Table_Data_Table_13[[#This Row],[Item ID]],Analysis_Table,9,FALSE)</f>
        <v>#N/A</v>
      </c>
      <c r="P224" s="18" t="e">
        <f ca="1">VLOOKUP(Table_Data_Table_13[[#This Row],[Item ID]],Analysis_Table,10,FALSE)</f>
        <v>#N/A</v>
      </c>
      <c r="Q224" s="21" t="e">
        <f ca="1">VLOOKUP(Table_Data_Table_13[[#This Row],[Item ID]],Analysis_Table,11,FALSE)</f>
        <v>#N/A</v>
      </c>
      <c r="R224" s="2" t="e">
        <f ca="1">VLOOKUP(Table_Data_Table_13[[#This Row],[Item ID]],Analysis_Table,12,FALSE)</f>
        <v>#N/A</v>
      </c>
      <c r="S224" s="20" t="e">
        <f ca="1">VLOOKUP(Table_Data_Table_13[[#This Row],[Item ID]],Analysis_Table,13,FALSE)</f>
        <v>#N/A</v>
      </c>
      <c r="T224" s="3" t="e">
        <f ca="1">VLOOKUP(Table_Data_Table_13[[#This Row],[Item ID]],Analysis_Table,14,FALSE)</f>
        <v>#N/A</v>
      </c>
      <c r="U224" s="22" t="e">
        <f ca="1">VLOOKUP(Table_Data_Table_13[[#This Row],[Item ID]],Analysis_Table,15,FALSE)</f>
        <v>#N/A</v>
      </c>
      <c r="V224" s="2" t="e">
        <f ca="1">VLOOKUP(Table_Data_Table_13[[#This Row],[Item ID]],Analysis_Table,16,FALSE)</f>
        <v>#N/A</v>
      </c>
      <c r="W224" s="2" t="e">
        <f ca="1">VLOOKUP(Table_Data_Table_13[[#This Row],[Item ID]],Analysis_Table,17,FALSE)</f>
        <v>#N/A</v>
      </c>
      <c r="X224" s="20" t="e">
        <f ca="1">VLOOKUP(Table_Data_Table_13[[#This Row],[Item ID]],Analysis_Table,18,FALSE)</f>
        <v>#N/A</v>
      </c>
      <c r="Y224" s="20" t="e">
        <f ca="1">VLOOKUP(Table_Data_Table_13[[#This Row],[Item ID]],Analysis_Table,19,FALSE)</f>
        <v>#N/A</v>
      </c>
      <c r="Z224"/>
      <c r="AA224"/>
      <c r="AB224">
        <v>1</v>
      </c>
    </row>
    <row r="225" spans="1:28" hidden="1" x14ac:dyDescent="0.25">
      <c r="A225" t="s">
        <v>133</v>
      </c>
      <c r="E225" s="1"/>
      <c r="J225" s="21">
        <v>0</v>
      </c>
      <c r="N225" s="2" t="e">
        <f ca="1">VLOOKUP(Table_Data_Table_13[[#This Row],[Item ID]],Analysis_Table,8,FALSE)</f>
        <v>#N/A</v>
      </c>
      <c r="O225" s="19" t="e">
        <f ca="1">VLOOKUP(Table_Data_Table_13[[#This Row],[Item ID]],Analysis_Table,9,FALSE)</f>
        <v>#N/A</v>
      </c>
      <c r="P225" s="18" t="e">
        <f ca="1">VLOOKUP(Table_Data_Table_13[[#This Row],[Item ID]],Analysis_Table,10,FALSE)</f>
        <v>#N/A</v>
      </c>
      <c r="Q225" s="21" t="e">
        <f ca="1">VLOOKUP(Table_Data_Table_13[[#This Row],[Item ID]],Analysis_Table,11,FALSE)</f>
        <v>#N/A</v>
      </c>
      <c r="R225" s="2" t="e">
        <f ca="1">VLOOKUP(Table_Data_Table_13[[#This Row],[Item ID]],Analysis_Table,12,FALSE)</f>
        <v>#N/A</v>
      </c>
      <c r="S225" s="20" t="e">
        <f ca="1">VLOOKUP(Table_Data_Table_13[[#This Row],[Item ID]],Analysis_Table,13,FALSE)</f>
        <v>#N/A</v>
      </c>
      <c r="T225" s="3" t="e">
        <f ca="1">VLOOKUP(Table_Data_Table_13[[#This Row],[Item ID]],Analysis_Table,14,FALSE)</f>
        <v>#N/A</v>
      </c>
      <c r="U225" s="22" t="e">
        <f ca="1">VLOOKUP(Table_Data_Table_13[[#This Row],[Item ID]],Analysis_Table,15,FALSE)</f>
        <v>#N/A</v>
      </c>
      <c r="V225" s="2" t="e">
        <f ca="1">VLOOKUP(Table_Data_Table_13[[#This Row],[Item ID]],Analysis_Table,16,FALSE)</f>
        <v>#N/A</v>
      </c>
      <c r="W225" s="2" t="e">
        <f ca="1">VLOOKUP(Table_Data_Table_13[[#This Row],[Item ID]],Analysis_Table,17,FALSE)</f>
        <v>#N/A</v>
      </c>
      <c r="X225" s="20" t="e">
        <f ca="1">VLOOKUP(Table_Data_Table_13[[#This Row],[Item ID]],Analysis_Table,18,FALSE)</f>
        <v>#N/A</v>
      </c>
      <c r="Y225" s="20" t="e">
        <f ca="1">VLOOKUP(Table_Data_Table_13[[#This Row],[Item ID]],Analysis_Table,19,FALSE)</f>
        <v>#N/A</v>
      </c>
      <c r="Z225"/>
      <c r="AA225"/>
      <c r="AB225">
        <v>1</v>
      </c>
    </row>
    <row r="226" spans="1:28" hidden="1" x14ac:dyDescent="0.25">
      <c r="A226" t="s">
        <v>133</v>
      </c>
      <c r="E226" s="1"/>
      <c r="J226" s="21">
        <v>0</v>
      </c>
      <c r="N226" s="2" t="e">
        <f ca="1">VLOOKUP(Table_Data_Table_13[[#This Row],[Item ID]],Analysis_Table,8,FALSE)</f>
        <v>#N/A</v>
      </c>
      <c r="O226" s="19" t="e">
        <f ca="1">VLOOKUP(Table_Data_Table_13[[#This Row],[Item ID]],Analysis_Table,9,FALSE)</f>
        <v>#N/A</v>
      </c>
      <c r="P226" s="18" t="e">
        <f ca="1">VLOOKUP(Table_Data_Table_13[[#This Row],[Item ID]],Analysis_Table,10,FALSE)</f>
        <v>#N/A</v>
      </c>
      <c r="Q226" s="21" t="e">
        <f ca="1">VLOOKUP(Table_Data_Table_13[[#This Row],[Item ID]],Analysis_Table,11,FALSE)</f>
        <v>#N/A</v>
      </c>
      <c r="R226" s="2" t="e">
        <f ca="1">VLOOKUP(Table_Data_Table_13[[#This Row],[Item ID]],Analysis_Table,12,FALSE)</f>
        <v>#N/A</v>
      </c>
      <c r="S226" s="20" t="e">
        <f ca="1">VLOOKUP(Table_Data_Table_13[[#This Row],[Item ID]],Analysis_Table,13,FALSE)</f>
        <v>#N/A</v>
      </c>
      <c r="T226" s="3" t="e">
        <f ca="1">VLOOKUP(Table_Data_Table_13[[#This Row],[Item ID]],Analysis_Table,14,FALSE)</f>
        <v>#N/A</v>
      </c>
      <c r="U226" s="22" t="e">
        <f ca="1">VLOOKUP(Table_Data_Table_13[[#This Row],[Item ID]],Analysis_Table,15,FALSE)</f>
        <v>#N/A</v>
      </c>
      <c r="V226" s="2" t="e">
        <f ca="1">VLOOKUP(Table_Data_Table_13[[#This Row],[Item ID]],Analysis_Table,16,FALSE)</f>
        <v>#N/A</v>
      </c>
      <c r="W226" s="2" t="e">
        <f ca="1">VLOOKUP(Table_Data_Table_13[[#This Row],[Item ID]],Analysis_Table,17,FALSE)</f>
        <v>#N/A</v>
      </c>
      <c r="X226" s="20" t="e">
        <f ca="1">VLOOKUP(Table_Data_Table_13[[#This Row],[Item ID]],Analysis_Table,18,FALSE)</f>
        <v>#N/A</v>
      </c>
      <c r="Y226" s="20" t="e">
        <f ca="1">VLOOKUP(Table_Data_Table_13[[#This Row],[Item ID]],Analysis_Table,19,FALSE)</f>
        <v>#N/A</v>
      </c>
      <c r="Z226"/>
      <c r="AA226"/>
      <c r="AB226">
        <v>1</v>
      </c>
    </row>
    <row r="227" spans="1:28" hidden="1" x14ac:dyDescent="0.25">
      <c r="A227" t="s">
        <v>133</v>
      </c>
      <c r="E227" s="1"/>
      <c r="J227" s="21">
        <v>0</v>
      </c>
      <c r="N227" s="2" t="e">
        <f ca="1">VLOOKUP(Table_Data_Table_13[[#This Row],[Item ID]],Analysis_Table,8,FALSE)</f>
        <v>#N/A</v>
      </c>
      <c r="O227" s="19" t="e">
        <f ca="1">VLOOKUP(Table_Data_Table_13[[#This Row],[Item ID]],Analysis_Table,9,FALSE)</f>
        <v>#N/A</v>
      </c>
      <c r="P227" s="18" t="e">
        <f ca="1">VLOOKUP(Table_Data_Table_13[[#This Row],[Item ID]],Analysis_Table,10,FALSE)</f>
        <v>#N/A</v>
      </c>
      <c r="Q227" s="21" t="e">
        <f ca="1">VLOOKUP(Table_Data_Table_13[[#This Row],[Item ID]],Analysis_Table,11,FALSE)</f>
        <v>#N/A</v>
      </c>
      <c r="R227" s="2" t="e">
        <f ca="1">VLOOKUP(Table_Data_Table_13[[#This Row],[Item ID]],Analysis_Table,12,FALSE)</f>
        <v>#N/A</v>
      </c>
      <c r="S227" s="20" t="e">
        <f ca="1">VLOOKUP(Table_Data_Table_13[[#This Row],[Item ID]],Analysis_Table,13,FALSE)</f>
        <v>#N/A</v>
      </c>
      <c r="T227" s="3" t="e">
        <f ca="1">VLOOKUP(Table_Data_Table_13[[#This Row],[Item ID]],Analysis_Table,14,FALSE)</f>
        <v>#N/A</v>
      </c>
      <c r="U227" s="22" t="e">
        <f ca="1">VLOOKUP(Table_Data_Table_13[[#This Row],[Item ID]],Analysis_Table,15,FALSE)</f>
        <v>#N/A</v>
      </c>
      <c r="V227" s="2" t="e">
        <f ca="1">VLOOKUP(Table_Data_Table_13[[#This Row],[Item ID]],Analysis_Table,16,FALSE)</f>
        <v>#N/A</v>
      </c>
      <c r="W227" s="2" t="e">
        <f ca="1">VLOOKUP(Table_Data_Table_13[[#This Row],[Item ID]],Analysis_Table,17,FALSE)</f>
        <v>#N/A</v>
      </c>
      <c r="X227" s="20" t="e">
        <f ca="1">VLOOKUP(Table_Data_Table_13[[#This Row],[Item ID]],Analysis_Table,18,FALSE)</f>
        <v>#N/A</v>
      </c>
      <c r="Y227" s="20" t="e">
        <f ca="1">VLOOKUP(Table_Data_Table_13[[#This Row],[Item ID]],Analysis_Table,19,FALSE)</f>
        <v>#N/A</v>
      </c>
      <c r="Z227"/>
      <c r="AA227"/>
      <c r="AB227">
        <v>1</v>
      </c>
    </row>
    <row r="228" spans="1:28" hidden="1" x14ac:dyDescent="0.25">
      <c r="A228" t="s">
        <v>133</v>
      </c>
      <c r="E228" s="1"/>
      <c r="J228" s="21">
        <v>0</v>
      </c>
      <c r="N228" s="2" t="e">
        <f ca="1">VLOOKUP(Table_Data_Table_13[[#This Row],[Item ID]],Analysis_Table,8,FALSE)</f>
        <v>#N/A</v>
      </c>
      <c r="O228" s="19" t="e">
        <f ca="1">VLOOKUP(Table_Data_Table_13[[#This Row],[Item ID]],Analysis_Table,9,FALSE)</f>
        <v>#N/A</v>
      </c>
      <c r="P228" s="18" t="e">
        <f ca="1">VLOOKUP(Table_Data_Table_13[[#This Row],[Item ID]],Analysis_Table,10,FALSE)</f>
        <v>#N/A</v>
      </c>
      <c r="Q228" s="21" t="e">
        <f ca="1">VLOOKUP(Table_Data_Table_13[[#This Row],[Item ID]],Analysis_Table,11,FALSE)</f>
        <v>#N/A</v>
      </c>
      <c r="R228" s="2" t="e">
        <f ca="1">VLOOKUP(Table_Data_Table_13[[#This Row],[Item ID]],Analysis_Table,12,FALSE)</f>
        <v>#N/A</v>
      </c>
      <c r="S228" s="20" t="e">
        <f ca="1">VLOOKUP(Table_Data_Table_13[[#This Row],[Item ID]],Analysis_Table,13,FALSE)</f>
        <v>#N/A</v>
      </c>
      <c r="T228" s="3" t="e">
        <f ca="1">VLOOKUP(Table_Data_Table_13[[#This Row],[Item ID]],Analysis_Table,14,FALSE)</f>
        <v>#N/A</v>
      </c>
      <c r="U228" s="22" t="e">
        <f ca="1">VLOOKUP(Table_Data_Table_13[[#This Row],[Item ID]],Analysis_Table,15,FALSE)</f>
        <v>#N/A</v>
      </c>
      <c r="V228" s="2" t="e">
        <f ca="1">VLOOKUP(Table_Data_Table_13[[#This Row],[Item ID]],Analysis_Table,16,FALSE)</f>
        <v>#N/A</v>
      </c>
      <c r="W228" s="2" t="e">
        <f ca="1">VLOOKUP(Table_Data_Table_13[[#This Row],[Item ID]],Analysis_Table,17,FALSE)</f>
        <v>#N/A</v>
      </c>
      <c r="X228" s="20" t="e">
        <f ca="1">VLOOKUP(Table_Data_Table_13[[#This Row],[Item ID]],Analysis_Table,18,FALSE)</f>
        <v>#N/A</v>
      </c>
      <c r="Y228" s="20" t="e">
        <f ca="1">VLOOKUP(Table_Data_Table_13[[#This Row],[Item ID]],Analysis_Table,19,FALSE)</f>
        <v>#N/A</v>
      </c>
      <c r="Z228"/>
      <c r="AA228"/>
      <c r="AB228">
        <v>1</v>
      </c>
    </row>
    <row r="229" spans="1:28" hidden="1" x14ac:dyDescent="0.25">
      <c r="A229" t="s">
        <v>133</v>
      </c>
      <c r="E229" s="1"/>
      <c r="J229" s="21">
        <v>0</v>
      </c>
      <c r="N229" s="2" t="e">
        <f ca="1">VLOOKUP(Table_Data_Table_13[[#This Row],[Item ID]],Analysis_Table,8,FALSE)</f>
        <v>#N/A</v>
      </c>
      <c r="O229" s="19" t="e">
        <f ca="1">VLOOKUP(Table_Data_Table_13[[#This Row],[Item ID]],Analysis_Table,9,FALSE)</f>
        <v>#N/A</v>
      </c>
      <c r="P229" s="18" t="e">
        <f ca="1">VLOOKUP(Table_Data_Table_13[[#This Row],[Item ID]],Analysis_Table,10,FALSE)</f>
        <v>#N/A</v>
      </c>
      <c r="Q229" s="21" t="e">
        <f ca="1">VLOOKUP(Table_Data_Table_13[[#This Row],[Item ID]],Analysis_Table,11,FALSE)</f>
        <v>#N/A</v>
      </c>
      <c r="R229" s="2" t="e">
        <f ca="1">VLOOKUP(Table_Data_Table_13[[#This Row],[Item ID]],Analysis_Table,12,FALSE)</f>
        <v>#N/A</v>
      </c>
      <c r="S229" s="20" t="e">
        <f ca="1">VLOOKUP(Table_Data_Table_13[[#This Row],[Item ID]],Analysis_Table,13,FALSE)</f>
        <v>#N/A</v>
      </c>
      <c r="T229" s="3" t="e">
        <f ca="1">VLOOKUP(Table_Data_Table_13[[#This Row],[Item ID]],Analysis_Table,14,FALSE)</f>
        <v>#N/A</v>
      </c>
      <c r="U229" s="22" t="e">
        <f ca="1">VLOOKUP(Table_Data_Table_13[[#This Row],[Item ID]],Analysis_Table,15,FALSE)</f>
        <v>#N/A</v>
      </c>
      <c r="V229" s="2" t="e">
        <f ca="1">VLOOKUP(Table_Data_Table_13[[#This Row],[Item ID]],Analysis_Table,16,FALSE)</f>
        <v>#N/A</v>
      </c>
      <c r="W229" s="2" t="e">
        <f ca="1">VLOOKUP(Table_Data_Table_13[[#This Row],[Item ID]],Analysis_Table,17,FALSE)</f>
        <v>#N/A</v>
      </c>
      <c r="X229" s="20" t="e">
        <f ca="1">VLOOKUP(Table_Data_Table_13[[#This Row],[Item ID]],Analysis_Table,18,FALSE)</f>
        <v>#N/A</v>
      </c>
      <c r="Y229" s="20" t="e">
        <f ca="1">VLOOKUP(Table_Data_Table_13[[#This Row],[Item ID]],Analysis_Table,19,FALSE)</f>
        <v>#N/A</v>
      </c>
      <c r="Z229"/>
      <c r="AA229"/>
      <c r="AB229">
        <v>1</v>
      </c>
    </row>
    <row r="230" spans="1:28" hidden="1" x14ac:dyDescent="0.25">
      <c r="A230" t="s">
        <v>133</v>
      </c>
      <c r="E230" s="1"/>
      <c r="J230" s="21">
        <v>0</v>
      </c>
      <c r="N230" s="2" t="e">
        <f ca="1">VLOOKUP(Table_Data_Table_13[[#This Row],[Item ID]],Analysis_Table,8,FALSE)</f>
        <v>#N/A</v>
      </c>
      <c r="O230" s="19" t="e">
        <f ca="1">VLOOKUP(Table_Data_Table_13[[#This Row],[Item ID]],Analysis_Table,9,FALSE)</f>
        <v>#N/A</v>
      </c>
      <c r="P230" s="18" t="e">
        <f ca="1">VLOOKUP(Table_Data_Table_13[[#This Row],[Item ID]],Analysis_Table,10,FALSE)</f>
        <v>#N/A</v>
      </c>
      <c r="Q230" s="21" t="e">
        <f ca="1">VLOOKUP(Table_Data_Table_13[[#This Row],[Item ID]],Analysis_Table,11,FALSE)</f>
        <v>#N/A</v>
      </c>
      <c r="R230" s="2" t="e">
        <f ca="1">VLOOKUP(Table_Data_Table_13[[#This Row],[Item ID]],Analysis_Table,12,FALSE)</f>
        <v>#N/A</v>
      </c>
      <c r="S230" s="20" t="e">
        <f ca="1">VLOOKUP(Table_Data_Table_13[[#This Row],[Item ID]],Analysis_Table,13,FALSE)</f>
        <v>#N/A</v>
      </c>
      <c r="T230" s="3" t="e">
        <f ca="1">VLOOKUP(Table_Data_Table_13[[#This Row],[Item ID]],Analysis_Table,14,FALSE)</f>
        <v>#N/A</v>
      </c>
      <c r="U230" s="22" t="e">
        <f ca="1">VLOOKUP(Table_Data_Table_13[[#This Row],[Item ID]],Analysis_Table,15,FALSE)</f>
        <v>#N/A</v>
      </c>
      <c r="V230" s="2" t="e">
        <f ca="1">VLOOKUP(Table_Data_Table_13[[#This Row],[Item ID]],Analysis_Table,16,FALSE)</f>
        <v>#N/A</v>
      </c>
      <c r="W230" s="2" t="e">
        <f ca="1">VLOOKUP(Table_Data_Table_13[[#This Row],[Item ID]],Analysis_Table,17,FALSE)</f>
        <v>#N/A</v>
      </c>
      <c r="X230" s="20" t="e">
        <f ca="1">VLOOKUP(Table_Data_Table_13[[#This Row],[Item ID]],Analysis_Table,18,FALSE)</f>
        <v>#N/A</v>
      </c>
      <c r="Y230" s="20" t="e">
        <f ca="1">VLOOKUP(Table_Data_Table_13[[#This Row],[Item ID]],Analysis_Table,19,FALSE)</f>
        <v>#N/A</v>
      </c>
      <c r="Z230"/>
      <c r="AA230"/>
      <c r="AB230">
        <v>1</v>
      </c>
    </row>
    <row r="231" spans="1:28" hidden="1" x14ac:dyDescent="0.25">
      <c r="A231" t="s">
        <v>133</v>
      </c>
      <c r="E231" s="1"/>
      <c r="J231" s="21">
        <v>0</v>
      </c>
      <c r="N231" s="2" t="e">
        <f ca="1">VLOOKUP(Table_Data_Table_13[[#This Row],[Item ID]],Analysis_Table,8,FALSE)</f>
        <v>#N/A</v>
      </c>
      <c r="O231" s="19" t="e">
        <f ca="1">VLOOKUP(Table_Data_Table_13[[#This Row],[Item ID]],Analysis_Table,9,FALSE)</f>
        <v>#N/A</v>
      </c>
      <c r="P231" s="18" t="e">
        <f ca="1">VLOOKUP(Table_Data_Table_13[[#This Row],[Item ID]],Analysis_Table,10,FALSE)</f>
        <v>#N/A</v>
      </c>
      <c r="Q231" s="21" t="e">
        <f ca="1">VLOOKUP(Table_Data_Table_13[[#This Row],[Item ID]],Analysis_Table,11,FALSE)</f>
        <v>#N/A</v>
      </c>
      <c r="R231" s="2" t="e">
        <f ca="1">VLOOKUP(Table_Data_Table_13[[#This Row],[Item ID]],Analysis_Table,12,FALSE)</f>
        <v>#N/A</v>
      </c>
      <c r="S231" s="20" t="e">
        <f ca="1">VLOOKUP(Table_Data_Table_13[[#This Row],[Item ID]],Analysis_Table,13,FALSE)</f>
        <v>#N/A</v>
      </c>
      <c r="T231" s="3" t="e">
        <f ca="1">VLOOKUP(Table_Data_Table_13[[#This Row],[Item ID]],Analysis_Table,14,FALSE)</f>
        <v>#N/A</v>
      </c>
      <c r="U231" s="22" t="e">
        <f ca="1">VLOOKUP(Table_Data_Table_13[[#This Row],[Item ID]],Analysis_Table,15,FALSE)</f>
        <v>#N/A</v>
      </c>
      <c r="V231" s="2" t="e">
        <f ca="1">VLOOKUP(Table_Data_Table_13[[#This Row],[Item ID]],Analysis_Table,16,FALSE)</f>
        <v>#N/A</v>
      </c>
      <c r="W231" s="2" t="e">
        <f ca="1">VLOOKUP(Table_Data_Table_13[[#This Row],[Item ID]],Analysis_Table,17,FALSE)</f>
        <v>#N/A</v>
      </c>
      <c r="X231" s="20" t="e">
        <f ca="1">VLOOKUP(Table_Data_Table_13[[#This Row],[Item ID]],Analysis_Table,18,FALSE)</f>
        <v>#N/A</v>
      </c>
      <c r="Y231" s="20" t="e">
        <f ca="1">VLOOKUP(Table_Data_Table_13[[#This Row],[Item ID]],Analysis_Table,19,FALSE)</f>
        <v>#N/A</v>
      </c>
      <c r="Z231"/>
      <c r="AA231"/>
      <c r="AB231">
        <v>1</v>
      </c>
    </row>
    <row r="232" spans="1:28" hidden="1" x14ac:dyDescent="0.25">
      <c r="A232" t="s">
        <v>133</v>
      </c>
      <c r="E232" s="1"/>
      <c r="J232" s="21">
        <v>0</v>
      </c>
      <c r="N232" s="2" t="e">
        <f ca="1">VLOOKUP(Table_Data_Table_13[[#This Row],[Item ID]],Analysis_Table,8,FALSE)</f>
        <v>#N/A</v>
      </c>
      <c r="O232" s="19" t="e">
        <f ca="1">VLOOKUP(Table_Data_Table_13[[#This Row],[Item ID]],Analysis_Table,9,FALSE)</f>
        <v>#N/A</v>
      </c>
      <c r="P232" s="18" t="e">
        <f ca="1">VLOOKUP(Table_Data_Table_13[[#This Row],[Item ID]],Analysis_Table,10,FALSE)</f>
        <v>#N/A</v>
      </c>
      <c r="Q232" s="21" t="e">
        <f ca="1">VLOOKUP(Table_Data_Table_13[[#This Row],[Item ID]],Analysis_Table,11,FALSE)</f>
        <v>#N/A</v>
      </c>
      <c r="R232" s="2" t="e">
        <f ca="1">VLOOKUP(Table_Data_Table_13[[#This Row],[Item ID]],Analysis_Table,12,FALSE)</f>
        <v>#N/A</v>
      </c>
      <c r="S232" s="20" t="e">
        <f ca="1">VLOOKUP(Table_Data_Table_13[[#This Row],[Item ID]],Analysis_Table,13,FALSE)</f>
        <v>#N/A</v>
      </c>
      <c r="T232" s="3" t="e">
        <f ca="1">VLOOKUP(Table_Data_Table_13[[#This Row],[Item ID]],Analysis_Table,14,FALSE)</f>
        <v>#N/A</v>
      </c>
      <c r="U232" s="22" t="e">
        <f ca="1">VLOOKUP(Table_Data_Table_13[[#This Row],[Item ID]],Analysis_Table,15,FALSE)</f>
        <v>#N/A</v>
      </c>
      <c r="V232" s="2" t="e">
        <f ca="1">VLOOKUP(Table_Data_Table_13[[#This Row],[Item ID]],Analysis_Table,16,FALSE)</f>
        <v>#N/A</v>
      </c>
      <c r="W232" s="2" t="e">
        <f ca="1">VLOOKUP(Table_Data_Table_13[[#This Row],[Item ID]],Analysis_Table,17,FALSE)</f>
        <v>#N/A</v>
      </c>
      <c r="X232" s="20" t="e">
        <f ca="1">VLOOKUP(Table_Data_Table_13[[#This Row],[Item ID]],Analysis_Table,18,FALSE)</f>
        <v>#N/A</v>
      </c>
      <c r="Y232" s="20" t="e">
        <f ca="1">VLOOKUP(Table_Data_Table_13[[#This Row],[Item ID]],Analysis_Table,19,FALSE)</f>
        <v>#N/A</v>
      </c>
      <c r="Z232"/>
      <c r="AA232"/>
      <c r="AB232">
        <v>1</v>
      </c>
    </row>
    <row r="233" spans="1:28" hidden="1" x14ac:dyDescent="0.25">
      <c r="A233" t="s">
        <v>133</v>
      </c>
      <c r="E233" s="1"/>
      <c r="J233" s="21">
        <v>0</v>
      </c>
      <c r="N233" s="2" t="e">
        <f ca="1">VLOOKUP(Table_Data_Table_13[[#This Row],[Item ID]],Analysis_Table,8,FALSE)</f>
        <v>#N/A</v>
      </c>
      <c r="O233" s="19" t="e">
        <f ca="1">VLOOKUP(Table_Data_Table_13[[#This Row],[Item ID]],Analysis_Table,9,FALSE)</f>
        <v>#N/A</v>
      </c>
      <c r="P233" s="18" t="e">
        <f ca="1">VLOOKUP(Table_Data_Table_13[[#This Row],[Item ID]],Analysis_Table,10,FALSE)</f>
        <v>#N/A</v>
      </c>
      <c r="Q233" s="21" t="e">
        <f ca="1">VLOOKUP(Table_Data_Table_13[[#This Row],[Item ID]],Analysis_Table,11,FALSE)</f>
        <v>#N/A</v>
      </c>
      <c r="R233" s="2" t="e">
        <f ca="1">VLOOKUP(Table_Data_Table_13[[#This Row],[Item ID]],Analysis_Table,12,FALSE)</f>
        <v>#N/A</v>
      </c>
      <c r="S233" s="20" t="e">
        <f ca="1">VLOOKUP(Table_Data_Table_13[[#This Row],[Item ID]],Analysis_Table,13,FALSE)</f>
        <v>#N/A</v>
      </c>
      <c r="T233" s="3" t="e">
        <f ca="1">VLOOKUP(Table_Data_Table_13[[#This Row],[Item ID]],Analysis_Table,14,FALSE)</f>
        <v>#N/A</v>
      </c>
      <c r="U233" s="22" t="e">
        <f ca="1">VLOOKUP(Table_Data_Table_13[[#This Row],[Item ID]],Analysis_Table,15,FALSE)</f>
        <v>#N/A</v>
      </c>
      <c r="V233" s="2" t="e">
        <f ca="1">VLOOKUP(Table_Data_Table_13[[#This Row],[Item ID]],Analysis_Table,16,FALSE)</f>
        <v>#N/A</v>
      </c>
      <c r="W233" s="2" t="e">
        <f ca="1">VLOOKUP(Table_Data_Table_13[[#This Row],[Item ID]],Analysis_Table,17,FALSE)</f>
        <v>#N/A</v>
      </c>
      <c r="X233" s="20" t="e">
        <f ca="1">VLOOKUP(Table_Data_Table_13[[#This Row],[Item ID]],Analysis_Table,18,FALSE)</f>
        <v>#N/A</v>
      </c>
      <c r="Y233" s="20" t="e">
        <f ca="1">VLOOKUP(Table_Data_Table_13[[#This Row],[Item ID]],Analysis_Table,19,FALSE)</f>
        <v>#N/A</v>
      </c>
      <c r="Z233"/>
      <c r="AA233"/>
      <c r="AB233">
        <v>1</v>
      </c>
    </row>
    <row r="234" spans="1:28" hidden="1" x14ac:dyDescent="0.25">
      <c r="A234" t="s">
        <v>133</v>
      </c>
      <c r="E234" s="1"/>
      <c r="J234" s="21">
        <v>0</v>
      </c>
      <c r="N234" s="2" t="e">
        <f ca="1">VLOOKUP(Table_Data_Table_13[[#This Row],[Item ID]],Analysis_Table,8,FALSE)</f>
        <v>#N/A</v>
      </c>
      <c r="O234" s="19" t="e">
        <f ca="1">VLOOKUP(Table_Data_Table_13[[#This Row],[Item ID]],Analysis_Table,9,FALSE)</f>
        <v>#N/A</v>
      </c>
      <c r="P234" s="18" t="e">
        <f ca="1">VLOOKUP(Table_Data_Table_13[[#This Row],[Item ID]],Analysis_Table,10,FALSE)</f>
        <v>#N/A</v>
      </c>
      <c r="Q234" s="21" t="e">
        <f ca="1">VLOOKUP(Table_Data_Table_13[[#This Row],[Item ID]],Analysis_Table,11,FALSE)</f>
        <v>#N/A</v>
      </c>
      <c r="R234" s="2" t="e">
        <f ca="1">VLOOKUP(Table_Data_Table_13[[#This Row],[Item ID]],Analysis_Table,12,FALSE)</f>
        <v>#N/A</v>
      </c>
      <c r="S234" s="20" t="e">
        <f ca="1">VLOOKUP(Table_Data_Table_13[[#This Row],[Item ID]],Analysis_Table,13,FALSE)</f>
        <v>#N/A</v>
      </c>
      <c r="T234" s="3" t="e">
        <f ca="1">VLOOKUP(Table_Data_Table_13[[#This Row],[Item ID]],Analysis_Table,14,FALSE)</f>
        <v>#N/A</v>
      </c>
      <c r="U234" s="22" t="e">
        <f ca="1">VLOOKUP(Table_Data_Table_13[[#This Row],[Item ID]],Analysis_Table,15,FALSE)</f>
        <v>#N/A</v>
      </c>
      <c r="V234" s="2" t="e">
        <f ca="1">VLOOKUP(Table_Data_Table_13[[#This Row],[Item ID]],Analysis_Table,16,FALSE)</f>
        <v>#N/A</v>
      </c>
      <c r="W234" s="2" t="e">
        <f ca="1">VLOOKUP(Table_Data_Table_13[[#This Row],[Item ID]],Analysis_Table,17,FALSE)</f>
        <v>#N/A</v>
      </c>
      <c r="X234" s="20" t="e">
        <f ca="1">VLOOKUP(Table_Data_Table_13[[#This Row],[Item ID]],Analysis_Table,18,FALSE)</f>
        <v>#N/A</v>
      </c>
      <c r="Y234" s="20" t="e">
        <f ca="1">VLOOKUP(Table_Data_Table_13[[#This Row],[Item ID]],Analysis_Table,19,FALSE)</f>
        <v>#N/A</v>
      </c>
      <c r="Z234"/>
      <c r="AA234"/>
      <c r="AB234">
        <v>1</v>
      </c>
    </row>
    <row r="235" spans="1:28" hidden="1" x14ac:dyDescent="0.25">
      <c r="A235" t="s">
        <v>133</v>
      </c>
      <c r="E235" s="1"/>
      <c r="J235" s="21">
        <v>0</v>
      </c>
      <c r="N235" s="2" t="e">
        <f ca="1">VLOOKUP(Table_Data_Table_13[[#This Row],[Item ID]],Analysis_Table,8,FALSE)</f>
        <v>#N/A</v>
      </c>
      <c r="O235" s="19" t="e">
        <f ca="1">VLOOKUP(Table_Data_Table_13[[#This Row],[Item ID]],Analysis_Table,9,FALSE)</f>
        <v>#N/A</v>
      </c>
      <c r="P235" s="18" t="e">
        <f ca="1">VLOOKUP(Table_Data_Table_13[[#This Row],[Item ID]],Analysis_Table,10,FALSE)</f>
        <v>#N/A</v>
      </c>
      <c r="Q235" s="21" t="e">
        <f ca="1">VLOOKUP(Table_Data_Table_13[[#This Row],[Item ID]],Analysis_Table,11,FALSE)</f>
        <v>#N/A</v>
      </c>
      <c r="R235" s="2" t="e">
        <f ca="1">VLOOKUP(Table_Data_Table_13[[#This Row],[Item ID]],Analysis_Table,12,FALSE)</f>
        <v>#N/A</v>
      </c>
      <c r="S235" s="20" t="e">
        <f ca="1">VLOOKUP(Table_Data_Table_13[[#This Row],[Item ID]],Analysis_Table,13,FALSE)</f>
        <v>#N/A</v>
      </c>
      <c r="T235" s="3" t="e">
        <f ca="1">VLOOKUP(Table_Data_Table_13[[#This Row],[Item ID]],Analysis_Table,14,FALSE)</f>
        <v>#N/A</v>
      </c>
      <c r="U235" s="22" t="e">
        <f ca="1">VLOOKUP(Table_Data_Table_13[[#This Row],[Item ID]],Analysis_Table,15,FALSE)</f>
        <v>#N/A</v>
      </c>
      <c r="V235" s="2" t="e">
        <f ca="1">VLOOKUP(Table_Data_Table_13[[#This Row],[Item ID]],Analysis_Table,16,FALSE)</f>
        <v>#N/A</v>
      </c>
      <c r="W235" s="2" t="e">
        <f ca="1">VLOOKUP(Table_Data_Table_13[[#This Row],[Item ID]],Analysis_Table,17,FALSE)</f>
        <v>#N/A</v>
      </c>
      <c r="X235" s="20" t="e">
        <f ca="1">VLOOKUP(Table_Data_Table_13[[#This Row],[Item ID]],Analysis_Table,18,FALSE)</f>
        <v>#N/A</v>
      </c>
      <c r="Y235" s="20" t="e">
        <f ca="1">VLOOKUP(Table_Data_Table_13[[#This Row],[Item ID]],Analysis_Table,19,FALSE)</f>
        <v>#N/A</v>
      </c>
      <c r="Z235"/>
      <c r="AA235"/>
      <c r="AB235">
        <v>1</v>
      </c>
    </row>
    <row r="236" spans="1:28" hidden="1" x14ac:dyDescent="0.25">
      <c r="A236" t="s">
        <v>133</v>
      </c>
      <c r="E236" s="1"/>
      <c r="J236" s="21">
        <v>0</v>
      </c>
      <c r="N236" s="2" t="e">
        <f ca="1">VLOOKUP(Table_Data_Table_13[[#This Row],[Item ID]],Analysis_Table,8,FALSE)</f>
        <v>#N/A</v>
      </c>
      <c r="O236" s="19" t="e">
        <f ca="1">VLOOKUP(Table_Data_Table_13[[#This Row],[Item ID]],Analysis_Table,9,FALSE)</f>
        <v>#N/A</v>
      </c>
      <c r="P236" s="18" t="e">
        <f ca="1">VLOOKUP(Table_Data_Table_13[[#This Row],[Item ID]],Analysis_Table,10,FALSE)</f>
        <v>#N/A</v>
      </c>
      <c r="Q236" s="21" t="e">
        <f ca="1">VLOOKUP(Table_Data_Table_13[[#This Row],[Item ID]],Analysis_Table,11,FALSE)</f>
        <v>#N/A</v>
      </c>
      <c r="R236" s="2" t="e">
        <f ca="1">VLOOKUP(Table_Data_Table_13[[#This Row],[Item ID]],Analysis_Table,12,FALSE)</f>
        <v>#N/A</v>
      </c>
      <c r="S236" s="20" t="e">
        <f ca="1">VLOOKUP(Table_Data_Table_13[[#This Row],[Item ID]],Analysis_Table,13,FALSE)</f>
        <v>#N/A</v>
      </c>
      <c r="T236" s="3" t="e">
        <f ca="1">VLOOKUP(Table_Data_Table_13[[#This Row],[Item ID]],Analysis_Table,14,FALSE)</f>
        <v>#N/A</v>
      </c>
      <c r="U236" s="22" t="e">
        <f ca="1">VLOOKUP(Table_Data_Table_13[[#This Row],[Item ID]],Analysis_Table,15,FALSE)</f>
        <v>#N/A</v>
      </c>
      <c r="V236" s="2" t="e">
        <f ca="1">VLOOKUP(Table_Data_Table_13[[#This Row],[Item ID]],Analysis_Table,16,FALSE)</f>
        <v>#N/A</v>
      </c>
      <c r="W236" s="2" t="e">
        <f ca="1">VLOOKUP(Table_Data_Table_13[[#This Row],[Item ID]],Analysis_Table,17,FALSE)</f>
        <v>#N/A</v>
      </c>
      <c r="X236" s="20" t="e">
        <f ca="1">VLOOKUP(Table_Data_Table_13[[#This Row],[Item ID]],Analysis_Table,18,FALSE)</f>
        <v>#N/A</v>
      </c>
      <c r="Y236" s="20" t="e">
        <f ca="1">VLOOKUP(Table_Data_Table_13[[#This Row],[Item ID]],Analysis_Table,19,FALSE)</f>
        <v>#N/A</v>
      </c>
      <c r="Z236"/>
      <c r="AA236"/>
      <c r="AB236">
        <v>1</v>
      </c>
    </row>
    <row r="237" spans="1:28" hidden="1" x14ac:dyDescent="0.25">
      <c r="A237" t="s">
        <v>133</v>
      </c>
      <c r="E237" s="1"/>
      <c r="J237" s="21">
        <v>0</v>
      </c>
      <c r="N237" s="2" t="e">
        <f ca="1">VLOOKUP(Table_Data_Table_13[[#This Row],[Item ID]],Analysis_Table,8,FALSE)</f>
        <v>#N/A</v>
      </c>
      <c r="O237" s="19" t="e">
        <f ca="1">VLOOKUP(Table_Data_Table_13[[#This Row],[Item ID]],Analysis_Table,9,FALSE)</f>
        <v>#N/A</v>
      </c>
      <c r="P237" s="18" t="e">
        <f ca="1">VLOOKUP(Table_Data_Table_13[[#This Row],[Item ID]],Analysis_Table,10,FALSE)</f>
        <v>#N/A</v>
      </c>
      <c r="Q237" s="21" t="e">
        <f ca="1">VLOOKUP(Table_Data_Table_13[[#This Row],[Item ID]],Analysis_Table,11,FALSE)</f>
        <v>#N/A</v>
      </c>
      <c r="R237" s="2" t="e">
        <f ca="1">VLOOKUP(Table_Data_Table_13[[#This Row],[Item ID]],Analysis_Table,12,FALSE)</f>
        <v>#N/A</v>
      </c>
      <c r="S237" s="20" t="e">
        <f ca="1">VLOOKUP(Table_Data_Table_13[[#This Row],[Item ID]],Analysis_Table,13,FALSE)</f>
        <v>#N/A</v>
      </c>
      <c r="T237" s="3" t="e">
        <f ca="1">VLOOKUP(Table_Data_Table_13[[#This Row],[Item ID]],Analysis_Table,14,FALSE)</f>
        <v>#N/A</v>
      </c>
      <c r="U237" s="22" t="e">
        <f ca="1">VLOOKUP(Table_Data_Table_13[[#This Row],[Item ID]],Analysis_Table,15,FALSE)</f>
        <v>#N/A</v>
      </c>
      <c r="V237" s="2" t="e">
        <f ca="1">VLOOKUP(Table_Data_Table_13[[#This Row],[Item ID]],Analysis_Table,16,FALSE)</f>
        <v>#N/A</v>
      </c>
      <c r="W237" s="2" t="e">
        <f ca="1">VLOOKUP(Table_Data_Table_13[[#This Row],[Item ID]],Analysis_Table,17,FALSE)</f>
        <v>#N/A</v>
      </c>
      <c r="X237" s="20" t="e">
        <f ca="1">VLOOKUP(Table_Data_Table_13[[#This Row],[Item ID]],Analysis_Table,18,FALSE)</f>
        <v>#N/A</v>
      </c>
      <c r="Y237" s="20" t="e">
        <f ca="1">VLOOKUP(Table_Data_Table_13[[#This Row],[Item ID]],Analysis_Table,19,FALSE)</f>
        <v>#N/A</v>
      </c>
      <c r="Z237"/>
      <c r="AA237"/>
      <c r="AB237">
        <v>1</v>
      </c>
    </row>
    <row r="238" spans="1:28" hidden="1" x14ac:dyDescent="0.25">
      <c r="A238" t="s">
        <v>133</v>
      </c>
      <c r="E238" s="1"/>
      <c r="J238" s="21">
        <v>0</v>
      </c>
      <c r="N238" s="2" t="e">
        <f ca="1">VLOOKUP(Table_Data_Table_13[[#This Row],[Item ID]],Analysis_Table,8,FALSE)</f>
        <v>#N/A</v>
      </c>
      <c r="O238" s="19" t="e">
        <f ca="1">VLOOKUP(Table_Data_Table_13[[#This Row],[Item ID]],Analysis_Table,9,FALSE)</f>
        <v>#N/A</v>
      </c>
      <c r="P238" s="18" t="e">
        <f ca="1">VLOOKUP(Table_Data_Table_13[[#This Row],[Item ID]],Analysis_Table,10,FALSE)</f>
        <v>#N/A</v>
      </c>
      <c r="Q238" s="21" t="e">
        <f ca="1">VLOOKUP(Table_Data_Table_13[[#This Row],[Item ID]],Analysis_Table,11,FALSE)</f>
        <v>#N/A</v>
      </c>
      <c r="R238" s="2" t="e">
        <f ca="1">VLOOKUP(Table_Data_Table_13[[#This Row],[Item ID]],Analysis_Table,12,FALSE)</f>
        <v>#N/A</v>
      </c>
      <c r="S238" s="20" t="e">
        <f ca="1">VLOOKUP(Table_Data_Table_13[[#This Row],[Item ID]],Analysis_Table,13,FALSE)</f>
        <v>#N/A</v>
      </c>
      <c r="T238" s="3" t="e">
        <f ca="1">VLOOKUP(Table_Data_Table_13[[#This Row],[Item ID]],Analysis_Table,14,FALSE)</f>
        <v>#N/A</v>
      </c>
      <c r="U238" s="22" t="e">
        <f ca="1">VLOOKUP(Table_Data_Table_13[[#This Row],[Item ID]],Analysis_Table,15,FALSE)</f>
        <v>#N/A</v>
      </c>
      <c r="V238" s="2" t="e">
        <f ca="1">VLOOKUP(Table_Data_Table_13[[#This Row],[Item ID]],Analysis_Table,16,FALSE)</f>
        <v>#N/A</v>
      </c>
      <c r="W238" s="2" t="e">
        <f ca="1">VLOOKUP(Table_Data_Table_13[[#This Row],[Item ID]],Analysis_Table,17,FALSE)</f>
        <v>#N/A</v>
      </c>
      <c r="X238" s="20" t="e">
        <f ca="1">VLOOKUP(Table_Data_Table_13[[#This Row],[Item ID]],Analysis_Table,18,FALSE)</f>
        <v>#N/A</v>
      </c>
      <c r="Y238" s="20" t="e">
        <f ca="1">VLOOKUP(Table_Data_Table_13[[#This Row],[Item ID]],Analysis_Table,19,FALSE)</f>
        <v>#N/A</v>
      </c>
      <c r="Z238"/>
      <c r="AA238"/>
      <c r="AB238">
        <v>1</v>
      </c>
    </row>
    <row r="239" spans="1:28" hidden="1" x14ac:dyDescent="0.25">
      <c r="A239" t="s">
        <v>133</v>
      </c>
      <c r="E239" s="1"/>
      <c r="J239" s="21">
        <v>0</v>
      </c>
      <c r="N239" s="2" t="e">
        <f ca="1">VLOOKUP(Table_Data_Table_13[[#This Row],[Item ID]],Analysis_Table,8,FALSE)</f>
        <v>#N/A</v>
      </c>
      <c r="O239" s="19" t="e">
        <f ca="1">VLOOKUP(Table_Data_Table_13[[#This Row],[Item ID]],Analysis_Table,9,FALSE)</f>
        <v>#N/A</v>
      </c>
      <c r="P239" s="18" t="e">
        <f ca="1">VLOOKUP(Table_Data_Table_13[[#This Row],[Item ID]],Analysis_Table,10,FALSE)</f>
        <v>#N/A</v>
      </c>
      <c r="Q239" s="21" t="e">
        <f ca="1">VLOOKUP(Table_Data_Table_13[[#This Row],[Item ID]],Analysis_Table,11,FALSE)</f>
        <v>#N/A</v>
      </c>
      <c r="R239" s="2" t="e">
        <f ca="1">VLOOKUP(Table_Data_Table_13[[#This Row],[Item ID]],Analysis_Table,12,FALSE)</f>
        <v>#N/A</v>
      </c>
      <c r="S239" s="20" t="e">
        <f ca="1">VLOOKUP(Table_Data_Table_13[[#This Row],[Item ID]],Analysis_Table,13,FALSE)</f>
        <v>#N/A</v>
      </c>
      <c r="T239" s="3" t="e">
        <f ca="1">VLOOKUP(Table_Data_Table_13[[#This Row],[Item ID]],Analysis_Table,14,FALSE)</f>
        <v>#N/A</v>
      </c>
      <c r="U239" s="22" t="e">
        <f ca="1">VLOOKUP(Table_Data_Table_13[[#This Row],[Item ID]],Analysis_Table,15,FALSE)</f>
        <v>#N/A</v>
      </c>
      <c r="V239" s="2" t="e">
        <f ca="1">VLOOKUP(Table_Data_Table_13[[#This Row],[Item ID]],Analysis_Table,16,FALSE)</f>
        <v>#N/A</v>
      </c>
      <c r="W239" s="2" t="e">
        <f ca="1">VLOOKUP(Table_Data_Table_13[[#This Row],[Item ID]],Analysis_Table,17,FALSE)</f>
        <v>#N/A</v>
      </c>
      <c r="X239" s="20" t="e">
        <f ca="1">VLOOKUP(Table_Data_Table_13[[#This Row],[Item ID]],Analysis_Table,18,FALSE)</f>
        <v>#N/A</v>
      </c>
      <c r="Y239" s="20" t="e">
        <f ca="1">VLOOKUP(Table_Data_Table_13[[#This Row],[Item ID]],Analysis_Table,19,FALSE)</f>
        <v>#N/A</v>
      </c>
      <c r="Z239"/>
      <c r="AA239"/>
      <c r="AB239">
        <v>1</v>
      </c>
    </row>
    <row r="240" spans="1:28" hidden="1" x14ac:dyDescent="0.25">
      <c r="A240" t="s">
        <v>133</v>
      </c>
      <c r="E240" s="1"/>
      <c r="J240" s="21">
        <v>0</v>
      </c>
      <c r="N240" s="2" t="e">
        <f ca="1">VLOOKUP(Table_Data_Table_13[[#This Row],[Item ID]],Analysis_Table,8,FALSE)</f>
        <v>#N/A</v>
      </c>
      <c r="O240" s="19" t="e">
        <f ca="1">VLOOKUP(Table_Data_Table_13[[#This Row],[Item ID]],Analysis_Table,9,FALSE)</f>
        <v>#N/A</v>
      </c>
      <c r="P240" s="18" t="e">
        <f ca="1">VLOOKUP(Table_Data_Table_13[[#This Row],[Item ID]],Analysis_Table,10,FALSE)</f>
        <v>#N/A</v>
      </c>
      <c r="Q240" s="21" t="e">
        <f ca="1">VLOOKUP(Table_Data_Table_13[[#This Row],[Item ID]],Analysis_Table,11,FALSE)</f>
        <v>#N/A</v>
      </c>
      <c r="R240" s="2" t="e">
        <f ca="1">VLOOKUP(Table_Data_Table_13[[#This Row],[Item ID]],Analysis_Table,12,FALSE)</f>
        <v>#N/A</v>
      </c>
      <c r="S240" s="20" t="e">
        <f ca="1">VLOOKUP(Table_Data_Table_13[[#This Row],[Item ID]],Analysis_Table,13,FALSE)</f>
        <v>#N/A</v>
      </c>
      <c r="T240" s="3" t="e">
        <f ca="1">VLOOKUP(Table_Data_Table_13[[#This Row],[Item ID]],Analysis_Table,14,FALSE)</f>
        <v>#N/A</v>
      </c>
      <c r="U240" s="22" t="e">
        <f ca="1">VLOOKUP(Table_Data_Table_13[[#This Row],[Item ID]],Analysis_Table,15,FALSE)</f>
        <v>#N/A</v>
      </c>
      <c r="V240" s="2" t="e">
        <f ca="1">VLOOKUP(Table_Data_Table_13[[#This Row],[Item ID]],Analysis_Table,16,FALSE)</f>
        <v>#N/A</v>
      </c>
      <c r="W240" s="2" t="e">
        <f ca="1">VLOOKUP(Table_Data_Table_13[[#This Row],[Item ID]],Analysis_Table,17,FALSE)</f>
        <v>#N/A</v>
      </c>
      <c r="X240" s="20" t="e">
        <f ca="1">VLOOKUP(Table_Data_Table_13[[#This Row],[Item ID]],Analysis_Table,18,FALSE)</f>
        <v>#N/A</v>
      </c>
      <c r="Y240" s="20" t="e">
        <f ca="1">VLOOKUP(Table_Data_Table_13[[#This Row],[Item ID]],Analysis_Table,19,FALSE)</f>
        <v>#N/A</v>
      </c>
      <c r="Z240"/>
      <c r="AA240"/>
      <c r="AB240">
        <v>1</v>
      </c>
    </row>
    <row r="241" spans="1:28" hidden="1" x14ac:dyDescent="0.25">
      <c r="A241" t="s">
        <v>133</v>
      </c>
      <c r="E241" s="1"/>
      <c r="J241" s="21">
        <v>0</v>
      </c>
      <c r="N241" s="2" t="e">
        <f ca="1">VLOOKUP(Table_Data_Table_13[[#This Row],[Item ID]],Analysis_Table,8,FALSE)</f>
        <v>#N/A</v>
      </c>
      <c r="O241" s="19" t="e">
        <f ca="1">VLOOKUP(Table_Data_Table_13[[#This Row],[Item ID]],Analysis_Table,9,FALSE)</f>
        <v>#N/A</v>
      </c>
      <c r="P241" s="18" t="e">
        <f ca="1">VLOOKUP(Table_Data_Table_13[[#This Row],[Item ID]],Analysis_Table,10,FALSE)</f>
        <v>#N/A</v>
      </c>
      <c r="Q241" s="21" t="e">
        <f ca="1">VLOOKUP(Table_Data_Table_13[[#This Row],[Item ID]],Analysis_Table,11,FALSE)</f>
        <v>#N/A</v>
      </c>
      <c r="R241" s="2" t="e">
        <f ca="1">VLOOKUP(Table_Data_Table_13[[#This Row],[Item ID]],Analysis_Table,12,FALSE)</f>
        <v>#N/A</v>
      </c>
      <c r="S241" s="20" t="e">
        <f ca="1">VLOOKUP(Table_Data_Table_13[[#This Row],[Item ID]],Analysis_Table,13,FALSE)</f>
        <v>#N/A</v>
      </c>
      <c r="T241" s="3" t="e">
        <f ca="1">VLOOKUP(Table_Data_Table_13[[#This Row],[Item ID]],Analysis_Table,14,FALSE)</f>
        <v>#N/A</v>
      </c>
      <c r="U241" s="22" t="e">
        <f ca="1">VLOOKUP(Table_Data_Table_13[[#This Row],[Item ID]],Analysis_Table,15,FALSE)</f>
        <v>#N/A</v>
      </c>
      <c r="V241" s="2" t="e">
        <f ca="1">VLOOKUP(Table_Data_Table_13[[#This Row],[Item ID]],Analysis_Table,16,FALSE)</f>
        <v>#N/A</v>
      </c>
      <c r="W241" s="2" t="e">
        <f ca="1">VLOOKUP(Table_Data_Table_13[[#This Row],[Item ID]],Analysis_Table,17,FALSE)</f>
        <v>#N/A</v>
      </c>
      <c r="X241" s="20" t="e">
        <f ca="1">VLOOKUP(Table_Data_Table_13[[#This Row],[Item ID]],Analysis_Table,18,FALSE)</f>
        <v>#N/A</v>
      </c>
      <c r="Y241" s="20" t="e">
        <f ca="1">VLOOKUP(Table_Data_Table_13[[#This Row],[Item ID]],Analysis_Table,19,FALSE)</f>
        <v>#N/A</v>
      </c>
      <c r="Z241"/>
      <c r="AA241"/>
      <c r="AB241">
        <v>1</v>
      </c>
    </row>
    <row r="242" spans="1:28" hidden="1" x14ac:dyDescent="0.25">
      <c r="A242" t="s">
        <v>133</v>
      </c>
      <c r="E242" s="1"/>
      <c r="J242" s="21">
        <v>0</v>
      </c>
      <c r="N242" s="2" t="e">
        <f ca="1">VLOOKUP(Table_Data_Table_13[[#This Row],[Item ID]],Analysis_Table,8,FALSE)</f>
        <v>#N/A</v>
      </c>
      <c r="O242" s="19" t="e">
        <f ca="1">VLOOKUP(Table_Data_Table_13[[#This Row],[Item ID]],Analysis_Table,9,FALSE)</f>
        <v>#N/A</v>
      </c>
      <c r="P242" s="18" t="e">
        <f ca="1">VLOOKUP(Table_Data_Table_13[[#This Row],[Item ID]],Analysis_Table,10,FALSE)</f>
        <v>#N/A</v>
      </c>
      <c r="Q242" s="21" t="e">
        <f ca="1">VLOOKUP(Table_Data_Table_13[[#This Row],[Item ID]],Analysis_Table,11,FALSE)</f>
        <v>#N/A</v>
      </c>
      <c r="R242" s="2" t="e">
        <f ca="1">VLOOKUP(Table_Data_Table_13[[#This Row],[Item ID]],Analysis_Table,12,FALSE)</f>
        <v>#N/A</v>
      </c>
      <c r="S242" s="20" t="e">
        <f ca="1">VLOOKUP(Table_Data_Table_13[[#This Row],[Item ID]],Analysis_Table,13,FALSE)</f>
        <v>#N/A</v>
      </c>
      <c r="T242" s="3" t="e">
        <f ca="1">VLOOKUP(Table_Data_Table_13[[#This Row],[Item ID]],Analysis_Table,14,FALSE)</f>
        <v>#N/A</v>
      </c>
      <c r="U242" s="22" t="e">
        <f ca="1">VLOOKUP(Table_Data_Table_13[[#This Row],[Item ID]],Analysis_Table,15,FALSE)</f>
        <v>#N/A</v>
      </c>
      <c r="V242" s="2" t="e">
        <f ca="1">VLOOKUP(Table_Data_Table_13[[#This Row],[Item ID]],Analysis_Table,16,FALSE)</f>
        <v>#N/A</v>
      </c>
      <c r="W242" s="2" t="e">
        <f ca="1">VLOOKUP(Table_Data_Table_13[[#This Row],[Item ID]],Analysis_Table,17,FALSE)</f>
        <v>#N/A</v>
      </c>
      <c r="X242" s="20" t="e">
        <f ca="1">VLOOKUP(Table_Data_Table_13[[#This Row],[Item ID]],Analysis_Table,18,FALSE)</f>
        <v>#N/A</v>
      </c>
      <c r="Y242" s="20" t="e">
        <f ca="1">VLOOKUP(Table_Data_Table_13[[#This Row],[Item ID]],Analysis_Table,19,FALSE)</f>
        <v>#N/A</v>
      </c>
      <c r="Z242"/>
      <c r="AA242"/>
      <c r="AB242">
        <v>1</v>
      </c>
    </row>
    <row r="243" spans="1:28" hidden="1" x14ac:dyDescent="0.25">
      <c r="A243" t="s">
        <v>133</v>
      </c>
      <c r="E243" s="1"/>
      <c r="J243" s="21">
        <v>0</v>
      </c>
      <c r="N243" s="2" t="e">
        <f ca="1">VLOOKUP(Table_Data_Table_13[[#This Row],[Item ID]],Analysis_Table,8,FALSE)</f>
        <v>#N/A</v>
      </c>
      <c r="O243" s="19" t="e">
        <f ca="1">VLOOKUP(Table_Data_Table_13[[#This Row],[Item ID]],Analysis_Table,9,FALSE)</f>
        <v>#N/A</v>
      </c>
      <c r="P243" s="18" t="e">
        <f ca="1">VLOOKUP(Table_Data_Table_13[[#This Row],[Item ID]],Analysis_Table,10,FALSE)</f>
        <v>#N/A</v>
      </c>
      <c r="Q243" s="21" t="e">
        <f ca="1">VLOOKUP(Table_Data_Table_13[[#This Row],[Item ID]],Analysis_Table,11,FALSE)</f>
        <v>#N/A</v>
      </c>
      <c r="R243" s="2" t="e">
        <f ca="1">VLOOKUP(Table_Data_Table_13[[#This Row],[Item ID]],Analysis_Table,12,FALSE)</f>
        <v>#N/A</v>
      </c>
      <c r="S243" s="20" t="e">
        <f ca="1">VLOOKUP(Table_Data_Table_13[[#This Row],[Item ID]],Analysis_Table,13,FALSE)</f>
        <v>#N/A</v>
      </c>
      <c r="T243" s="3" t="e">
        <f ca="1">VLOOKUP(Table_Data_Table_13[[#This Row],[Item ID]],Analysis_Table,14,FALSE)</f>
        <v>#N/A</v>
      </c>
      <c r="U243" s="22" t="e">
        <f ca="1">VLOOKUP(Table_Data_Table_13[[#This Row],[Item ID]],Analysis_Table,15,FALSE)</f>
        <v>#N/A</v>
      </c>
      <c r="V243" s="2" t="e">
        <f ca="1">VLOOKUP(Table_Data_Table_13[[#This Row],[Item ID]],Analysis_Table,16,FALSE)</f>
        <v>#N/A</v>
      </c>
      <c r="W243" s="2" t="e">
        <f ca="1">VLOOKUP(Table_Data_Table_13[[#This Row],[Item ID]],Analysis_Table,17,FALSE)</f>
        <v>#N/A</v>
      </c>
      <c r="X243" s="20" t="e">
        <f ca="1">VLOOKUP(Table_Data_Table_13[[#This Row],[Item ID]],Analysis_Table,18,FALSE)</f>
        <v>#N/A</v>
      </c>
      <c r="Y243" s="20" t="e">
        <f ca="1">VLOOKUP(Table_Data_Table_13[[#This Row],[Item ID]],Analysis_Table,19,FALSE)</f>
        <v>#N/A</v>
      </c>
      <c r="Z243"/>
      <c r="AA243"/>
      <c r="AB243">
        <v>1</v>
      </c>
    </row>
    <row r="244" spans="1:28" hidden="1" x14ac:dyDescent="0.25">
      <c r="A244" t="s">
        <v>133</v>
      </c>
      <c r="E244" s="1"/>
      <c r="J244" s="21">
        <v>0</v>
      </c>
      <c r="N244" s="2" t="e">
        <f ca="1">VLOOKUP(Table_Data_Table_13[[#This Row],[Item ID]],Analysis_Table,8,FALSE)</f>
        <v>#N/A</v>
      </c>
      <c r="O244" s="19" t="e">
        <f ca="1">VLOOKUP(Table_Data_Table_13[[#This Row],[Item ID]],Analysis_Table,9,FALSE)</f>
        <v>#N/A</v>
      </c>
      <c r="P244" s="18" t="e">
        <f ca="1">VLOOKUP(Table_Data_Table_13[[#This Row],[Item ID]],Analysis_Table,10,FALSE)</f>
        <v>#N/A</v>
      </c>
      <c r="Q244" s="21" t="e">
        <f ca="1">VLOOKUP(Table_Data_Table_13[[#This Row],[Item ID]],Analysis_Table,11,FALSE)</f>
        <v>#N/A</v>
      </c>
      <c r="R244" s="2" t="e">
        <f ca="1">VLOOKUP(Table_Data_Table_13[[#This Row],[Item ID]],Analysis_Table,12,FALSE)</f>
        <v>#N/A</v>
      </c>
      <c r="S244" s="20" t="e">
        <f ca="1">VLOOKUP(Table_Data_Table_13[[#This Row],[Item ID]],Analysis_Table,13,FALSE)</f>
        <v>#N/A</v>
      </c>
      <c r="T244" s="3" t="e">
        <f ca="1">VLOOKUP(Table_Data_Table_13[[#This Row],[Item ID]],Analysis_Table,14,FALSE)</f>
        <v>#N/A</v>
      </c>
      <c r="U244" s="22" t="e">
        <f ca="1">VLOOKUP(Table_Data_Table_13[[#This Row],[Item ID]],Analysis_Table,15,FALSE)</f>
        <v>#N/A</v>
      </c>
      <c r="V244" s="2" t="e">
        <f ca="1">VLOOKUP(Table_Data_Table_13[[#This Row],[Item ID]],Analysis_Table,16,FALSE)</f>
        <v>#N/A</v>
      </c>
      <c r="W244" s="2" t="e">
        <f ca="1">VLOOKUP(Table_Data_Table_13[[#This Row],[Item ID]],Analysis_Table,17,FALSE)</f>
        <v>#N/A</v>
      </c>
      <c r="X244" s="20" t="e">
        <f ca="1">VLOOKUP(Table_Data_Table_13[[#This Row],[Item ID]],Analysis_Table,18,FALSE)</f>
        <v>#N/A</v>
      </c>
      <c r="Y244" s="20" t="e">
        <f ca="1">VLOOKUP(Table_Data_Table_13[[#This Row],[Item ID]],Analysis_Table,19,FALSE)</f>
        <v>#N/A</v>
      </c>
      <c r="Z244"/>
      <c r="AA244"/>
      <c r="AB244">
        <v>1</v>
      </c>
    </row>
    <row r="245" spans="1:28" hidden="1" x14ac:dyDescent="0.25">
      <c r="A245" t="s">
        <v>133</v>
      </c>
      <c r="E245" s="1"/>
      <c r="J245" s="21">
        <v>0</v>
      </c>
      <c r="N245" s="2" t="e">
        <f ca="1">VLOOKUP(Table_Data_Table_13[[#This Row],[Item ID]],Analysis_Table,8,FALSE)</f>
        <v>#N/A</v>
      </c>
      <c r="O245" s="19" t="e">
        <f ca="1">VLOOKUP(Table_Data_Table_13[[#This Row],[Item ID]],Analysis_Table,9,FALSE)</f>
        <v>#N/A</v>
      </c>
      <c r="P245" s="18" t="e">
        <f ca="1">VLOOKUP(Table_Data_Table_13[[#This Row],[Item ID]],Analysis_Table,10,FALSE)</f>
        <v>#N/A</v>
      </c>
      <c r="Q245" s="21" t="e">
        <f ca="1">VLOOKUP(Table_Data_Table_13[[#This Row],[Item ID]],Analysis_Table,11,FALSE)</f>
        <v>#N/A</v>
      </c>
      <c r="R245" s="2" t="e">
        <f ca="1">VLOOKUP(Table_Data_Table_13[[#This Row],[Item ID]],Analysis_Table,12,FALSE)</f>
        <v>#N/A</v>
      </c>
      <c r="S245" s="20" t="e">
        <f ca="1">VLOOKUP(Table_Data_Table_13[[#This Row],[Item ID]],Analysis_Table,13,FALSE)</f>
        <v>#N/A</v>
      </c>
      <c r="T245" s="3" t="e">
        <f ca="1">VLOOKUP(Table_Data_Table_13[[#This Row],[Item ID]],Analysis_Table,14,FALSE)</f>
        <v>#N/A</v>
      </c>
      <c r="U245" s="22" t="e">
        <f ca="1">VLOOKUP(Table_Data_Table_13[[#This Row],[Item ID]],Analysis_Table,15,FALSE)</f>
        <v>#N/A</v>
      </c>
      <c r="V245" s="2" t="e">
        <f ca="1">VLOOKUP(Table_Data_Table_13[[#This Row],[Item ID]],Analysis_Table,16,FALSE)</f>
        <v>#N/A</v>
      </c>
      <c r="W245" s="2" t="e">
        <f ca="1">VLOOKUP(Table_Data_Table_13[[#This Row],[Item ID]],Analysis_Table,17,FALSE)</f>
        <v>#N/A</v>
      </c>
      <c r="X245" s="20" t="e">
        <f ca="1">VLOOKUP(Table_Data_Table_13[[#This Row],[Item ID]],Analysis_Table,18,FALSE)</f>
        <v>#N/A</v>
      </c>
      <c r="Y245" s="20" t="e">
        <f ca="1">VLOOKUP(Table_Data_Table_13[[#This Row],[Item ID]],Analysis_Table,19,FALSE)</f>
        <v>#N/A</v>
      </c>
      <c r="Z245"/>
      <c r="AA245"/>
      <c r="AB245">
        <v>1</v>
      </c>
    </row>
    <row r="246" spans="1:28" hidden="1" x14ac:dyDescent="0.25">
      <c r="A246" t="s">
        <v>133</v>
      </c>
      <c r="E246" s="1"/>
      <c r="J246" s="21">
        <v>0</v>
      </c>
      <c r="N246" s="2" t="e">
        <f ca="1">VLOOKUP(Table_Data_Table_13[[#This Row],[Item ID]],Analysis_Table,8,FALSE)</f>
        <v>#N/A</v>
      </c>
      <c r="O246" s="19" t="e">
        <f ca="1">VLOOKUP(Table_Data_Table_13[[#This Row],[Item ID]],Analysis_Table,9,FALSE)</f>
        <v>#N/A</v>
      </c>
      <c r="P246" s="18" t="e">
        <f ca="1">VLOOKUP(Table_Data_Table_13[[#This Row],[Item ID]],Analysis_Table,10,FALSE)</f>
        <v>#N/A</v>
      </c>
      <c r="Q246" s="21" t="e">
        <f ca="1">VLOOKUP(Table_Data_Table_13[[#This Row],[Item ID]],Analysis_Table,11,FALSE)</f>
        <v>#N/A</v>
      </c>
      <c r="R246" s="2" t="e">
        <f ca="1">VLOOKUP(Table_Data_Table_13[[#This Row],[Item ID]],Analysis_Table,12,FALSE)</f>
        <v>#N/A</v>
      </c>
      <c r="S246" s="20" t="e">
        <f ca="1">VLOOKUP(Table_Data_Table_13[[#This Row],[Item ID]],Analysis_Table,13,FALSE)</f>
        <v>#N/A</v>
      </c>
      <c r="T246" s="3" t="e">
        <f ca="1">VLOOKUP(Table_Data_Table_13[[#This Row],[Item ID]],Analysis_Table,14,FALSE)</f>
        <v>#N/A</v>
      </c>
      <c r="U246" s="22" t="e">
        <f ca="1">VLOOKUP(Table_Data_Table_13[[#This Row],[Item ID]],Analysis_Table,15,FALSE)</f>
        <v>#N/A</v>
      </c>
      <c r="V246" s="2" t="e">
        <f ca="1">VLOOKUP(Table_Data_Table_13[[#This Row],[Item ID]],Analysis_Table,16,FALSE)</f>
        <v>#N/A</v>
      </c>
      <c r="W246" s="2" t="e">
        <f ca="1">VLOOKUP(Table_Data_Table_13[[#This Row],[Item ID]],Analysis_Table,17,FALSE)</f>
        <v>#N/A</v>
      </c>
      <c r="X246" s="20" t="e">
        <f ca="1">VLOOKUP(Table_Data_Table_13[[#This Row],[Item ID]],Analysis_Table,18,FALSE)</f>
        <v>#N/A</v>
      </c>
      <c r="Y246" s="20" t="e">
        <f ca="1">VLOOKUP(Table_Data_Table_13[[#This Row],[Item ID]],Analysis_Table,19,FALSE)</f>
        <v>#N/A</v>
      </c>
      <c r="Z246"/>
      <c r="AA246"/>
      <c r="AB246">
        <v>1</v>
      </c>
    </row>
    <row r="247" spans="1:28" hidden="1" x14ac:dyDescent="0.25">
      <c r="A247" t="s">
        <v>133</v>
      </c>
      <c r="E247" s="1"/>
      <c r="J247" s="21">
        <v>0</v>
      </c>
      <c r="N247" s="2" t="e">
        <f ca="1">VLOOKUP(Table_Data_Table_13[[#This Row],[Item ID]],Analysis_Table,8,FALSE)</f>
        <v>#N/A</v>
      </c>
      <c r="O247" s="19" t="e">
        <f ca="1">VLOOKUP(Table_Data_Table_13[[#This Row],[Item ID]],Analysis_Table,9,FALSE)</f>
        <v>#N/A</v>
      </c>
      <c r="P247" s="18" t="e">
        <f ca="1">VLOOKUP(Table_Data_Table_13[[#This Row],[Item ID]],Analysis_Table,10,FALSE)</f>
        <v>#N/A</v>
      </c>
      <c r="Q247" s="21" t="e">
        <f ca="1">VLOOKUP(Table_Data_Table_13[[#This Row],[Item ID]],Analysis_Table,11,FALSE)</f>
        <v>#N/A</v>
      </c>
      <c r="R247" s="2" t="e">
        <f ca="1">VLOOKUP(Table_Data_Table_13[[#This Row],[Item ID]],Analysis_Table,12,FALSE)</f>
        <v>#N/A</v>
      </c>
      <c r="S247" s="20" t="e">
        <f ca="1">VLOOKUP(Table_Data_Table_13[[#This Row],[Item ID]],Analysis_Table,13,FALSE)</f>
        <v>#N/A</v>
      </c>
      <c r="T247" s="3" t="e">
        <f ca="1">VLOOKUP(Table_Data_Table_13[[#This Row],[Item ID]],Analysis_Table,14,FALSE)</f>
        <v>#N/A</v>
      </c>
      <c r="U247" s="22" t="e">
        <f ca="1">VLOOKUP(Table_Data_Table_13[[#This Row],[Item ID]],Analysis_Table,15,FALSE)</f>
        <v>#N/A</v>
      </c>
      <c r="V247" s="2" t="e">
        <f ca="1">VLOOKUP(Table_Data_Table_13[[#This Row],[Item ID]],Analysis_Table,16,FALSE)</f>
        <v>#N/A</v>
      </c>
      <c r="W247" s="2" t="e">
        <f ca="1">VLOOKUP(Table_Data_Table_13[[#This Row],[Item ID]],Analysis_Table,17,FALSE)</f>
        <v>#N/A</v>
      </c>
      <c r="X247" s="20" t="e">
        <f ca="1">VLOOKUP(Table_Data_Table_13[[#This Row],[Item ID]],Analysis_Table,18,FALSE)</f>
        <v>#N/A</v>
      </c>
      <c r="Y247" s="20" t="e">
        <f ca="1">VLOOKUP(Table_Data_Table_13[[#This Row],[Item ID]],Analysis_Table,19,FALSE)</f>
        <v>#N/A</v>
      </c>
      <c r="Z247"/>
      <c r="AA247"/>
      <c r="AB247">
        <v>1</v>
      </c>
    </row>
    <row r="248" spans="1:28" hidden="1" x14ac:dyDescent="0.25">
      <c r="A248" t="s">
        <v>133</v>
      </c>
      <c r="E248" s="1"/>
      <c r="J248" s="21">
        <v>0</v>
      </c>
      <c r="N248" s="2" t="e">
        <f ca="1">VLOOKUP(Table_Data_Table_13[[#This Row],[Item ID]],Analysis_Table,8,FALSE)</f>
        <v>#N/A</v>
      </c>
      <c r="O248" s="19" t="e">
        <f ca="1">VLOOKUP(Table_Data_Table_13[[#This Row],[Item ID]],Analysis_Table,9,FALSE)</f>
        <v>#N/A</v>
      </c>
      <c r="P248" s="18" t="e">
        <f ca="1">VLOOKUP(Table_Data_Table_13[[#This Row],[Item ID]],Analysis_Table,10,FALSE)</f>
        <v>#N/A</v>
      </c>
      <c r="Q248" s="21" t="e">
        <f ca="1">VLOOKUP(Table_Data_Table_13[[#This Row],[Item ID]],Analysis_Table,11,FALSE)</f>
        <v>#N/A</v>
      </c>
      <c r="R248" s="2" t="e">
        <f ca="1">VLOOKUP(Table_Data_Table_13[[#This Row],[Item ID]],Analysis_Table,12,FALSE)</f>
        <v>#N/A</v>
      </c>
      <c r="S248" s="20" t="e">
        <f ca="1">VLOOKUP(Table_Data_Table_13[[#This Row],[Item ID]],Analysis_Table,13,FALSE)</f>
        <v>#N/A</v>
      </c>
      <c r="T248" s="3" t="e">
        <f ca="1">VLOOKUP(Table_Data_Table_13[[#This Row],[Item ID]],Analysis_Table,14,FALSE)</f>
        <v>#N/A</v>
      </c>
      <c r="U248" s="22" t="e">
        <f ca="1">VLOOKUP(Table_Data_Table_13[[#This Row],[Item ID]],Analysis_Table,15,FALSE)</f>
        <v>#N/A</v>
      </c>
      <c r="V248" s="2" t="e">
        <f ca="1">VLOOKUP(Table_Data_Table_13[[#This Row],[Item ID]],Analysis_Table,16,FALSE)</f>
        <v>#N/A</v>
      </c>
      <c r="W248" s="2" t="e">
        <f ca="1">VLOOKUP(Table_Data_Table_13[[#This Row],[Item ID]],Analysis_Table,17,FALSE)</f>
        <v>#N/A</v>
      </c>
      <c r="X248" s="20" t="e">
        <f ca="1">VLOOKUP(Table_Data_Table_13[[#This Row],[Item ID]],Analysis_Table,18,FALSE)</f>
        <v>#N/A</v>
      </c>
      <c r="Y248" s="20" t="e">
        <f ca="1">VLOOKUP(Table_Data_Table_13[[#This Row],[Item ID]],Analysis_Table,19,FALSE)</f>
        <v>#N/A</v>
      </c>
      <c r="Z248"/>
      <c r="AA248"/>
      <c r="AB248">
        <v>1</v>
      </c>
    </row>
    <row r="249" spans="1:28" hidden="1" x14ac:dyDescent="0.25">
      <c r="A249" t="s">
        <v>133</v>
      </c>
      <c r="E249" s="1"/>
      <c r="J249" s="21">
        <v>0</v>
      </c>
      <c r="N249" s="2" t="e">
        <f ca="1">VLOOKUP(Table_Data_Table_13[[#This Row],[Item ID]],Analysis_Table,8,FALSE)</f>
        <v>#N/A</v>
      </c>
      <c r="O249" s="19" t="e">
        <f ca="1">VLOOKUP(Table_Data_Table_13[[#This Row],[Item ID]],Analysis_Table,9,FALSE)</f>
        <v>#N/A</v>
      </c>
      <c r="P249" s="18" t="e">
        <f ca="1">VLOOKUP(Table_Data_Table_13[[#This Row],[Item ID]],Analysis_Table,10,FALSE)</f>
        <v>#N/A</v>
      </c>
      <c r="Q249" s="21" t="e">
        <f ca="1">VLOOKUP(Table_Data_Table_13[[#This Row],[Item ID]],Analysis_Table,11,FALSE)</f>
        <v>#N/A</v>
      </c>
      <c r="R249" s="2" t="e">
        <f ca="1">VLOOKUP(Table_Data_Table_13[[#This Row],[Item ID]],Analysis_Table,12,FALSE)</f>
        <v>#N/A</v>
      </c>
      <c r="S249" s="20" t="e">
        <f ca="1">VLOOKUP(Table_Data_Table_13[[#This Row],[Item ID]],Analysis_Table,13,FALSE)</f>
        <v>#N/A</v>
      </c>
      <c r="T249" s="3" t="e">
        <f ca="1">VLOOKUP(Table_Data_Table_13[[#This Row],[Item ID]],Analysis_Table,14,FALSE)</f>
        <v>#N/A</v>
      </c>
      <c r="U249" s="22" t="e">
        <f ca="1">VLOOKUP(Table_Data_Table_13[[#This Row],[Item ID]],Analysis_Table,15,FALSE)</f>
        <v>#N/A</v>
      </c>
      <c r="V249" s="2" t="e">
        <f ca="1">VLOOKUP(Table_Data_Table_13[[#This Row],[Item ID]],Analysis_Table,16,FALSE)</f>
        <v>#N/A</v>
      </c>
      <c r="W249" s="2" t="e">
        <f ca="1">VLOOKUP(Table_Data_Table_13[[#This Row],[Item ID]],Analysis_Table,17,FALSE)</f>
        <v>#N/A</v>
      </c>
      <c r="X249" s="20" t="e">
        <f ca="1">VLOOKUP(Table_Data_Table_13[[#This Row],[Item ID]],Analysis_Table,18,FALSE)</f>
        <v>#N/A</v>
      </c>
      <c r="Y249" s="20" t="e">
        <f ca="1">VLOOKUP(Table_Data_Table_13[[#This Row],[Item ID]],Analysis_Table,19,FALSE)</f>
        <v>#N/A</v>
      </c>
      <c r="Z249"/>
      <c r="AA249"/>
      <c r="AB249">
        <v>1</v>
      </c>
    </row>
    <row r="250" spans="1:28" hidden="1" x14ac:dyDescent="0.25">
      <c r="A250" t="s">
        <v>133</v>
      </c>
      <c r="E250" s="1"/>
      <c r="J250" s="21">
        <v>0</v>
      </c>
      <c r="N250" s="2" t="e">
        <f ca="1">VLOOKUP(Table_Data_Table_13[[#This Row],[Item ID]],Analysis_Table,8,FALSE)</f>
        <v>#N/A</v>
      </c>
      <c r="O250" s="19" t="e">
        <f ca="1">VLOOKUP(Table_Data_Table_13[[#This Row],[Item ID]],Analysis_Table,9,FALSE)</f>
        <v>#N/A</v>
      </c>
      <c r="P250" s="18" t="e">
        <f ca="1">VLOOKUP(Table_Data_Table_13[[#This Row],[Item ID]],Analysis_Table,10,FALSE)</f>
        <v>#N/A</v>
      </c>
      <c r="Q250" s="21" t="e">
        <f ca="1">VLOOKUP(Table_Data_Table_13[[#This Row],[Item ID]],Analysis_Table,11,FALSE)</f>
        <v>#N/A</v>
      </c>
      <c r="R250" s="2" t="e">
        <f ca="1">VLOOKUP(Table_Data_Table_13[[#This Row],[Item ID]],Analysis_Table,12,FALSE)</f>
        <v>#N/A</v>
      </c>
      <c r="S250" s="20" t="e">
        <f ca="1">VLOOKUP(Table_Data_Table_13[[#This Row],[Item ID]],Analysis_Table,13,FALSE)</f>
        <v>#N/A</v>
      </c>
      <c r="T250" s="3" t="e">
        <f ca="1">VLOOKUP(Table_Data_Table_13[[#This Row],[Item ID]],Analysis_Table,14,FALSE)</f>
        <v>#N/A</v>
      </c>
      <c r="U250" s="22" t="e">
        <f ca="1">VLOOKUP(Table_Data_Table_13[[#This Row],[Item ID]],Analysis_Table,15,FALSE)</f>
        <v>#N/A</v>
      </c>
      <c r="V250" s="2" t="e">
        <f ca="1">VLOOKUP(Table_Data_Table_13[[#This Row],[Item ID]],Analysis_Table,16,FALSE)</f>
        <v>#N/A</v>
      </c>
      <c r="W250" s="2" t="e">
        <f ca="1">VLOOKUP(Table_Data_Table_13[[#This Row],[Item ID]],Analysis_Table,17,FALSE)</f>
        <v>#N/A</v>
      </c>
      <c r="X250" s="20" t="e">
        <f ca="1">VLOOKUP(Table_Data_Table_13[[#This Row],[Item ID]],Analysis_Table,18,FALSE)</f>
        <v>#N/A</v>
      </c>
      <c r="Y250" s="20" t="e">
        <f ca="1">VLOOKUP(Table_Data_Table_13[[#This Row],[Item ID]],Analysis_Table,19,FALSE)</f>
        <v>#N/A</v>
      </c>
      <c r="Z250"/>
      <c r="AA250"/>
      <c r="AB250">
        <v>1</v>
      </c>
    </row>
    <row r="251" spans="1:28" hidden="1" x14ac:dyDescent="0.25">
      <c r="A251" t="s">
        <v>133</v>
      </c>
      <c r="E251" s="1"/>
      <c r="J251" s="21">
        <v>0</v>
      </c>
      <c r="N251" s="2" t="e">
        <f ca="1">VLOOKUP(Table_Data_Table_13[[#This Row],[Item ID]],Analysis_Table,8,FALSE)</f>
        <v>#N/A</v>
      </c>
      <c r="O251" s="19" t="e">
        <f ca="1">VLOOKUP(Table_Data_Table_13[[#This Row],[Item ID]],Analysis_Table,9,FALSE)</f>
        <v>#N/A</v>
      </c>
      <c r="P251" s="18" t="e">
        <f ca="1">VLOOKUP(Table_Data_Table_13[[#This Row],[Item ID]],Analysis_Table,10,FALSE)</f>
        <v>#N/A</v>
      </c>
      <c r="Q251" s="21" t="e">
        <f ca="1">VLOOKUP(Table_Data_Table_13[[#This Row],[Item ID]],Analysis_Table,11,FALSE)</f>
        <v>#N/A</v>
      </c>
      <c r="R251" s="2" t="e">
        <f ca="1">VLOOKUP(Table_Data_Table_13[[#This Row],[Item ID]],Analysis_Table,12,FALSE)</f>
        <v>#N/A</v>
      </c>
      <c r="S251" s="20" t="e">
        <f ca="1">VLOOKUP(Table_Data_Table_13[[#This Row],[Item ID]],Analysis_Table,13,FALSE)</f>
        <v>#N/A</v>
      </c>
      <c r="T251" s="3" t="e">
        <f ca="1">VLOOKUP(Table_Data_Table_13[[#This Row],[Item ID]],Analysis_Table,14,FALSE)</f>
        <v>#N/A</v>
      </c>
      <c r="U251" s="22" t="e">
        <f ca="1">VLOOKUP(Table_Data_Table_13[[#This Row],[Item ID]],Analysis_Table,15,FALSE)</f>
        <v>#N/A</v>
      </c>
      <c r="V251" s="2" t="e">
        <f ca="1">VLOOKUP(Table_Data_Table_13[[#This Row],[Item ID]],Analysis_Table,16,FALSE)</f>
        <v>#N/A</v>
      </c>
      <c r="W251" s="2" t="e">
        <f ca="1">VLOOKUP(Table_Data_Table_13[[#This Row],[Item ID]],Analysis_Table,17,FALSE)</f>
        <v>#N/A</v>
      </c>
      <c r="X251" s="20" t="e">
        <f ca="1">VLOOKUP(Table_Data_Table_13[[#This Row],[Item ID]],Analysis_Table,18,FALSE)</f>
        <v>#N/A</v>
      </c>
      <c r="Y251" s="20" t="e">
        <f ca="1">VLOOKUP(Table_Data_Table_13[[#This Row],[Item ID]],Analysis_Table,19,FALSE)</f>
        <v>#N/A</v>
      </c>
      <c r="Z251"/>
      <c r="AA251"/>
      <c r="AB251">
        <v>1</v>
      </c>
    </row>
    <row r="252" spans="1:28" hidden="1" x14ac:dyDescent="0.25">
      <c r="A252" t="s">
        <v>133</v>
      </c>
      <c r="E252" s="1"/>
      <c r="J252" s="21">
        <v>0</v>
      </c>
      <c r="N252" s="2" t="e">
        <f ca="1">VLOOKUP(Table_Data_Table_13[[#This Row],[Item ID]],Analysis_Table,8,FALSE)</f>
        <v>#N/A</v>
      </c>
      <c r="O252" s="19" t="e">
        <f ca="1">VLOOKUP(Table_Data_Table_13[[#This Row],[Item ID]],Analysis_Table,9,FALSE)</f>
        <v>#N/A</v>
      </c>
      <c r="P252" s="18" t="e">
        <f ca="1">VLOOKUP(Table_Data_Table_13[[#This Row],[Item ID]],Analysis_Table,10,FALSE)</f>
        <v>#N/A</v>
      </c>
      <c r="Q252" s="21" t="e">
        <f ca="1">VLOOKUP(Table_Data_Table_13[[#This Row],[Item ID]],Analysis_Table,11,FALSE)</f>
        <v>#N/A</v>
      </c>
      <c r="R252" s="2" t="e">
        <f ca="1">VLOOKUP(Table_Data_Table_13[[#This Row],[Item ID]],Analysis_Table,12,FALSE)</f>
        <v>#N/A</v>
      </c>
      <c r="S252" s="20" t="e">
        <f ca="1">VLOOKUP(Table_Data_Table_13[[#This Row],[Item ID]],Analysis_Table,13,FALSE)</f>
        <v>#N/A</v>
      </c>
      <c r="T252" s="3" t="e">
        <f ca="1">VLOOKUP(Table_Data_Table_13[[#This Row],[Item ID]],Analysis_Table,14,FALSE)</f>
        <v>#N/A</v>
      </c>
      <c r="U252" s="22" t="e">
        <f ca="1">VLOOKUP(Table_Data_Table_13[[#This Row],[Item ID]],Analysis_Table,15,FALSE)</f>
        <v>#N/A</v>
      </c>
      <c r="V252" s="2" t="e">
        <f ca="1">VLOOKUP(Table_Data_Table_13[[#This Row],[Item ID]],Analysis_Table,16,FALSE)</f>
        <v>#N/A</v>
      </c>
      <c r="W252" s="2" t="e">
        <f ca="1">VLOOKUP(Table_Data_Table_13[[#This Row],[Item ID]],Analysis_Table,17,FALSE)</f>
        <v>#N/A</v>
      </c>
      <c r="X252" s="20" t="e">
        <f ca="1">VLOOKUP(Table_Data_Table_13[[#This Row],[Item ID]],Analysis_Table,18,FALSE)</f>
        <v>#N/A</v>
      </c>
      <c r="Y252" s="20" t="e">
        <f ca="1">VLOOKUP(Table_Data_Table_13[[#This Row],[Item ID]],Analysis_Table,19,FALSE)</f>
        <v>#N/A</v>
      </c>
      <c r="Z252"/>
      <c r="AA252"/>
      <c r="AB252">
        <v>1</v>
      </c>
    </row>
    <row r="253" spans="1:28" hidden="1" x14ac:dyDescent="0.25">
      <c r="A253" t="s">
        <v>133</v>
      </c>
      <c r="E253" s="1"/>
      <c r="J253" s="21">
        <v>0</v>
      </c>
      <c r="N253" s="2" t="e">
        <f ca="1">VLOOKUP(Table_Data_Table_13[[#This Row],[Item ID]],Analysis_Table,8,FALSE)</f>
        <v>#N/A</v>
      </c>
      <c r="O253" s="19" t="e">
        <f ca="1">VLOOKUP(Table_Data_Table_13[[#This Row],[Item ID]],Analysis_Table,9,FALSE)</f>
        <v>#N/A</v>
      </c>
      <c r="P253" s="18" t="e">
        <f ca="1">VLOOKUP(Table_Data_Table_13[[#This Row],[Item ID]],Analysis_Table,10,FALSE)</f>
        <v>#N/A</v>
      </c>
      <c r="Q253" s="21" t="e">
        <f ca="1">VLOOKUP(Table_Data_Table_13[[#This Row],[Item ID]],Analysis_Table,11,FALSE)</f>
        <v>#N/A</v>
      </c>
      <c r="R253" s="2" t="e">
        <f ca="1">VLOOKUP(Table_Data_Table_13[[#This Row],[Item ID]],Analysis_Table,12,FALSE)</f>
        <v>#N/A</v>
      </c>
      <c r="S253" s="20" t="e">
        <f ca="1">VLOOKUP(Table_Data_Table_13[[#This Row],[Item ID]],Analysis_Table,13,FALSE)</f>
        <v>#N/A</v>
      </c>
      <c r="T253" s="3" t="e">
        <f ca="1">VLOOKUP(Table_Data_Table_13[[#This Row],[Item ID]],Analysis_Table,14,FALSE)</f>
        <v>#N/A</v>
      </c>
      <c r="U253" s="22" t="e">
        <f ca="1">VLOOKUP(Table_Data_Table_13[[#This Row],[Item ID]],Analysis_Table,15,FALSE)</f>
        <v>#N/A</v>
      </c>
      <c r="V253" s="2" t="e">
        <f ca="1">VLOOKUP(Table_Data_Table_13[[#This Row],[Item ID]],Analysis_Table,16,FALSE)</f>
        <v>#N/A</v>
      </c>
      <c r="W253" s="2" t="e">
        <f ca="1">VLOOKUP(Table_Data_Table_13[[#This Row],[Item ID]],Analysis_Table,17,FALSE)</f>
        <v>#N/A</v>
      </c>
      <c r="X253" s="20" t="e">
        <f ca="1">VLOOKUP(Table_Data_Table_13[[#This Row],[Item ID]],Analysis_Table,18,FALSE)</f>
        <v>#N/A</v>
      </c>
      <c r="Y253" s="20" t="e">
        <f ca="1">VLOOKUP(Table_Data_Table_13[[#This Row],[Item ID]],Analysis_Table,19,FALSE)</f>
        <v>#N/A</v>
      </c>
      <c r="Z253"/>
      <c r="AA253"/>
      <c r="AB253">
        <v>1</v>
      </c>
    </row>
    <row r="254" spans="1:28" hidden="1" x14ac:dyDescent="0.25">
      <c r="A254" t="s">
        <v>133</v>
      </c>
      <c r="E254" s="1"/>
      <c r="J254" s="21">
        <v>0</v>
      </c>
      <c r="N254" s="2" t="e">
        <f ca="1">VLOOKUP(Table_Data_Table_13[[#This Row],[Item ID]],Analysis_Table,8,FALSE)</f>
        <v>#N/A</v>
      </c>
      <c r="O254" s="19" t="e">
        <f ca="1">VLOOKUP(Table_Data_Table_13[[#This Row],[Item ID]],Analysis_Table,9,FALSE)</f>
        <v>#N/A</v>
      </c>
      <c r="P254" s="18" t="e">
        <f ca="1">VLOOKUP(Table_Data_Table_13[[#This Row],[Item ID]],Analysis_Table,10,FALSE)</f>
        <v>#N/A</v>
      </c>
      <c r="Q254" s="21" t="e">
        <f ca="1">VLOOKUP(Table_Data_Table_13[[#This Row],[Item ID]],Analysis_Table,11,FALSE)</f>
        <v>#N/A</v>
      </c>
      <c r="R254" s="2" t="e">
        <f ca="1">VLOOKUP(Table_Data_Table_13[[#This Row],[Item ID]],Analysis_Table,12,FALSE)</f>
        <v>#N/A</v>
      </c>
      <c r="S254" s="20" t="e">
        <f ca="1">VLOOKUP(Table_Data_Table_13[[#This Row],[Item ID]],Analysis_Table,13,FALSE)</f>
        <v>#N/A</v>
      </c>
      <c r="T254" s="3" t="e">
        <f ca="1">VLOOKUP(Table_Data_Table_13[[#This Row],[Item ID]],Analysis_Table,14,FALSE)</f>
        <v>#N/A</v>
      </c>
      <c r="U254" s="22" t="e">
        <f ca="1">VLOOKUP(Table_Data_Table_13[[#This Row],[Item ID]],Analysis_Table,15,FALSE)</f>
        <v>#N/A</v>
      </c>
      <c r="V254" s="2" t="e">
        <f ca="1">VLOOKUP(Table_Data_Table_13[[#This Row],[Item ID]],Analysis_Table,16,FALSE)</f>
        <v>#N/A</v>
      </c>
      <c r="W254" s="2" t="e">
        <f ca="1">VLOOKUP(Table_Data_Table_13[[#This Row],[Item ID]],Analysis_Table,17,FALSE)</f>
        <v>#N/A</v>
      </c>
      <c r="X254" s="20" t="e">
        <f ca="1">VLOOKUP(Table_Data_Table_13[[#This Row],[Item ID]],Analysis_Table,18,FALSE)</f>
        <v>#N/A</v>
      </c>
      <c r="Y254" s="20" t="e">
        <f ca="1">VLOOKUP(Table_Data_Table_13[[#This Row],[Item ID]],Analysis_Table,19,FALSE)</f>
        <v>#N/A</v>
      </c>
      <c r="Z254"/>
      <c r="AA254"/>
      <c r="AB254">
        <v>1</v>
      </c>
    </row>
    <row r="255" spans="1:28" hidden="1" x14ac:dyDescent="0.25">
      <c r="A255" t="s">
        <v>133</v>
      </c>
      <c r="E255" s="1"/>
      <c r="J255" s="21">
        <v>0</v>
      </c>
      <c r="N255" s="2" t="e">
        <f ca="1">VLOOKUP(Table_Data_Table_13[[#This Row],[Item ID]],Analysis_Table,8,FALSE)</f>
        <v>#N/A</v>
      </c>
      <c r="O255" s="19" t="e">
        <f ca="1">VLOOKUP(Table_Data_Table_13[[#This Row],[Item ID]],Analysis_Table,9,FALSE)</f>
        <v>#N/A</v>
      </c>
      <c r="P255" s="18" t="e">
        <f ca="1">VLOOKUP(Table_Data_Table_13[[#This Row],[Item ID]],Analysis_Table,10,FALSE)</f>
        <v>#N/A</v>
      </c>
      <c r="Q255" s="21" t="e">
        <f ca="1">VLOOKUP(Table_Data_Table_13[[#This Row],[Item ID]],Analysis_Table,11,FALSE)</f>
        <v>#N/A</v>
      </c>
      <c r="R255" s="2" t="e">
        <f ca="1">VLOOKUP(Table_Data_Table_13[[#This Row],[Item ID]],Analysis_Table,12,FALSE)</f>
        <v>#N/A</v>
      </c>
      <c r="S255" s="20" t="e">
        <f ca="1">VLOOKUP(Table_Data_Table_13[[#This Row],[Item ID]],Analysis_Table,13,FALSE)</f>
        <v>#N/A</v>
      </c>
      <c r="T255" s="3" t="e">
        <f ca="1">VLOOKUP(Table_Data_Table_13[[#This Row],[Item ID]],Analysis_Table,14,FALSE)</f>
        <v>#N/A</v>
      </c>
      <c r="U255" s="22" t="e">
        <f ca="1">VLOOKUP(Table_Data_Table_13[[#This Row],[Item ID]],Analysis_Table,15,FALSE)</f>
        <v>#N/A</v>
      </c>
      <c r="V255" s="2" t="e">
        <f ca="1">VLOOKUP(Table_Data_Table_13[[#This Row],[Item ID]],Analysis_Table,16,FALSE)</f>
        <v>#N/A</v>
      </c>
      <c r="W255" s="2" t="e">
        <f ca="1">VLOOKUP(Table_Data_Table_13[[#This Row],[Item ID]],Analysis_Table,17,FALSE)</f>
        <v>#N/A</v>
      </c>
      <c r="X255" s="20" t="e">
        <f ca="1">VLOOKUP(Table_Data_Table_13[[#This Row],[Item ID]],Analysis_Table,18,FALSE)</f>
        <v>#N/A</v>
      </c>
      <c r="Y255" s="20" t="e">
        <f ca="1">VLOOKUP(Table_Data_Table_13[[#This Row],[Item ID]],Analysis_Table,19,FALSE)</f>
        <v>#N/A</v>
      </c>
      <c r="Z255"/>
      <c r="AA255"/>
      <c r="AB255">
        <v>1</v>
      </c>
    </row>
    <row r="256" spans="1:28" hidden="1" x14ac:dyDescent="0.25">
      <c r="A256" t="s">
        <v>133</v>
      </c>
      <c r="E256" s="1"/>
      <c r="J256" s="21">
        <v>0</v>
      </c>
      <c r="N256" s="2" t="e">
        <f ca="1">VLOOKUP(Table_Data_Table_13[[#This Row],[Item ID]],Analysis_Table,8,FALSE)</f>
        <v>#N/A</v>
      </c>
      <c r="O256" s="19" t="e">
        <f ca="1">VLOOKUP(Table_Data_Table_13[[#This Row],[Item ID]],Analysis_Table,9,FALSE)</f>
        <v>#N/A</v>
      </c>
      <c r="P256" s="18" t="e">
        <f ca="1">VLOOKUP(Table_Data_Table_13[[#This Row],[Item ID]],Analysis_Table,10,FALSE)</f>
        <v>#N/A</v>
      </c>
      <c r="Q256" s="21" t="e">
        <f ca="1">VLOOKUP(Table_Data_Table_13[[#This Row],[Item ID]],Analysis_Table,11,FALSE)</f>
        <v>#N/A</v>
      </c>
      <c r="R256" s="2" t="e">
        <f ca="1">VLOOKUP(Table_Data_Table_13[[#This Row],[Item ID]],Analysis_Table,12,FALSE)</f>
        <v>#N/A</v>
      </c>
      <c r="S256" s="20" t="e">
        <f ca="1">VLOOKUP(Table_Data_Table_13[[#This Row],[Item ID]],Analysis_Table,13,FALSE)</f>
        <v>#N/A</v>
      </c>
      <c r="T256" s="3" t="e">
        <f ca="1">VLOOKUP(Table_Data_Table_13[[#This Row],[Item ID]],Analysis_Table,14,FALSE)</f>
        <v>#N/A</v>
      </c>
      <c r="U256" s="22" t="e">
        <f ca="1">VLOOKUP(Table_Data_Table_13[[#This Row],[Item ID]],Analysis_Table,15,FALSE)</f>
        <v>#N/A</v>
      </c>
      <c r="V256" s="2" t="e">
        <f ca="1">VLOOKUP(Table_Data_Table_13[[#This Row],[Item ID]],Analysis_Table,16,FALSE)</f>
        <v>#N/A</v>
      </c>
      <c r="W256" s="2" t="e">
        <f ca="1">VLOOKUP(Table_Data_Table_13[[#This Row],[Item ID]],Analysis_Table,17,FALSE)</f>
        <v>#N/A</v>
      </c>
      <c r="X256" s="20" t="e">
        <f ca="1">VLOOKUP(Table_Data_Table_13[[#This Row],[Item ID]],Analysis_Table,18,FALSE)</f>
        <v>#N/A</v>
      </c>
      <c r="Y256" s="20" t="e">
        <f ca="1">VLOOKUP(Table_Data_Table_13[[#This Row],[Item ID]],Analysis_Table,19,FALSE)</f>
        <v>#N/A</v>
      </c>
      <c r="Z256"/>
      <c r="AA256"/>
      <c r="AB256">
        <v>1</v>
      </c>
    </row>
    <row r="257" spans="1:28" hidden="1" x14ac:dyDescent="0.25">
      <c r="A257" t="s">
        <v>133</v>
      </c>
      <c r="E257" s="1"/>
      <c r="J257" s="21">
        <v>0</v>
      </c>
      <c r="N257" s="2" t="e">
        <f ca="1">VLOOKUP(Table_Data_Table_13[[#This Row],[Item ID]],Analysis_Table,8,FALSE)</f>
        <v>#N/A</v>
      </c>
      <c r="O257" s="19" t="e">
        <f ca="1">VLOOKUP(Table_Data_Table_13[[#This Row],[Item ID]],Analysis_Table,9,FALSE)</f>
        <v>#N/A</v>
      </c>
      <c r="P257" s="18" t="e">
        <f ca="1">VLOOKUP(Table_Data_Table_13[[#This Row],[Item ID]],Analysis_Table,10,FALSE)</f>
        <v>#N/A</v>
      </c>
      <c r="Q257" s="21" t="e">
        <f ca="1">VLOOKUP(Table_Data_Table_13[[#This Row],[Item ID]],Analysis_Table,11,FALSE)</f>
        <v>#N/A</v>
      </c>
      <c r="R257" s="2" t="e">
        <f ca="1">VLOOKUP(Table_Data_Table_13[[#This Row],[Item ID]],Analysis_Table,12,FALSE)</f>
        <v>#N/A</v>
      </c>
      <c r="S257" s="20" t="e">
        <f ca="1">VLOOKUP(Table_Data_Table_13[[#This Row],[Item ID]],Analysis_Table,13,FALSE)</f>
        <v>#N/A</v>
      </c>
      <c r="T257" s="3" t="e">
        <f ca="1">VLOOKUP(Table_Data_Table_13[[#This Row],[Item ID]],Analysis_Table,14,FALSE)</f>
        <v>#N/A</v>
      </c>
      <c r="U257" s="22" t="e">
        <f ca="1">VLOOKUP(Table_Data_Table_13[[#This Row],[Item ID]],Analysis_Table,15,FALSE)</f>
        <v>#N/A</v>
      </c>
      <c r="V257" s="2" t="e">
        <f ca="1">VLOOKUP(Table_Data_Table_13[[#This Row],[Item ID]],Analysis_Table,16,FALSE)</f>
        <v>#N/A</v>
      </c>
      <c r="W257" s="2" t="e">
        <f ca="1">VLOOKUP(Table_Data_Table_13[[#This Row],[Item ID]],Analysis_Table,17,FALSE)</f>
        <v>#N/A</v>
      </c>
      <c r="X257" s="20" t="e">
        <f ca="1">VLOOKUP(Table_Data_Table_13[[#This Row],[Item ID]],Analysis_Table,18,FALSE)</f>
        <v>#N/A</v>
      </c>
      <c r="Y257" s="20" t="e">
        <f ca="1">VLOOKUP(Table_Data_Table_13[[#This Row],[Item ID]],Analysis_Table,19,FALSE)</f>
        <v>#N/A</v>
      </c>
      <c r="Z257"/>
      <c r="AA257"/>
      <c r="AB257">
        <v>1</v>
      </c>
    </row>
    <row r="258" spans="1:28" hidden="1" x14ac:dyDescent="0.25">
      <c r="A258" t="s">
        <v>133</v>
      </c>
      <c r="E258" s="1"/>
      <c r="J258" s="21">
        <v>0</v>
      </c>
      <c r="N258" s="2" t="e">
        <f ca="1">VLOOKUP(Table_Data_Table_13[[#This Row],[Item ID]],Analysis_Table,8,FALSE)</f>
        <v>#N/A</v>
      </c>
      <c r="O258" s="19" t="e">
        <f ca="1">VLOOKUP(Table_Data_Table_13[[#This Row],[Item ID]],Analysis_Table,9,FALSE)</f>
        <v>#N/A</v>
      </c>
      <c r="P258" s="18" t="e">
        <f ca="1">VLOOKUP(Table_Data_Table_13[[#This Row],[Item ID]],Analysis_Table,10,FALSE)</f>
        <v>#N/A</v>
      </c>
      <c r="Q258" s="21" t="e">
        <f ca="1">VLOOKUP(Table_Data_Table_13[[#This Row],[Item ID]],Analysis_Table,11,FALSE)</f>
        <v>#N/A</v>
      </c>
      <c r="R258" s="2" t="e">
        <f ca="1">VLOOKUP(Table_Data_Table_13[[#This Row],[Item ID]],Analysis_Table,12,FALSE)</f>
        <v>#N/A</v>
      </c>
      <c r="S258" s="20" t="e">
        <f ca="1">VLOOKUP(Table_Data_Table_13[[#This Row],[Item ID]],Analysis_Table,13,FALSE)</f>
        <v>#N/A</v>
      </c>
      <c r="T258" s="3" t="e">
        <f ca="1">VLOOKUP(Table_Data_Table_13[[#This Row],[Item ID]],Analysis_Table,14,FALSE)</f>
        <v>#N/A</v>
      </c>
      <c r="U258" s="22" t="e">
        <f ca="1">VLOOKUP(Table_Data_Table_13[[#This Row],[Item ID]],Analysis_Table,15,FALSE)</f>
        <v>#N/A</v>
      </c>
      <c r="V258" s="2" t="e">
        <f ca="1">VLOOKUP(Table_Data_Table_13[[#This Row],[Item ID]],Analysis_Table,16,FALSE)</f>
        <v>#N/A</v>
      </c>
      <c r="W258" s="2" t="e">
        <f ca="1">VLOOKUP(Table_Data_Table_13[[#This Row],[Item ID]],Analysis_Table,17,FALSE)</f>
        <v>#N/A</v>
      </c>
      <c r="X258" s="20" t="e">
        <f ca="1">VLOOKUP(Table_Data_Table_13[[#This Row],[Item ID]],Analysis_Table,18,FALSE)</f>
        <v>#N/A</v>
      </c>
      <c r="Y258" s="20" t="e">
        <f ca="1">VLOOKUP(Table_Data_Table_13[[#This Row],[Item ID]],Analysis_Table,19,FALSE)</f>
        <v>#N/A</v>
      </c>
      <c r="Z258"/>
      <c r="AA258"/>
      <c r="AB258">
        <v>1</v>
      </c>
    </row>
    <row r="259" spans="1:28" hidden="1" x14ac:dyDescent="0.25">
      <c r="A259" t="s">
        <v>133</v>
      </c>
      <c r="E259" s="1"/>
      <c r="J259" s="21">
        <v>0</v>
      </c>
      <c r="N259" s="2" t="e">
        <f ca="1">VLOOKUP(Table_Data_Table_13[[#This Row],[Item ID]],Analysis_Table,8,FALSE)</f>
        <v>#N/A</v>
      </c>
      <c r="O259" s="19" t="e">
        <f ca="1">VLOOKUP(Table_Data_Table_13[[#This Row],[Item ID]],Analysis_Table,9,FALSE)</f>
        <v>#N/A</v>
      </c>
      <c r="P259" s="18" t="e">
        <f ca="1">VLOOKUP(Table_Data_Table_13[[#This Row],[Item ID]],Analysis_Table,10,FALSE)</f>
        <v>#N/A</v>
      </c>
      <c r="Q259" s="21" t="e">
        <f ca="1">VLOOKUP(Table_Data_Table_13[[#This Row],[Item ID]],Analysis_Table,11,FALSE)</f>
        <v>#N/A</v>
      </c>
      <c r="R259" s="2" t="e">
        <f ca="1">VLOOKUP(Table_Data_Table_13[[#This Row],[Item ID]],Analysis_Table,12,FALSE)</f>
        <v>#N/A</v>
      </c>
      <c r="S259" s="20" t="e">
        <f ca="1">VLOOKUP(Table_Data_Table_13[[#This Row],[Item ID]],Analysis_Table,13,FALSE)</f>
        <v>#N/A</v>
      </c>
      <c r="T259" s="3" t="e">
        <f ca="1">VLOOKUP(Table_Data_Table_13[[#This Row],[Item ID]],Analysis_Table,14,FALSE)</f>
        <v>#N/A</v>
      </c>
      <c r="U259" s="22" t="e">
        <f ca="1">VLOOKUP(Table_Data_Table_13[[#This Row],[Item ID]],Analysis_Table,15,FALSE)</f>
        <v>#N/A</v>
      </c>
      <c r="V259" s="2" t="e">
        <f ca="1">VLOOKUP(Table_Data_Table_13[[#This Row],[Item ID]],Analysis_Table,16,FALSE)</f>
        <v>#N/A</v>
      </c>
      <c r="W259" s="2" t="e">
        <f ca="1">VLOOKUP(Table_Data_Table_13[[#This Row],[Item ID]],Analysis_Table,17,FALSE)</f>
        <v>#N/A</v>
      </c>
      <c r="X259" s="20" t="e">
        <f ca="1">VLOOKUP(Table_Data_Table_13[[#This Row],[Item ID]],Analysis_Table,18,FALSE)</f>
        <v>#N/A</v>
      </c>
      <c r="Y259" s="20" t="e">
        <f ca="1">VLOOKUP(Table_Data_Table_13[[#This Row],[Item ID]],Analysis_Table,19,FALSE)</f>
        <v>#N/A</v>
      </c>
      <c r="Z259"/>
      <c r="AA259"/>
      <c r="AB259">
        <v>1</v>
      </c>
    </row>
    <row r="260" spans="1:28" hidden="1" x14ac:dyDescent="0.25">
      <c r="A260" t="s">
        <v>133</v>
      </c>
      <c r="E260" s="1"/>
      <c r="J260" s="21">
        <v>0</v>
      </c>
      <c r="N260" s="2" t="e">
        <f ca="1">VLOOKUP(Table_Data_Table_13[[#This Row],[Item ID]],Analysis_Table,8,FALSE)</f>
        <v>#N/A</v>
      </c>
      <c r="O260" s="19" t="e">
        <f ca="1">VLOOKUP(Table_Data_Table_13[[#This Row],[Item ID]],Analysis_Table,9,FALSE)</f>
        <v>#N/A</v>
      </c>
      <c r="P260" s="18" t="e">
        <f ca="1">VLOOKUP(Table_Data_Table_13[[#This Row],[Item ID]],Analysis_Table,10,FALSE)</f>
        <v>#N/A</v>
      </c>
      <c r="Q260" s="21" t="e">
        <f ca="1">VLOOKUP(Table_Data_Table_13[[#This Row],[Item ID]],Analysis_Table,11,FALSE)</f>
        <v>#N/A</v>
      </c>
      <c r="R260" s="2" t="e">
        <f ca="1">VLOOKUP(Table_Data_Table_13[[#This Row],[Item ID]],Analysis_Table,12,FALSE)</f>
        <v>#N/A</v>
      </c>
      <c r="S260" s="20" t="e">
        <f ca="1">VLOOKUP(Table_Data_Table_13[[#This Row],[Item ID]],Analysis_Table,13,FALSE)</f>
        <v>#N/A</v>
      </c>
      <c r="T260" s="3" t="e">
        <f ca="1">VLOOKUP(Table_Data_Table_13[[#This Row],[Item ID]],Analysis_Table,14,FALSE)</f>
        <v>#N/A</v>
      </c>
      <c r="U260" s="22" t="e">
        <f ca="1">VLOOKUP(Table_Data_Table_13[[#This Row],[Item ID]],Analysis_Table,15,FALSE)</f>
        <v>#N/A</v>
      </c>
      <c r="V260" s="2" t="e">
        <f ca="1">VLOOKUP(Table_Data_Table_13[[#This Row],[Item ID]],Analysis_Table,16,FALSE)</f>
        <v>#N/A</v>
      </c>
      <c r="W260" s="2" t="e">
        <f ca="1">VLOOKUP(Table_Data_Table_13[[#This Row],[Item ID]],Analysis_Table,17,FALSE)</f>
        <v>#N/A</v>
      </c>
      <c r="X260" s="20" t="e">
        <f ca="1">VLOOKUP(Table_Data_Table_13[[#This Row],[Item ID]],Analysis_Table,18,FALSE)</f>
        <v>#N/A</v>
      </c>
      <c r="Y260" s="20" t="e">
        <f ca="1">VLOOKUP(Table_Data_Table_13[[#This Row],[Item ID]],Analysis_Table,19,FALSE)</f>
        <v>#N/A</v>
      </c>
      <c r="Z260"/>
      <c r="AA260"/>
      <c r="AB260">
        <v>1</v>
      </c>
    </row>
    <row r="261" spans="1:28" hidden="1" x14ac:dyDescent="0.25">
      <c r="A261" t="s">
        <v>133</v>
      </c>
      <c r="E261" s="1"/>
      <c r="J261" s="21">
        <v>0</v>
      </c>
      <c r="N261" s="2" t="e">
        <f ca="1">VLOOKUP(Table_Data_Table_13[[#This Row],[Item ID]],Analysis_Table,8,FALSE)</f>
        <v>#N/A</v>
      </c>
      <c r="O261" s="19" t="e">
        <f ca="1">VLOOKUP(Table_Data_Table_13[[#This Row],[Item ID]],Analysis_Table,9,FALSE)</f>
        <v>#N/A</v>
      </c>
      <c r="P261" s="18" t="e">
        <f ca="1">VLOOKUP(Table_Data_Table_13[[#This Row],[Item ID]],Analysis_Table,10,FALSE)</f>
        <v>#N/A</v>
      </c>
      <c r="Q261" s="21" t="e">
        <f ca="1">VLOOKUP(Table_Data_Table_13[[#This Row],[Item ID]],Analysis_Table,11,FALSE)</f>
        <v>#N/A</v>
      </c>
      <c r="R261" s="2" t="e">
        <f ca="1">VLOOKUP(Table_Data_Table_13[[#This Row],[Item ID]],Analysis_Table,12,FALSE)</f>
        <v>#N/A</v>
      </c>
      <c r="S261" s="20" t="e">
        <f ca="1">VLOOKUP(Table_Data_Table_13[[#This Row],[Item ID]],Analysis_Table,13,FALSE)</f>
        <v>#N/A</v>
      </c>
      <c r="T261" s="3" t="e">
        <f ca="1">VLOOKUP(Table_Data_Table_13[[#This Row],[Item ID]],Analysis_Table,14,FALSE)</f>
        <v>#N/A</v>
      </c>
      <c r="U261" s="22" t="e">
        <f ca="1">VLOOKUP(Table_Data_Table_13[[#This Row],[Item ID]],Analysis_Table,15,FALSE)</f>
        <v>#N/A</v>
      </c>
      <c r="V261" s="2" t="e">
        <f ca="1">VLOOKUP(Table_Data_Table_13[[#This Row],[Item ID]],Analysis_Table,16,FALSE)</f>
        <v>#N/A</v>
      </c>
      <c r="W261" s="2" t="e">
        <f ca="1">VLOOKUP(Table_Data_Table_13[[#This Row],[Item ID]],Analysis_Table,17,FALSE)</f>
        <v>#N/A</v>
      </c>
      <c r="X261" s="20" t="e">
        <f ca="1">VLOOKUP(Table_Data_Table_13[[#This Row],[Item ID]],Analysis_Table,18,FALSE)</f>
        <v>#N/A</v>
      </c>
      <c r="Y261" s="20" t="e">
        <f ca="1">VLOOKUP(Table_Data_Table_13[[#This Row],[Item ID]],Analysis_Table,19,FALSE)</f>
        <v>#N/A</v>
      </c>
      <c r="Z261"/>
      <c r="AA261"/>
      <c r="AB261">
        <v>1</v>
      </c>
    </row>
    <row r="262" spans="1:28" hidden="1" x14ac:dyDescent="0.25">
      <c r="A262" t="s">
        <v>133</v>
      </c>
      <c r="E262" s="1"/>
      <c r="J262" s="21">
        <v>0</v>
      </c>
      <c r="N262" s="2" t="e">
        <f ca="1">VLOOKUP(Table_Data_Table_13[[#This Row],[Item ID]],Analysis_Table,8,FALSE)</f>
        <v>#N/A</v>
      </c>
      <c r="O262" s="19" t="e">
        <f ca="1">VLOOKUP(Table_Data_Table_13[[#This Row],[Item ID]],Analysis_Table,9,FALSE)</f>
        <v>#N/A</v>
      </c>
      <c r="P262" s="18" t="e">
        <f ca="1">VLOOKUP(Table_Data_Table_13[[#This Row],[Item ID]],Analysis_Table,10,FALSE)</f>
        <v>#N/A</v>
      </c>
      <c r="Q262" s="21" t="e">
        <f ca="1">VLOOKUP(Table_Data_Table_13[[#This Row],[Item ID]],Analysis_Table,11,FALSE)</f>
        <v>#N/A</v>
      </c>
      <c r="R262" s="2" t="e">
        <f ca="1">VLOOKUP(Table_Data_Table_13[[#This Row],[Item ID]],Analysis_Table,12,FALSE)</f>
        <v>#N/A</v>
      </c>
      <c r="S262" s="20" t="e">
        <f ca="1">VLOOKUP(Table_Data_Table_13[[#This Row],[Item ID]],Analysis_Table,13,FALSE)</f>
        <v>#N/A</v>
      </c>
      <c r="T262" s="3" t="e">
        <f ca="1">VLOOKUP(Table_Data_Table_13[[#This Row],[Item ID]],Analysis_Table,14,FALSE)</f>
        <v>#N/A</v>
      </c>
      <c r="U262" s="22" t="e">
        <f ca="1">VLOOKUP(Table_Data_Table_13[[#This Row],[Item ID]],Analysis_Table,15,FALSE)</f>
        <v>#N/A</v>
      </c>
      <c r="V262" s="2" t="e">
        <f ca="1">VLOOKUP(Table_Data_Table_13[[#This Row],[Item ID]],Analysis_Table,16,FALSE)</f>
        <v>#N/A</v>
      </c>
      <c r="W262" s="2" t="e">
        <f ca="1">VLOOKUP(Table_Data_Table_13[[#This Row],[Item ID]],Analysis_Table,17,FALSE)</f>
        <v>#N/A</v>
      </c>
      <c r="X262" s="20" t="e">
        <f ca="1">VLOOKUP(Table_Data_Table_13[[#This Row],[Item ID]],Analysis_Table,18,FALSE)</f>
        <v>#N/A</v>
      </c>
      <c r="Y262" s="20" t="e">
        <f ca="1">VLOOKUP(Table_Data_Table_13[[#This Row],[Item ID]],Analysis_Table,19,FALSE)</f>
        <v>#N/A</v>
      </c>
      <c r="Z262"/>
      <c r="AA262"/>
      <c r="AB262">
        <v>1</v>
      </c>
    </row>
    <row r="263" spans="1:28" hidden="1" x14ac:dyDescent="0.25">
      <c r="A263" t="s">
        <v>133</v>
      </c>
      <c r="E263" s="1"/>
      <c r="J263" s="21">
        <v>0</v>
      </c>
      <c r="N263" s="2" t="e">
        <f ca="1">VLOOKUP(Table_Data_Table_13[[#This Row],[Item ID]],Analysis_Table,8,FALSE)</f>
        <v>#N/A</v>
      </c>
      <c r="O263" s="19" t="e">
        <f ca="1">VLOOKUP(Table_Data_Table_13[[#This Row],[Item ID]],Analysis_Table,9,FALSE)</f>
        <v>#N/A</v>
      </c>
      <c r="P263" s="18" t="e">
        <f ca="1">VLOOKUP(Table_Data_Table_13[[#This Row],[Item ID]],Analysis_Table,10,FALSE)</f>
        <v>#N/A</v>
      </c>
      <c r="Q263" s="21" t="e">
        <f ca="1">VLOOKUP(Table_Data_Table_13[[#This Row],[Item ID]],Analysis_Table,11,FALSE)</f>
        <v>#N/A</v>
      </c>
      <c r="R263" s="2" t="e">
        <f ca="1">VLOOKUP(Table_Data_Table_13[[#This Row],[Item ID]],Analysis_Table,12,FALSE)</f>
        <v>#N/A</v>
      </c>
      <c r="S263" s="20" t="e">
        <f ca="1">VLOOKUP(Table_Data_Table_13[[#This Row],[Item ID]],Analysis_Table,13,FALSE)</f>
        <v>#N/A</v>
      </c>
      <c r="T263" s="3" t="e">
        <f ca="1">VLOOKUP(Table_Data_Table_13[[#This Row],[Item ID]],Analysis_Table,14,FALSE)</f>
        <v>#N/A</v>
      </c>
      <c r="U263" s="22" t="e">
        <f ca="1">VLOOKUP(Table_Data_Table_13[[#This Row],[Item ID]],Analysis_Table,15,FALSE)</f>
        <v>#N/A</v>
      </c>
      <c r="V263" s="2" t="e">
        <f ca="1">VLOOKUP(Table_Data_Table_13[[#This Row],[Item ID]],Analysis_Table,16,FALSE)</f>
        <v>#N/A</v>
      </c>
      <c r="W263" s="2" t="e">
        <f ca="1">VLOOKUP(Table_Data_Table_13[[#This Row],[Item ID]],Analysis_Table,17,FALSE)</f>
        <v>#N/A</v>
      </c>
      <c r="X263" s="20" t="e">
        <f ca="1">VLOOKUP(Table_Data_Table_13[[#This Row],[Item ID]],Analysis_Table,18,FALSE)</f>
        <v>#N/A</v>
      </c>
      <c r="Y263" s="20" t="e">
        <f ca="1">VLOOKUP(Table_Data_Table_13[[#This Row],[Item ID]],Analysis_Table,19,FALSE)</f>
        <v>#N/A</v>
      </c>
      <c r="Z263"/>
      <c r="AA263"/>
      <c r="AB263">
        <v>1</v>
      </c>
    </row>
    <row r="264" spans="1:28" hidden="1" x14ac:dyDescent="0.25">
      <c r="A264" t="s">
        <v>133</v>
      </c>
      <c r="E264" s="1"/>
      <c r="J264" s="21">
        <v>0</v>
      </c>
      <c r="N264" s="2" t="e">
        <f ca="1">VLOOKUP(Table_Data_Table_13[[#This Row],[Item ID]],Analysis_Table,8,FALSE)</f>
        <v>#N/A</v>
      </c>
      <c r="O264" s="19" t="e">
        <f ca="1">VLOOKUP(Table_Data_Table_13[[#This Row],[Item ID]],Analysis_Table,9,FALSE)</f>
        <v>#N/A</v>
      </c>
      <c r="P264" s="18" t="e">
        <f ca="1">VLOOKUP(Table_Data_Table_13[[#This Row],[Item ID]],Analysis_Table,10,FALSE)</f>
        <v>#N/A</v>
      </c>
      <c r="Q264" s="21" t="e">
        <f ca="1">VLOOKUP(Table_Data_Table_13[[#This Row],[Item ID]],Analysis_Table,11,FALSE)</f>
        <v>#N/A</v>
      </c>
      <c r="R264" s="2" t="e">
        <f ca="1">VLOOKUP(Table_Data_Table_13[[#This Row],[Item ID]],Analysis_Table,12,FALSE)</f>
        <v>#N/A</v>
      </c>
      <c r="S264" s="20" t="e">
        <f ca="1">VLOOKUP(Table_Data_Table_13[[#This Row],[Item ID]],Analysis_Table,13,FALSE)</f>
        <v>#N/A</v>
      </c>
      <c r="T264" s="3" t="e">
        <f ca="1">VLOOKUP(Table_Data_Table_13[[#This Row],[Item ID]],Analysis_Table,14,FALSE)</f>
        <v>#N/A</v>
      </c>
      <c r="U264" s="22" t="e">
        <f ca="1">VLOOKUP(Table_Data_Table_13[[#This Row],[Item ID]],Analysis_Table,15,FALSE)</f>
        <v>#N/A</v>
      </c>
      <c r="V264" s="2" t="e">
        <f ca="1">VLOOKUP(Table_Data_Table_13[[#This Row],[Item ID]],Analysis_Table,16,FALSE)</f>
        <v>#N/A</v>
      </c>
      <c r="W264" s="2" t="e">
        <f ca="1">VLOOKUP(Table_Data_Table_13[[#This Row],[Item ID]],Analysis_Table,17,FALSE)</f>
        <v>#N/A</v>
      </c>
      <c r="X264" s="20" t="e">
        <f ca="1">VLOOKUP(Table_Data_Table_13[[#This Row],[Item ID]],Analysis_Table,18,FALSE)</f>
        <v>#N/A</v>
      </c>
      <c r="Y264" s="20" t="e">
        <f ca="1">VLOOKUP(Table_Data_Table_13[[#This Row],[Item ID]],Analysis_Table,19,FALSE)</f>
        <v>#N/A</v>
      </c>
      <c r="Z264"/>
      <c r="AA264"/>
      <c r="AB264">
        <v>1</v>
      </c>
    </row>
    <row r="265" spans="1:28" hidden="1" x14ac:dyDescent="0.25">
      <c r="A265" t="s">
        <v>133</v>
      </c>
      <c r="E265" s="1"/>
      <c r="J265" s="21">
        <v>0</v>
      </c>
      <c r="N265" s="2" t="e">
        <f ca="1">VLOOKUP(Table_Data_Table_13[[#This Row],[Item ID]],Analysis_Table,8,FALSE)</f>
        <v>#N/A</v>
      </c>
      <c r="O265" s="19" t="e">
        <f ca="1">VLOOKUP(Table_Data_Table_13[[#This Row],[Item ID]],Analysis_Table,9,FALSE)</f>
        <v>#N/A</v>
      </c>
      <c r="P265" s="18" t="e">
        <f ca="1">VLOOKUP(Table_Data_Table_13[[#This Row],[Item ID]],Analysis_Table,10,FALSE)</f>
        <v>#N/A</v>
      </c>
      <c r="Q265" s="21" t="e">
        <f ca="1">VLOOKUP(Table_Data_Table_13[[#This Row],[Item ID]],Analysis_Table,11,FALSE)</f>
        <v>#N/A</v>
      </c>
      <c r="R265" s="2" t="e">
        <f ca="1">VLOOKUP(Table_Data_Table_13[[#This Row],[Item ID]],Analysis_Table,12,FALSE)</f>
        <v>#N/A</v>
      </c>
      <c r="S265" s="20" t="e">
        <f ca="1">VLOOKUP(Table_Data_Table_13[[#This Row],[Item ID]],Analysis_Table,13,FALSE)</f>
        <v>#N/A</v>
      </c>
      <c r="T265" s="3" t="e">
        <f ca="1">VLOOKUP(Table_Data_Table_13[[#This Row],[Item ID]],Analysis_Table,14,FALSE)</f>
        <v>#N/A</v>
      </c>
      <c r="U265" s="22" t="e">
        <f ca="1">VLOOKUP(Table_Data_Table_13[[#This Row],[Item ID]],Analysis_Table,15,FALSE)</f>
        <v>#N/A</v>
      </c>
      <c r="V265" s="2" t="e">
        <f ca="1">VLOOKUP(Table_Data_Table_13[[#This Row],[Item ID]],Analysis_Table,16,FALSE)</f>
        <v>#N/A</v>
      </c>
      <c r="W265" s="2" t="e">
        <f ca="1">VLOOKUP(Table_Data_Table_13[[#This Row],[Item ID]],Analysis_Table,17,FALSE)</f>
        <v>#N/A</v>
      </c>
      <c r="X265" s="20" t="e">
        <f ca="1">VLOOKUP(Table_Data_Table_13[[#This Row],[Item ID]],Analysis_Table,18,FALSE)</f>
        <v>#N/A</v>
      </c>
      <c r="Y265" s="20" t="e">
        <f ca="1">VLOOKUP(Table_Data_Table_13[[#This Row],[Item ID]],Analysis_Table,19,FALSE)</f>
        <v>#N/A</v>
      </c>
      <c r="Z265"/>
      <c r="AA265"/>
      <c r="AB265">
        <v>1</v>
      </c>
    </row>
    <row r="266" spans="1:28" hidden="1" x14ac:dyDescent="0.25">
      <c r="A266" t="s">
        <v>133</v>
      </c>
      <c r="E266" s="1"/>
      <c r="J266" s="21">
        <v>0</v>
      </c>
      <c r="N266" s="2" t="e">
        <f ca="1">VLOOKUP(Table_Data_Table_13[[#This Row],[Item ID]],Analysis_Table,8,FALSE)</f>
        <v>#N/A</v>
      </c>
      <c r="O266" s="19" t="e">
        <f ca="1">VLOOKUP(Table_Data_Table_13[[#This Row],[Item ID]],Analysis_Table,9,FALSE)</f>
        <v>#N/A</v>
      </c>
      <c r="P266" s="18" t="e">
        <f ca="1">VLOOKUP(Table_Data_Table_13[[#This Row],[Item ID]],Analysis_Table,10,FALSE)</f>
        <v>#N/A</v>
      </c>
      <c r="Q266" s="21" t="e">
        <f ca="1">VLOOKUP(Table_Data_Table_13[[#This Row],[Item ID]],Analysis_Table,11,FALSE)</f>
        <v>#N/A</v>
      </c>
      <c r="R266" s="2" t="e">
        <f ca="1">VLOOKUP(Table_Data_Table_13[[#This Row],[Item ID]],Analysis_Table,12,FALSE)</f>
        <v>#N/A</v>
      </c>
      <c r="S266" s="20" t="e">
        <f ca="1">VLOOKUP(Table_Data_Table_13[[#This Row],[Item ID]],Analysis_Table,13,FALSE)</f>
        <v>#N/A</v>
      </c>
      <c r="T266" s="3" t="e">
        <f ca="1">VLOOKUP(Table_Data_Table_13[[#This Row],[Item ID]],Analysis_Table,14,FALSE)</f>
        <v>#N/A</v>
      </c>
      <c r="U266" s="22" t="e">
        <f ca="1">VLOOKUP(Table_Data_Table_13[[#This Row],[Item ID]],Analysis_Table,15,FALSE)</f>
        <v>#N/A</v>
      </c>
      <c r="V266" s="2" t="e">
        <f ca="1">VLOOKUP(Table_Data_Table_13[[#This Row],[Item ID]],Analysis_Table,16,FALSE)</f>
        <v>#N/A</v>
      </c>
      <c r="W266" s="2" t="e">
        <f ca="1">VLOOKUP(Table_Data_Table_13[[#This Row],[Item ID]],Analysis_Table,17,FALSE)</f>
        <v>#N/A</v>
      </c>
      <c r="X266" s="20" t="e">
        <f ca="1">VLOOKUP(Table_Data_Table_13[[#This Row],[Item ID]],Analysis_Table,18,FALSE)</f>
        <v>#N/A</v>
      </c>
      <c r="Y266" s="20" t="e">
        <f ca="1">VLOOKUP(Table_Data_Table_13[[#This Row],[Item ID]],Analysis_Table,19,FALSE)</f>
        <v>#N/A</v>
      </c>
      <c r="Z266"/>
      <c r="AA266"/>
      <c r="AB266">
        <v>1</v>
      </c>
    </row>
    <row r="267" spans="1:28" hidden="1" x14ac:dyDescent="0.25">
      <c r="A267" t="s">
        <v>133</v>
      </c>
      <c r="E267" s="1"/>
      <c r="J267" s="21">
        <v>0</v>
      </c>
      <c r="N267" s="2" t="e">
        <f ca="1">VLOOKUP(Table_Data_Table_13[[#This Row],[Item ID]],Analysis_Table,8,FALSE)</f>
        <v>#N/A</v>
      </c>
      <c r="O267" s="19" t="e">
        <f ca="1">VLOOKUP(Table_Data_Table_13[[#This Row],[Item ID]],Analysis_Table,9,FALSE)</f>
        <v>#N/A</v>
      </c>
      <c r="P267" s="18" t="e">
        <f ca="1">VLOOKUP(Table_Data_Table_13[[#This Row],[Item ID]],Analysis_Table,10,FALSE)</f>
        <v>#N/A</v>
      </c>
      <c r="Q267" s="21" t="e">
        <f ca="1">VLOOKUP(Table_Data_Table_13[[#This Row],[Item ID]],Analysis_Table,11,FALSE)</f>
        <v>#N/A</v>
      </c>
      <c r="R267" s="2" t="e">
        <f ca="1">VLOOKUP(Table_Data_Table_13[[#This Row],[Item ID]],Analysis_Table,12,FALSE)</f>
        <v>#N/A</v>
      </c>
      <c r="S267" s="20" t="e">
        <f ca="1">VLOOKUP(Table_Data_Table_13[[#This Row],[Item ID]],Analysis_Table,13,FALSE)</f>
        <v>#N/A</v>
      </c>
      <c r="T267" s="3" t="e">
        <f ca="1">VLOOKUP(Table_Data_Table_13[[#This Row],[Item ID]],Analysis_Table,14,FALSE)</f>
        <v>#N/A</v>
      </c>
      <c r="U267" s="22" t="e">
        <f ca="1">VLOOKUP(Table_Data_Table_13[[#This Row],[Item ID]],Analysis_Table,15,FALSE)</f>
        <v>#N/A</v>
      </c>
      <c r="V267" s="2" t="e">
        <f ca="1">VLOOKUP(Table_Data_Table_13[[#This Row],[Item ID]],Analysis_Table,16,FALSE)</f>
        <v>#N/A</v>
      </c>
      <c r="W267" s="2" t="e">
        <f ca="1">VLOOKUP(Table_Data_Table_13[[#This Row],[Item ID]],Analysis_Table,17,FALSE)</f>
        <v>#N/A</v>
      </c>
      <c r="X267" s="20" t="e">
        <f ca="1">VLOOKUP(Table_Data_Table_13[[#This Row],[Item ID]],Analysis_Table,18,FALSE)</f>
        <v>#N/A</v>
      </c>
      <c r="Y267" s="20" t="e">
        <f ca="1">VLOOKUP(Table_Data_Table_13[[#This Row],[Item ID]],Analysis_Table,19,FALSE)</f>
        <v>#N/A</v>
      </c>
      <c r="Z267"/>
      <c r="AA267"/>
      <c r="AB267">
        <v>1</v>
      </c>
    </row>
    <row r="268" spans="1:28" hidden="1" x14ac:dyDescent="0.25">
      <c r="A268" t="s">
        <v>133</v>
      </c>
      <c r="E268" s="1"/>
      <c r="J268" s="21">
        <v>0</v>
      </c>
      <c r="N268" s="2" t="e">
        <f ca="1">VLOOKUP(Table_Data_Table_13[[#This Row],[Item ID]],Analysis_Table,8,FALSE)</f>
        <v>#N/A</v>
      </c>
      <c r="O268" s="19" t="e">
        <f ca="1">VLOOKUP(Table_Data_Table_13[[#This Row],[Item ID]],Analysis_Table,9,FALSE)</f>
        <v>#N/A</v>
      </c>
      <c r="P268" s="18" t="e">
        <f ca="1">VLOOKUP(Table_Data_Table_13[[#This Row],[Item ID]],Analysis_Table,10,FALSE)</f>
        <v>#N/A</v>
      </c>
      <c r="Q268" s="21" t="e">
        <f ca="1">VLOOKUP(Table_Data_Table_13[[#This Row],[Item ID]],Analysis_Table,11,FALSE)</f>
        <v>#N/A</v>
      </c>
      <c r="R268" s="2" t="e">
        <f ca="1">VLOOKUP(Table_Data_Table_13[[#This Row],[Item ID]],Analysis_Table,12,FALSE)</f>
        <v>#N/A</v>
      </c>
      <c r="S268" s="20" t="e">
        <f ca="1">VLOOKUP(Table_Data_Table_13[[#This Row],[Item ID]],Analysis_Table,13,FALSE)</f>
        <v>#N/A</v>
      </c>
      <c r="T268" s="3" t="e">
        <f ca="1">VLOOKUP(Table_Data_Table_13[[#This Row],[Item ID]],Analysis_Table,14,FALSE)</f>
        <v>#N/A</v>
      </c>
      <c r="U268" s="22" t="e">
        <f ca="1">VLOOKUP(Table_Data_Table_13[[#This Row],[Item ID]],Analysis_Table,15,FALSE)</f>
        <v>#N/A</v>
      </c>
      <c r="V268" s="2" t="e">
        <f ca="1">VLOOKUP(Table_Data_Table_13[[#This Row],[Item ID]],Analysis_Table,16,FALSE)</f>
        <v>#N/A</v>
      </c>
      <c r="W268" s="2" t="e">
        <f ca="1">VLOOKUP(Table_Data_Table_13[[#This Row],[Item ID]],Analysis_Table,17,FALSE)</f>
        <v>#N/A</v>
      </c>
      <c r="X268" s="20" t="e">
        <f ca="1">VLOOKUP(Table_Data_Table_13[[#This Row],[Item ID]],Analysis_Table,18,FALSE)</f>
        <v>#N/A</v>
      </c>
      <c r="Y268" s="20" t="e">
        <f ca="1">VLOOKUP(Table_Data_Table_13[[#This Row],[Item ID]],Analysis_Table,19,FALSE)</f>
        <v>#N/A</v>
      </c>
      <c r="Z268"/>
      <c r="AA268"/>
      <c r="AB268">
        <v>1</v>
      </c>
    </row>
    <row r="269" spans="1:28" hidden="1" x14ac:dyDescent="0.25">
      <c r="A269" t="s">
        <v>133</v>
      </c>
      <c r="E269" s="1"/>
      <c r="J269" s="21">
        <v>0</v>
      </c>
      <c r="N269" s="2" t="e">
        <f ca="1">VLOOKUP(Table_Data_Table_13[[#This Row],[Item ID]],Analysis_Table,8,FALSE)</f>
        <v>#N/A</v>
      </c>
      <c r="O269" s="19" t="e">
        <f ca="1">VLOOKUP(Table_Data_Table_13[[#This Row],[Item ID]],Analysis_Table,9,FALSE)</f>
        <v>#N/A</v>
      </c>
      <c r="P269" s="18" t="e">
        <f ca="1">VLOOKUP(Table_Data_Table_13[[#This Row],[Item ID]],Analysis_Table,10,FALSE)</f>
        <v>#N/A</v>
      </c>
      <c r="Q269" s="21" t="e">
        <f ca="1">VLOOKUP(Table_Data_Table_13[[#This Row],[Item ID]],Analysis_Table,11,FALSE)</f>
        <v>#N/A</v>
      </c>
      <c r="R269" s="2" t="e">
        <f ca="1">VLOOKUP(Table_Data_Table_13[[#This Row],[Item ID]],Analysis_Table,12,FALSE)</f>
        <v>#N/A</v>
      </c>
      <c r="S269" s="20" t="e">
        <f ca="1">VLOOKUP(Table_Data_Table_13[[#This Row],[Item ID]],Analysis_Table,13,FALSE)</f>
        <v>#N/A</v>
      </c>
      <c r="T269" s="3" t="e">
        <f ca="1">VLOOKUP(Table_Data_Table_13[[#This Row],[Item ID]],Analysis_Table,14,FALSE)</f>
        <v>#N/A</v>
      </c>
      <c r="U269" s="22" t="e">
        <f ca="1">VLOOKUP(Table_Data_Table_13[[#This Row],[Item ID]],Analysis_Table,15,FALSE)</f>
        <v>#N/A</v>
      </c>
      <c r="V269" s="2" t="e">
        <f ca="1">VLOOKUP(Table_Data_Table_13[[#This Row],[Item ID]],Analysis_Table,16,FALSE)</f>
        <v>#N/A</v>
      </c>
      <c r="W269" s="2" t="e">
        <f ca="1">VLOOKUP(Table_Data_Table_13[[#This Row],[Item ID]],Analysis_Table,17,FALSE)</f>
        <v>#N/A</v>
      </c>
      <c r="X269" s="20" t="e">
        <f ca="1">VLOOKUP(Table_Data_Table_13[[#This Row],[Item ID]],Analysis_Table,18,FALSE)</f>
        <v>#N/A</v>
      </c>
      <c r="Y269" s="20" t="e">
        <f ca="1">VLOOKUP(Table_Data_Table_13[[#This Row],[Item ID]],Analysis_Table,19,FALSE)</f>
        <v>#N/A</v>
      </c>
      <c r="Z269"/>
      <c r="AA269"/>
      <c r="AB269">
        <v>1</v>
      </c>
    </row>
    <row r="270" spans="1:28" hidden="1" x14ac:dyDescent="0.25">
      <c r="A270" t="s">
        <v>133</v>
      </c>
      <c r="E270" s="1"/>
      <c r="J270" s="21">
        <v>0</v>
      </c>
      <c r="N270" s="2" t="e">
        <f ca="1">VLOOKUP(Table_Data_Table_13[[#This Row],[Item ID]],Analysis_Table,8,FALSE)</f>
        <v>#N/A</v>
      </c>
      <c r="O270" s="19" t="e">
        <f ca="1">VLOOKUP(Table_Data_Table_13[[#This Row],[Item ID]],Analysis_Table,9,FALSE)</f>
        <v>#N/A</v>
      </c>
      <c r="P270" s="18" t="e">
        <f ca="1">VLOOKUP(Table_Data_Table_13[[#This Row],[Item ID]],Analysis_Table,10,FALSE)</f>
        <v>#N/A</v>
      </c>
      <c r="Q270" s="21" t="e">
        <f ca="1">VLOOKUP(Table_Data_Table_13[[#This Row],[Item ID]],Analysis_Table,11,FALSE)</f>
        <v>#N/A</v>
      </c>
      <c r="R270" s="2" t="e">
        <f ca="1">VLOOKUP(Table_Data_Table_13[[#This Row],[Item ID]],Analysis_Table,12,FALSE)</f>
        <v>#N/A</v>
      </c>
      <c r="S270" s="20" t="e">
        <f ca="1">VLOOKUP(Table_Data_Table_13[[#This Row],[Item ID]],Analysis_Table,13,FALSE)</f>
        <v>#N/A</v>
      </c>
      <c r="T270" s="3" t="e">
        <f ca="1">VLOOKUP(Table_Data_Table_13[[#This Row],[Item ID]],Analysis_Table,14,FALSE)</f>
        <v>#N/A</v>
      </c>
      <c r="U270" s="22" t="e">
        <f ca="1">VLOOKUP(Table_Data_Table_13[[#This Row],[Item ID]],Analysis_Table,15,FALSE)</f>
        <v>#N/A</v>
      </c>
      <c r="V270" s="2" t="e">
        <f ca="1">VLOOKUP(Table_Data_Table_13[[#This Row],[Item ID]],Analysis_Table,16,FALSE)</f>
        <v>#N/A</v>
      </c>
      <c r="W270" s="2" t="e">
        <f ca="1">VLOOKUP(Table_Data_Table_13[[#This Row],[Item ID]],Analysis_Table,17,FALSE)</f>
        <v>#N/A</v>
      </c>
      <c r="X270" s="20" t="e">
        <f ca="1">VLOOKUP(Table_Data_Table_13[[#This Row],[Item ID]],Analysis_Table,18,FALSE)</f>
        <v>#N/A</v>
      </c>
      <c r="Y270" s="20" t="e">
        <f ca="1">VLOOKUP(Table_Data_Table_13[[#This Row],[Item ID]],Analysis_Table,19,FALSE)</f>
        <v>#N/A</v>
      </c>
      <c r="Z270"/>
      <c r="AA270"/>
      <c r="AB270">
        <v>1</v>
      </c>
    </row>
    <row r="271" spans="1:28" hidden="1" x14ac:dyDescent="0.25">
      <c r="A271" t="s">
        <v>133</v>
      </c>
      <c r="E271" s="1"/>
      <c r="J271" s="21">
        <v>0</v>
      </c>
      <c r="N271" s="2" t="e">
        <f ca="1">VLOOKUP(Table_Data_Table_13[[#This Row],[Item ID]],Analysis_Table,8,FALSE)</f>
        <v>#N/A</v>
      </c>
      <c r="O271" s="19" t="e">
        <f ca="1">VLOOKUP(Table_Data_Table_13[[#This Row],[Item ID]],Analysis_Table,9,FALSE)</f>
        <v>#N/A</v>
      </c>
      <c r="P271" s="18" t="e">
        <f ca="1">VLOOKUP(Table_Data_Table_13[[#This Row],[Item ID]],Analysis_Table,10,FALSE)</f>
        <v>#N/A</v>
      </c>
      <c r="Q271" s="21" t="e">
        <f ca="1">VLOOKUP(Table_Data_Table_13[[#This Row],[Item ID]],Analysis_Table,11,FALSE)</f>
        <v>#N/A</v>
      </c>
      <c r="R271" s="2" t="e">
        <f ca="1">VLOOKUP(Table_Data_Table_13[[#This Row],[Item ID]],Analysis_Table,12,FALSE)</f>
        <v>#N/A</v>
      </c>
      <c r="S271" s="20" t="e">
        <f ca="1">VLOOKUP(Table_Data_Table_13[[#This Row],[Item ID]],Analysis_Table,13,FALSE)</f>
        <v>#N/A</v>
      </c>
      <c r="T271" s="3" t="e">
        <f ca="1">VLOOKUP(Table_Data_Table_13[[#This Row],[Item ID]],Analysis_Table,14,FALSE)</f>
        <v>#N/A</v>
      </c>
      <c r="U271" s="22" t="e">
        <f ca="1">VLOOKUP(Table_Data_Table_13[[#This Row],[Item ID]],Analysis_Table,15,FALSE)</f>
        <v>#N/A</v>
      </c>
      <c r="V271" s="2" t="e">
        <f ca="1">VLOOKUP(Table_Data_Table_13[[#This Row],[Item ID]],Analysis_Table,16,FALSE)</f>
        <v>#N/A</v>
      </c>
      <c r="W271" s="2" t="e">
        <f ca="1">VLOOKUP(Table_Data_Table_13[[#This Row],[Item ID]],Analysis_Table,17,FALSE)</f>
        <v>#N/A</v>
      </c>
      <c r="X271" s="20" t="e">
        <f ca="1">VLOOKUP(Table_Data_Table_13[[#This Row],[Item ID]],Analysis_Table,18,FALSE)</f>
        <v>#N/A</v>
      </c>
      <c r="Y271" s="20" t="e">
        <f ca="1">VLOOKUP(Table_Data_Table_13[[#This Row],[Item ID]],Analysis_Table,19,FALSE)</f>
        <v>#N/A</v>
      </c>
      <c r="Z271"/>
      <c r="AA271"/>
      <c r="AB271">
        <v>1</v>
      </c>
    </row>
    <row r="272" spans="1:28" hidden="1" x14ac:dyDescent="0.25">
      <c r="A272" t="s">
        <v>133</v>
      </c>
      <c r="E272" s="1"/>
      <c r="J272" s="21">
        <v>0</v>
      </c>
      <c r="N272" s="2" t="e">
        <f ca="1">VLOOKUP(Table_Data_Table_13[[#This Row],[Item ID]],Analysis_Table,8,FALSE)</f>
        <v>#N/A</v>
      </c>
      <c r="O272" s="19" t="e">
        <f ca="1">VLOOKUP(Table_Data_Table_13[[#This Row],[Item ID]],Analysis_Table,9,FALSE)</f>
        <v>#N/A</v>
      </c>
      <c r="P272" s="18" t="e">
        <f ca="1">VLOOKUP(Table_Data_Table_13[[#This Row],[Item ID]],Analysis_Table,10,FALSE)</f>
        <v>#N/A</v>
      </c>
      <c r="Q272" s="21" t="e">
        <f ca="1">VLOOKUP(Table_Data_Table_13[[#This Row],[Item ID]],Analysis_Table,11,FALSE)</f>
        <v>#N/A</v>
      </c>
      <c r="R272" s="2" t="e">
        <f ca="1">VLOOKUP(Table_Data_Table_13[[#This Row],[Item ID]],Analysis_Table,12,FALSE)</f>
        <v>#N/A</v>
      </c>
      <c r="S272" s="20" t="e">
        <f ca="1">VLOOKUP(Table_Data_Table_13[[#This Row],[Item ID]],Analysis_Table,13,FALSE)</f>
        <v>#N/A</v>
      </c>
      <c r="T272" s="3" t="e">
        <f ca="1">VLOOKUP(Table_Data_Table_13[[#This Row],[Item ID]],Analysis_Table,14,FALSE)</f>
        <v>#N/A</v>
      </c>
      <c r="U272" s="22" t="e">
        <f ca="1">VLOOKUP(Table_Data_Table_13[[#This Row],[Item ID]],Analysis_Table,15,FALSE)</f>
        <v>#N/A</v>
      </c>
      <c r="V272" s="2" t="e">
        <f ca="1">VLOOKUP(Table_Data_Table_13[[#This Row],[Item ID]],Analysis_Table,16,FALSE)</f>
        <v>#N/A</v>
      </c>
      <c r="W272" s="2" t="e">
        <f ca="1">VLOOKUP(Table_Data_Table_13[[#This Row],[Item ID]],Analysis_Table,17,FALSE)</f>
        <v>#N/A</v>
      </c>
      <c r="X272" s="20" t="e">
        <f ca="1">VLOOKUP(Table_Data_Table_13[[#This Row],[Item ID]],Analysis_Table,18,FALSE)</f>
        <v>#N/A</v>
      </c>
      <c r="Y272" s="20" t="e">
        <f ca="1">VLOOKUP(Table_Data_Table_13[[#This Row],[Item ID]],Analysis_Table,19,FALSE)</f>
        <v>#N/A</v>
      </c>
      <c r="Z272"/>
      <c r="AA272"/>
      <c r="AB272">
        <v>1</v>
      </c>
    </row>
    <row r="273" spans="1:28" hidden="1" x14ac:dyDescent="0.25">
      <c r="A273" t="s">
        <v>133</v>
      </c>
      <c r="E273" s="1"/>
      <c r="J273" s="21">
        <v>0</v>
      </c>
      <c r="N273" s="2" t="e">
        <f ca="1">VLOOKUP(Table_Data_Table_13[[#This Row],[Item ID]],Analysis_Table,8,FALSE)</f>
        <v>#N/A</v>
      </c>
      <c r="O273" s="19" t="e">
        <f ca="1">VLOOKUP(Table_Data_Table_13[[#This Row],[Item ID]],Analysis_Table,9,FALSE)</f>
        <v>#N/A</v>
      </c>
      <c r="P273" s="18" t="e">
        <f ca="1">VLOOKUP(Table_Data_Table_13[[#This Row],[Item ID]],Analysis_Table,10,FALSE)</f>
        <v>#N/A</v>
      </c>
      <c r="Q273" s="21" t="e">
        <f ca="1">VLOOKUP(Table_Data_Table_13[[#This Row],[Item ID]],Analysis_Table,11,FALSE)</f>
        <v>#N/A</v>
      </c>
      <c r="R273" s="2" t="e">
        <f ca="1">VLOOKUP(Table_Data_Table_13[[#This Row],[Item ID]],Analysis_Table,12,FALSE)</f>
        <v>#N/A</v>
      </c>
      <c r="S273" s="20" t="e">
        <f ca="1">VLOOKUP(Table_Data_Table_13[[#This Row],[Item ID]],Analysis_Table,13,FALSE)</f>
        <v>#N/A</v>
      </c>
      <c r="T273" s="3" t="e">
        <f ca="1">VLOOKUP(Table_Data_Table_13[[#This Row],[Item ID]],Analysis_Table,14,FALSE)</f>
        <v>#N/A</v>
      </c>
      <c r="U273" s="22" t="e">
        <f ca="1">VLOOKUP(Table_Data_Table_13[[#This Row],[Item ID]],Analysis_Table,15,FALSE)</f>
        <v>#N/A</v>
      </c>
      <c r="V273" s="2" t="e">
        <f ca="1">VLOOKUP(Table_Data_Table_13[[#This Row],[Item ID]],Analysis_Table,16,FALSE)</f>
        <v>#N/A</v>
      </c>
      <c r="W273" s="2" t="e">
        <f ca="1">VLOOKUP(Table_Data_Table_13[[#This Row],[Item ID]],Analysis_Table,17,FALSE)</f>
        <v>#N/A</v>
      </c>
      <c r="X273" s="20" t="e">
        <f ca="1">VLOOKUP(Table_Data_Table_13[[#This Row],[Item ID]],Analysis_Table,18,FALSE)</f>
        <v>#N/A</v>
      </c>
      <c r="Y273" s="20" t="e">
        <f ca="1">VLOOKUP(Table_Data_Table_13[[#This Row],[Item ID]],Analysis_Table,19,FALSE)</f>
        <v>#N/A</v>
      </c>
      <c r="Z273"/>
      <c r="AA273"/>
      <c r="AB273">
        <v>1</v>
      </c>
    </row>
    <row r="274" spans="1:28" hidden="1" x14ac:dyDescent="0.25">
      <c r="A274" t="s">
        <v>133</v>
      </c>
      <c r="E274" s="1"/>
      <c r="J274" s="21">
        <v>0</v>
      </c>
      <c r="N274" s="2" t="e">
        <f ca="1">VLOOKUP(Table_Data_Table_13[[#This Row],[Item ID]],Analysis_Table,8,FALSE)</f>
        <v>#N/A</v>
      </c>
      <c r="O274" s="19" t="e">
        <f ca="1">VLOOKUP(Table_Data_Table_13[[#This Row],[Item ID]],Analysis_Table,9,FALSE)</f>
        <v>#N/A</v>
      </c>
      <c r="P274" s="18" t="e">
        <f ca="1">VLOOKUP(Table_Data_Table_13[[#This Row],[Item ID]],Analysis_Table,10,FALSE)</f>
        <v>#N/A</v>
      </c>
      <c r="Q274" s="21" t="e">
        <f ca="1">VLOOKUP(Table_Data_Table_13[[#This Row],[Item ID]],Analysis_Table,11,FALSE)</f>
        <v>#N/A</v>
      </c>
      <c r="R274" s="2" t="e">
        <f ca="1">VLOOKUP(Table_Data_Table_13[[#This Row],[Item ID]],Analysis_Table,12,FALSE)</f>
        <v>#N/A</v>
      </c>
      <c r="S274" s="20" t="e">
        <f ca="1">VLOOKUP(Table_Data_Table_13[[#This Row],[Item ID]],Analysis_Table,13,FALSE)</f>
        <v>#N/A</v>
      </c>
      <c r="T274" s="3" t="e">
        <f ca="1">VLOOKUP(Table_Data_Table_13[[#This Row],[Item ID]],Analysis_Table,14,FALSE)</f>
        <v>#N/A</v>
      </c>
      <c r="U274" s="22" t="e">
        <f ca="1">VLOOKUP(Table_Data_Table_13[[#This Row],[Item ID]],Analysis_Table,15,FALSE)</f>
        <v>#N/A</v>
      </c>
      <c r="V274" s="2" t="e">
        <f ca="1">VLOOKUP(Table_Data_Table_13[[#This Row],[Item ID]],Analysis_Table,16,FALSE)</f>
        <v>#N/A</v>
      </c>
      <c r="W274" s="2" t="e">
        <f ca="1">VLOOKUP(Table_Data_Table_13[[#This Row],[Item ID]],Analysis_Table,17,FALSE)</f>
        <v>#N/A</v>
      </c>
      <c r="X274" s="20" t="e">
        <f ca="1">VLOOKUP(Table_Data_Table_13[[#This Row],[Item ID]],Analysis_Table,18,FALSE)</f>
        <v>#N/A</v>
      </c>
      <c r="Y274" s="20" t="e">
        <f ca="1">VLOOKUP(Table_Data_Table_13[[#This Row],[Item ID]],Analysis_Table,19,FALSE)</f>
        <v>#N/A</v>
      </c>
      <c r="Z274"/>
      <c r="AA274"/>
      <c r="AB274">
        <v>1</v>
      </c>
    </row>
    <row r="275" spans="1:28" hidden="1" x14ac:dyDescent="0.25">
      <c r="A275" t="s">
        <v>133</v>
      </c>
      <c r="E275" s="1"/>
      <c r="J275" s="21">
        <v>0</v>
      </c>
      <c r="N275" s="2" t="e">
        <f ca="1">VLOOKUP(Table_Data_Table_13[[#This Row],[Item ID]],Analysis_Table,8,FALSE)</f>
        <v>#N/A</v>
      </c>
      <c r="O275" s="19" t="e">
        <f ca="1">VLOOKUP(Table_Data_Table_13[[#This Row],[Item ID]],Analysis_Table,9,FALSE)</f>
        <v>#N/A</v>
      </c>
      <c r="P275" s="18" t="e">
        <f ca="1">VLOOKUP(Table_Data_Table_13[[#This Row],[Item ID]],Analysis_Table,10,FALSE)</f>
        <v>#N/A</v>
      </c>
      <c r="Q275" s="21" t="e">
        <f ca="1">VLOOKUP(Table_Data_Table_13[[#This Row],[Item ID]],Analysis_Table,11,FALSE)</f>
        <v>#N/A</v>
      </c>
      <c r="R275" s="2" t="e">
        <f ca="1">VLOOKUP(Table_Data_Table_13[[#This Row],[Item ID]],Analysis_Table,12,FALSE)</f>
        <v>#N/A</v>
      </c>
      <c r="S275" s="20" t="e">
        <f ca="1">VLOOKUP(Table_Data_Table_13[[#This Row],[Item ID]],Analysis_Table,13,FALSE)</f>
        <v>#N/A</v>
      </c>
      <c r="T275" s="3" t="e">
        <f ca="1">VLOOKUP(Table_Data_Table_13[[#This Row],[Item ID]],Analysis_Table,14,FALSE)</f>
        <v>#N/A</v>
      </c>
      <c r="U275" s="22" t="e">
        <f ca="1">VLOOKUP(Table_Data_Table_13[[#This Row],[Item ID]],Analysis_Table,15,FALSE)</f>
        <v>#N/A</v>
      </c>
      <c r="V275" s="2" t="e">
        <f ca="1">VLOOKUP(Table_Data_Table_13[[#This Row],[Item ID]],Analysis_Table,16,FALSE)</f>
        <v>#N/A</v>
      </c>
      <c r="W275" s="2" t="e">
        <f ca="1">VLOOKUP(Table_Data_Table_13[[#This Row],[Item ID]],Analysis_Table,17,FALSE)</f>
        <v>#N/A</v>
      </c>
      <c r="X275" s="20" t="e">
        <f ca="1">VLOOKUP(Table_Data_Table_13[[#This Row],[Item ID]],Analysis_Table,18,FALSE)</f>
        <v>#N/A</v>
      </c>
      <c r="Y275" s="20" t="e">
        <f ca="1">VLOOKUP(Table_Data_Table_13[[#This Row],[Item ID]],Analysis_Table,19,FALSE)</f>
        <v>#N/A</v>
      </c>
      <c r="Z275"/>
      <c r="AA275"/>
      <c r="AB275">
        <v>1</v>
      </c>
    </row>
    <row r="276" spans="1:28" hidden="1" x14ac:dyDescent="0.25">
      <c r="A276" t="s">
        <v>133</v>
      </c>
      <c r="E276" s="1"/>
      <c r="J276" s="21">
        <v>0</v>
      </c>
      <c r="N276" s="2" t="e">
        <f ca="1">VLOOKUP(Table_Data_Table_13[[#This Row],[Item ID]],Analysis_Table,8,FALSE)</f>
        <v>#N/A</v>
      </c>
      <c r="O276" s="19" t="e">
        <f ca="1">VLOOKUP(Table_Data_Table_13[[#This Row],[Item ID]],Analysis_Table,9,FALSE)</f>
        <v>#N/A</v>
      </c>
      <c r="P276" s="18" t="e">
        <f ca="1">VLOOKUP(Table_Data_Table_13[[#This Row],[Item ID]],Analysis_Table,10,FALSE)</f>
        <v>#N/A</v>
      </c>
      <c r="Q276" s="21" t="e">
        <f ca="1">VLOOKUP(Table_Data_Table_13[[#This Row],[Item ID]],Analysis_Table,11,FALSE)</f>
        <v>#N/A</v>
      </c>
      <c r="R276" s="2" t="e">
        <f ca="1">VLOOKUP(Table_Data_Table_13[[#This Row],[Item ID]],Analysis_Table,12,FALSE)</f>
        <v>#N/A</v>
      </c>
      <c r="S276" s="20" t="e">
        <f ca="1">VLOOKUP(Table_Data_Table_13[[#This Row],[Item ID]],Analysis_Table,13,FALSE)</f>
        <v>#N/A</v>
      </c>
      <c r="T276" s="3" t="e">
        <f ca="1">VLOOKUP(Table_Data_Table_13[[#This Row],[Item ID]],Analysis_Table,14,FALSE)</f>
        <v>#N/A</v>
      </c>
      <c r="U276" s="22" t="e">
        <f ca="1">VLOOKUP(Table_Data_Table_13[[#This Row],[Item ID]],Analysis_Table,15,FALSE)</f>
        <v>#N/A</v>
      </c>
      <c r="V276" s="2" t="e">
        <f ca="1">VLOOKUP(Table_Data_Table_13[[#This Row],[Item ID]],Analysis_Table,16,FALSE)</f>
        <v>#N/A</v>
      </c>
      <c r="W276" s="2" t="e">
        <f ca="1">VLOOKUP(Table_Data_Table_13[[#This Row],[Item ID]],Analysis_Table,17,FALSE)</f>
        <v>#N/A</v>
      </c>
      <c r="X276" s="20" t="e">
        <f ca="1">VLOOKUP(Table_Data_Table_13[[#This Row],[Item ID]],Analysis_Table,18,FALSE)</f>
        <v>#N/A</v>
      </c>
      <c r="Y276" s="20" t="e">
        <f ca="1">VLOOKUP(Table_Data_Table_13[[#This Row],[Item ID]],Analysis_Table,19,FALSE)</f>
        <v>#N/A</v>
      </c>
      <c r="Z276"/>
      <c r="AA276"/>
      <c r="AB276">
        <v>1</v>
      </c>
    </row>
    <row r="277" spans="1:28" hidden="1" x14ac:dyDescent="0.25">
      <c r="A277" t="s">
        <v>133</v>
      </c>
      <c r="E277" s="1"/>
      <c r="J277" s="21">
        <v>0</v>
      </c>
      <c r="N277" s="2" t="e">
        <f ca="1">VLOOKUP(Table_Data_Table_13[[#This Row],[Item ID]],Analysis_Table,8,FALSE)</f>
        <v>#N/A</v>
      </c>
      <c r="O277" s="19" t="e">
        <f ca="1">VLOOKUP(Table_Data_Table_13[[#This Row],[Item ID]],Analysis_Table,9,FALSE)</f>
        <v>#N/A</v>
      </c>
      <c r="P277" s="18" t="e">
        <f ca="1">VLOOKUP(Table_Data_Table_13[[#This Row],[Item ID]],Analysis_Table,10,FALSE)</f>
        <v>#N/A</v>
      </c>
      <c r="Q277" s="21" t="e">
        <f ca="1">VLOOKUP(Table_Data_Table_13[[#This Row],[Item ID]],Analysis_Table,11,FALSE)</f>
        <v>#N/A</v>
      </c>
      <c r="R277" s="2" t="e">
        <f ca="1">VLOOKUP(Table_Data_Table_13[[#This Row],[Item ID]],Analysis_Table,12,FALSE)</f>
        <v>#N/A</v>
      </c>
      <c r="S277" s="20" t="e">
        <f ca="1">VLOOKUP(Table_Data_Table_13[[#This Row],[Item ID]],Analysis_Table,13,FALSE)</f>
        <v>#N/A</v>
      </c>
      <c r="T277" s="3" t="e">
        <f ca="1">VLOOKUP(Table_Data_Table_13[[#This Row],[Item ID]],Analysis_Table,14,FALSE)</f>
        <v>#N/A</v>
      </c>
      <c r="U277" s="22" t="e">
        <f ca="1">VLOOKUP(Table_Data_Table_13[[#This Row],[Item ID]],Analysis_Table,15,FALSE)</f>
        <v>#N/A</v>
      </c>
      <c r="V277" s="2" t="e">
        <f ca="1">VLOOKUP(Table_Data_Table_13[[#This Row],[Item ID]],Analysis_Table,16,FALSE)</f>
        <v>#N/A</v>
      </c>
      <c r="W277" s="2" t="e">
        <f ca="1">VLOOKUP(Table_Data_Table_13[[#This Row],[Item ID]],Analysis_Table,17,FALSE)</f>
        <v>#N/A</v>
      </c>
      <c r="X277" s="20" t="e">
        <f ca="1">VLOOKUP(Table_Data_Table_13[[#This Row],[Item ID]],Analysis_Table,18,FALSE)</f>
        <v>#N/A</v>
      </c>
      <c r="Y277" s="20" t="e">
        <f ca="1">VLOOKUP(Table_Data_Table_13[[#This Row],[Item ID]],Analysis_Table,19,FALSE)</f>
        <v>#N/A</v>
      </c>
      <c r="Z277"/>
      <c r="AA277"/>
      <c r="AB277">
        <v>1</v>
      </c>
    </row>
    <row r="278" spans="1:28" hidden="1" x14ac:dyDescent="0.25">
      <c r="A278" t="s">
        <v>133</v>
      </c>
      <c r="E278" s="1"/>
      <c r="J278" s="21">
        <v>0</v>
      </c>
      <c r="N278" s="2" t="e">
        <f ca="1">VLOOKUP(Table_Data_Table_13[[#This Row],[Item ID]],Analysis_Table,8,FALSE)</f>
        <v>#N/A</v>
      </c>
      <c r="O278" s="19" t="e">
        <f ca="1">VLOOKUP(Table_Data_Table_13[[#This Row],[Item ID]],Analysis_Table,9,FALSE)</f>
        <v>#N/A</v>
      </c>
      <c r="P278" s="18" t="e">
        <f ca="1">VLOOKUP(Table_Data_Table_13[[#This Row],[Item ID]],Analysis_Table,10,FALSE)</f>
        <v>#N/A</v>
      </c>
      <c r="Q278" s="21" t="e">
        <f ca="1">VLOOKUP(Table_Data_Table_13[[#This Row],[Item ID]],Analysis_Table,11,FALSE)</f>
        <v>#N/A</v>
      </c>
      <c r="R278" s="2" t="e">
        <f ca="1">VLOOKUP(Table_Data_Table_13[[#This Row],[Item ID]],Analysis_Table,12,FALSE)</f>
        <v>#N/A</v>
      </c>
      <c r="S278" s="20" t="e">
        <f ca="1">VLOOKUP(Table_Data_Table_13[[#This Row],[Item ID]],Analysis_Table,13,FALSE)</f>
        <v>#N/A</v>
      </c>
      <c r="T278" s="3" t="e">
        <f ca="1">VLOOKUP(Table_Data_Table_13[[#This Row],[Item ID]],Analysis_Table,14,FALSE)</f>
        <v>#N/A</v>
      </c>
      <c r="U278" s="22" t="e">
        <f ca="1">VLOOKUP(Table_Data_Table_13[[#This Row],[Item ID]],Analysis_Table,15,FALSE)</f>
        <v>#N/A</v>
      </c>
      <c r="V278" s="2" t="e">
        <f ca="1">VLOOKUP(Table_Data_Table_13[[#This Row],[Item ID]],Analysis_Table,16,FALSE)</f>
        <v>#N/A</v>
      </c>
      <c r="W278" s="2" t="e">
        <f ca="1">VLOOKUP(Table_Data_Table_13[[#This Row],[Item ID]],Analysis_Table,17,FALSE)</f>
        <v>#N/A</v>
      </c>
      <c r="X278" s="20" t="e">
        <f ca="1">VLOOKUP(Table_Data_Table_13[[#This Row],[Item ID]],Analysis_Table,18,FALSE)</f>
        <v>#N/A</v>
      </c>
      <c r="Y278" s="20" t="e">
        <f ca="1">VLOOKUP(Table_Data_Table_13[[#This Row],[Item ID]],Analysis_Table,19,FALSE)</f>
        <v>#N/A</v>
      </c>
      <c r="Z278"/>
      <c r="AA278"/>
      <c r="AB278">
        <v>1</v>
      </c>
    </row>
    <row r="279" spans="1:28" hidden="1" x14ac:dyDescent="0.25">
      <c r="A279" t="s">
        <v>133</v>
      </c>
      <c r="E279" s="1"/>
      <c r="J279" s="21">
        <v>0</v>
      </c>
      <c r="N279" s="2" t="e">
        <f ca="1">VLOOKUP(Table_Data_Table_13[[#This Row],[Item ID]],Analysis_Table,8,FALSE)</f>
        <v>#N/A</v>
      </c>
      <c r="O279" s="19" t="e">
        <f ca="1">VLOOKUP(Table_Data_Table_13[[#This Row],[Item ID]],Analysis_Table,9,FALSE)</f>
        <v>#N/A</v>
      </c>
      <c r="P279" s="18" t="e">
        <f ca="1">VLOOKUP(Table_Data_Table_13[[#This Row],[Item ID]],Analysis_Table,10,FALSE)</f>
        <v>#N/A</v>
      </c>
      <c r="Q279" s="21" t="e">
        <f ca="1">VLOOKUP(Table_Data_Table_13[[#This Row],[Item ID]],Analysis_Table,11,FALSE)</f>
        <v>#N/A</v>
      </c>
      <c r="R279" s="2" t="e">
        <f ca="1">VLOOKUP(Table_Data_Table_13[[#This Row],[Item ID]],Analysis_Table,12,FALSE)</f>
        <v>#N/A</v>
      </c>
      <c r="S279" s="20" t="e">
        <f ca="1">VLOOKUP(Table_Data_Table_13[[#This Row],[Item ID]],Analysis_Table,13,FALSE)</f>
        <v>#N/A</v>
      </c>
      <c r="T279" s="3" t="e">
        <f ca="1">VLOOKUP(Table_Data_Table_13[[#This Row],[Item ID]],Analysis_Table,14,FALSE)</f>
        <v>#N/A</v>
      </c>
      <c r="U279" s="22" t="e">
        <f ca="1">VLOOKUP(Table_Data_Table_13[[#This Row],[Item ID]],Analysis_Table,15,FALSE)</f>
        <v>#N/A</v>
      </c>
      <c r="V279" s="2" t="e">
        <f ca="1">VLOOKUP(Table_Data_Table_13[[#This Row],[Item ID]],Analysis_Table,16,FALSE)</f>
        <v>#N/A</v>
      </c>
      <c r="W279" s="2" t="e">
        <f ca="1">VLOOKUP(Table_Data_Table_13[[#This Row],[Item ID]],Analysis_Table,17,FALSE)</f>
        <v>#N/A</v>
      </c>
      <c r="X279" s="20" t="e">
        <f ca="1">VLOOKUP(Table_Data_Table_13[[#This Row],[Item ID]],Analysis_Table,18,FALSE)</f>
        <v>#N/A</v>
      </c>
      <c r="Y279" s="20" t="e">
        <f ca="1">VLOOKUP(Table_Data_Table_13[[#This Row],[Item ID]],Analysis_Table,19,FALSE)</f>
        <v>#N/A</v>
      </c>
      <c r="Z279"/>
      <c r="AA279"/>
      <c r="AB279">
        <v>1</v>
      </c>
    </row>
    <row r="280" spans="1:28" hidden="1" x14ac:dyDescent="0.25">
      <c r="A280" t="s">
        <v>133</v>
      </c>
      <c r="E280" s="1"/>
      <c r="J280" s="21">
        <v>0</v>
      </c>
      <c r="N280" s="2" t="e">
        <f ca="1">VLOOKUP(Table_Data_Table_13[[#This Row],[Item ID]],Analysis_Table,8,FALSE)</f>
        <v>#N/A</v>
      </c>
      <c r="O280" s="19" t="e">
        <f ca="1">VLOOKUP(Table_Data_Table_13[[#This Row],[Item ID]],Analysis_Table,9,FALSE)</f>
        <v>#N/A</v>
      </c>
      <c r="P280" s="18" t="e">
        <f ca="1">VLOOKUP(Table_Data_Table_13[[#This Row],[Item ID]],Analysis_Table,10,FALSE)</f>
        <v>#N/A</v>
      </c>
      <c r="Q280" s="21" t="e">
        <f ca="1">VLOOKUP(Table_Data_Table_13[[#This Row],[Item ID]],Analysis_Table,11,FALSE)</f>
        <v>#N/A</v>
      </c>
      <c r="R280" s="2" t="e">
        <f ca="1">VLOOKUP(Table_Data_Table_13[[#This Row],[Item ID]],Analysis_Table,12,FALSE)</f>
        <v>#N/A</v>
      </c>
      <c r="S280" s="20" t="e">
        <f ca="1">VLOOKUP(Table_Data_Table_13[[#This Row],[Item ID]],Analysis_Table,13,FALSE)</f>
        <v>#N/A</v>
      </c>
      <c r="T280" s="3" t="e">
        <f ca="1">VLOOKUP(Table_Data_Table_13[[#This Row],[Item ID]],Analysis_Table,14,FALSE)</f>
        <v>#N/A</v>
      </c>
      <c r="U280" s="22" t="e">
        <f ca="1">VLOOKUP(Table_Data_Table_13[[#This Row],[Item ID]],Analysis_Table,15,FALSE)</f>
        <v>#N/A</v>
      </c>
      <c r="V280" s="2" t="e">
        <f ca="1">VLOOKUP(Table_Data_Table_13[[#This Row],[Item ID]],Analysis_Table,16,FALSE)</f>
        <v>#N/A</v>
      </c>
      <c r="W280" s="2" t="e">
        <f ca="1">VLOOKUP(Table_Data_Table_13[[#This Row],[Item ID]],Analysis_Table,17,FALSE)</f>
        <v>#N/A</v>
      </c>
      <c r="X280" s="20" t="e">
        <f ca="1">VLOOKUP(Table_Data_Table_13[[#This Row],[Item ID]],Analysis_Table,18,FALSE)</f>
        <v>#N/A</v>
      </c>
      <c r="Y280" s="20" t="e">
        <f ca="1">VLOOKUP(Table_Data_Table_13[[#This Row],[Item ID]],Analysis_Table,19,FALSE)</f>
        <v>#N/A</v>
      </c>
      <c r="Z280"/>
      <c r="AA280"/>
      <c r="AB280">
        <v>1</v>
      </c>
    </row>
    <row r="281" spans="1:28" hidden="1" x14ac:dyDescent="0.25">
      <c r="A281" t="s">
        <v>133</v>
      </c>
      <c r="E281" s="1"/>
      <c r="J281" s="21">
        <v>0</v>
      </c>
      <c r="N281" s="2" t="e">
        <f ca="1">VLOOKUP(Table_Data_Table_13[[#This Row],[Item ID]],Analysis_Table,8,FALSE)</f>
        <v>#N/A</v>
      </c>
      <c r="O281" s="19" t="e">
        <f ca="1">VLOOKUP(Table_Data_Table_13[[#This Row],[Item ID]],Analysis_Table,9,FALSE)</f>
        <v>#N/A</v>
      </c>
      <c r="P281" s="18" t="e">
        <f ca="1">VLOOKUP(Table_Data_Table_13[[#This Row],[Item ID]],Analysis_Table,10,FALSE)</f>
        <v>#N/A</v>
      </c>
      <c r="Q281" s="21" t="e">
        <f ca="1">VLOOKUP(Table_Data_Table_13[[#This Row],[Item ID]],Analysis_Table,11,FALSE)</f>
        <v>#N/A</v>
      </c>
      <c r="R281" s="2" t="e">
        <f ca="1">VLOOKUP(Table_Data_Table_13[[#This Row],[Item ID]],Analysis_Table,12,FALSE)</f>
        <v>#N/A</v>
      </c>
      <c r="S281" s="20" t="e">
        <f ca="1">VLOOKUP(Table_Data_Table_13[[#This Row],[Item ID]],Analysis_Table,13,FALSE)</f>
        <v>#N/A</v>
      </c>
      <c r="T281" s="3" t="e">
        <f ca="1">VLOOKUP(Table_Data_Table_13[[#This Row],[Item ID]],Analysis_Table,14,FALSE)</f>
        <v>#N/A</v>
      </c>
      <c r="U281" s="22" t="e">
        <f ca="1">VLOOKUP(Table_Data_Table_13[[#This Row],[Item ID]],Analysis_Table,15,FALSE)</f>
        <v>#N/A</v>
      </c>
      <c r="V281" s="2" t="e">
        <f ca="1">VLOOKUP(Table_Data_Table_13[[#This Row],[Item ID]],Analysis_Table,16,FALSE)</f>
        <v>#N/A</v>
      </c>
      <c r="W281" s="2" t="e">
        <f ca="1">VLOOKUP(Table_Data_Table_13[[#This Row],[Item ID]],Analysis_Table,17,FALSE)</f>
        <v>#N/A</v>
      </c>
      <c r="X281" s="20" t="e">
        <f ca="1">VLOOKUP(Table_Data_Table_13[[#This Row],[Item ID]],Analysis_Table,18,FALSE)</f>
        <v>#N/A</v>
      </c>
      <c r="Y281" s="20" t="e">
        <f ca="1">VLOOKUP(Table_Data_Table_13[[#This Row],[Item ID]],Analysis_Table,19,FALSE)</f>
        <v>#N/A</v>
      </c>
      <c r="Z281"/>
      <c r="AA281"/>
      <c r="AB281">
        <v>1</v>
      </c>
    </row>
    <row r="282" spans="1:28" hidden="1" x14ac:dyDescent="0.25">
      <c r="A282" t="s">
        <v>133</v>
      </c>
      <c r="E282" s="1"/>
      <c r="J282" s="21">
        <v>0</v>
      </c>
      <c r="N282" s="2" t="e">
        <f ca="1">VLOOKUP(Table_Data_Table_13[[#This Row],[Item ID]],Analysis_Table,8,FALSE)</f>
        <v>#N/A</v>
      </c>
      <c r="O282" s="19" t="e">
        <f ca="1">VLOOKUP(Table_Data_Table_13[[#This Row],[Item ID]],Analysis_Table,9,FALSE)</f>
        <v>#N/A</v>
      </c>
      <c r="P282" s="18" t="e">
        <f ca="1">VLOOKUP(Table_Data_Table_13[[#This Row],[Item ID]],Analysis_Table,10,FALSE)</f>
        <v>#N/A</v>
      </c>
      <c r="Q282" s="21" t="e">
        <f ca="1">VLOOKUP(Table_Data_Table_13[[#This Row],[Item ID]],Analysis_Table,11,FALSE)</f>
        <v>#N/A</v>
      </c>
      <c r="R282" s="2" t="e">
        <f ca="1">VLOOKUP(Table_Data_Table_13[[#This Row],[Item ID]],Analysis_Table,12,FALSE)</f>
        <v>#N/A</v>
      </c>
      <c r="S282" s="20" t="e">
        <f ca="1">VLOOKUP(Table_Data_Table_13[[#This Row],[Item ID]],Analysis_Table,13,FALSE)</f>
        <v>#N/A</v>
      </c>
      <c r="T282" s="3" t="e">
        <f ca="1">VLOOKUP(Table_Data_Table_13[[#This Row],[Item ID]],Analysis_Table,14,FALSE)</f>
        <v>#N/A</v>
      </c>
      <c r="U282" s="22" t="e">
        <f ca="1">VLOOKUP(Table_Data_Table_13[[#This Row],[Item ID]],Analysis_Table,15,FALSE)</f>
        <v>#N/A</v>
      </c>
      <c r="V282" s="2" t="e">
        <f ca="1">VLOOKUP(Table_Data_Table_13[[#This Row],[Item ID]],Analysis_Table,16,FALSE)</f>
        <v>#N/A</v>
      </c>
      <c r="W282" s="2" t="e">
        <f ca="1">VLOOKUP(Table_Data_Table_13[[#This Row],[Item ID]],Analysis_Table,17,FALSE)</f>
        <v>#N/A</v>
      </c>
      <c r="X282" s="20" t="e">
        <f ca="1">VLOOKUP(Table_Data_Table_13[[#This Row],[Item ID]],Analysis_Table,18,FALSE)</f>
        <v>#N/A</v>
      </c>
      <c r="Y282" s="20" t="e">
        <f ca="1">VLOOKUP(Table_Data_Table_13[[#This Row],[Item ID]],Analysis_Table,19,FALSE)</f>
        <v>#N/A</v>
      </c>
      <c r="Z282"/>
      <c r="AA282"/>
      <c r="AB282">
        <v>1</v>
      </c>
    </row>
    <row r="283" spans="1:28" hidden="1" x14ac:dyDescent="0.25">
      <c r="A283" t="s">
        <v>133</v>
      </c>
      <c r="E283" s="1"/>
      <c r="J283" s="21">
        <v>0</v>
      </c>
      <c r="N283" s="2" t="e">
        <f ca="1">VLOOKUP(Table_Data_Table_13[[#This Row],[Item ID]],Analysis_Table,8,FALSE)</f>
        <v>#N/A</v>
      </c>
      <c r="O283" s="19" t="e">
        <f ca="1">VLOOKUP(Table_Data_Table_13[[#This Row],[Item ID]],Analysis_Table,9,FALSE)</f>
        <v>#N/A</v>
      </c>
      <c r="P283" s="18" t="e">
        <f ca="1">VLOOKUP(Table_Data_Table_13[[#This Row],[Item ID]],Analysis_Table,10,FALSE)</f>
        <v>#N/A</v>
      </c>
      <c r="Q283" s="21" t="e">
        <f ca="1">VLOOKUP(Table_Data_Table_13[[#This Row],[Item ID]],Analysis_Table,11,FALSE)</f>
        <v>#N/A</v>
      </c>
      <c r="R283" s="2" t="e">
        <f ca="1">VLOOKUP(Table_Data_Table_13[[#This Row],[Item ID]],Analysis_Table,12,FALSE)</f>
        <v>#N/A</v>
      </c>
      <c r="S283" s="20" t="e">
        <f ca="1">VLOOKUP(Table_Data_Table_13[[#This Row],[Item ID]],Analysis_Table,13,FALSE)</f>
        <v>#N/A</v>
      </c>
      <c r="T283" s="3" t="e">
        <f ca="1">VLOOKUP(Table_Data_Table_13[[#This Row],[Item ID]],Analysis_Table,14,FALSE)</f>
        <v>#N/A</v>
      </c>
      <c r="U283" s="22" t="e">
        <f ca="1">VLOOKUP(Table_Data_Table_13[[#This Row],[Item ID]],Analysis_Table,15,FALSE)</f>
        <v>#N/A</v>
      </c>
      <c r="V283" s="2" t="e">
        <f ca="1">VLOOKUP(Table_Data_Table_13[[#This Row],[Item ID]],Analysis_Table,16,FALSE)</f>
        <v>#N/A</v>
      </c>
      <c r="W283" s="2" t="e">
        <f ca="1">VLOOKUP(Table_Data_Table_13[[#This Row],[Item ID]],Analysis_Table,17,FALSE)</f>
        <v>#N/A</v>
      </c>
      <c r="X283" s="20" t="e">
        <f ca="1">VLOOKUP(Table_Data_Table_13[[#This Row],[Item ID]],Analysis_Table,18,FALSE)</f>
        <v>#N/A</v>
      </c>
      <c r="Y283" s="20" t="e">
        <f ca="1">VLOOKUP(Table_Data_Table_13[[#This Row],[Item ID]],Analysis_Table,19,FALSE)</f>
        <v>#N/A</v>
      </c>
      <c r="Z283"/>
      <c r="AA283"/>
      <c r="AB283">
        <v>1</v>
      </c>
    </row>
    <row r="284" spans="1:28" hidden="1" x14ac:dyDescent="0.25">
      <c r="A284" t="s">
        <v>133</v>
      </c>
      <c r="E284" s="1"/>
      <c r="J284" s="21">
        <v>0</v>
      </c>
      <c r="N284" s="2" t="e">
        <f ca="1">VLOOKUP(Table_Data_Table_13[[#This Row],[Item ID]],Analysis_Table,8,FALSE)</f>
        <v>#N/A</v>
      </c>
      <c r="O284" s="19" t="e">
        <f ca="1">VLOOKUP(Table_Data_Table_13[[#This Row],[Item ID]],Analysis_Table,9,FALSE)</f>
        <v>#N/A</v>
      </c>
      <c r="P284" s="18" t="e">
        <f ca="1">VLOOKUP(Table_Data_Table_13[[#This Row],[Item ID]],Analysis_Table,10,FALSE)</f>
        <v>#N/A</v>
      </c>
      <c r="Q284" s="21" t="e">
        <f ca="1">VLOOKUP(Table_Data_Table_13[[#This Row],[Item ID]],Analysis_Table,11,FALSE)</f>
        <v>#N/A</v>
      </c>
      <c r="R284" s="2" t="e">
        <f ca="1">VLOOKUP(Table_Data_Table_13[[#This Row],[Item ID]],Analysis_Table,12,FALSE)</f>
        <v>#N/A</v>
      </c>
      <c r="S284" s="20" t="e">
        <f ca="1">VLOOKUP(Table_Data_Table_13[[#This Row],[Item ID]],Analysis_Table,13,FALSE)</f>
        <v>#N/A</v>
      </c>
      <c r="T284" s="3" t="e">
        <f ca="1">VLOOKUP(Table_Data_Table_13[[#This Row],[Item ID]],Analysis_Table,14,FALSE)</f>
        <v>#N/A</v>
      </c>
      <c r="U284" s="22" t="e">
        <f ca="1">VLOOKUP(Table_Data_Table_13[[#This Row],[Item ID]],Analysis_Table,15,FALSE)</f>
        <v>#N/A</v>
      </c>
      <c r="V284" s="2" t="e">
        <f ca="1">VLOOKUP(Table_Data_Table_13[[#This Row],[Item ID]],Analysis_Table,16,FALSE)</f>
        <v>#N/A</v>
      </c>
      <c r="W284" s="2" t="e">
        <f ca="1">VLOOKUP(Table_Data_Table_13[[#This Row],[Item ID]],Analysis_Table,17,FALSE)</f>
        <v>#N/A</v>
      </c>
      <c r="X284" s="20" t="e">
        <f ca="1">VLOOKUP(Table_Data_Table_13[[#This Row],[Item ID]],Analysis_Table,18,FALSE)</f>
        <v>#N/A</v>
      </c>
      <c r="Y284" s="20" t="e">
        <f ca="1">VLOOKUP(Table_Data_Table_13[[#This Row],[Item ID]],Analysis_Table,19,FALSE)</f>
        <v>#N/A</v>
      </c>
      <c r="Z284"/>
      <c r="AA284"/>
      <c r="AB284">
        <v>1</v>
      </c>
    </row>
    <row r="285" spans="1:28" hidden="1" x14ac:dyDescent="0.25">
      <c r="A285" t="s">
        <v>133</v>
      </c>
      <c r="E285" s="1"/>
      <c r="J285" s="21">
        <v>0</v>
      </c>
      <c r="N285" s="2" t="e">
        <f ca="1">VLOOKUP(Table_Data_Table_13[[#This Row],[Item ID]],Analysis_Table,8,FALSE)</f>
        <v>#N/A</v>
      </c>
      <c r="O285" s="19" t="e">
        <f ca="1">VLOOKUP(Table_Data_Table_13[[#This Row],[Item ID]],Analysis_Table,9,FALSE)</f>
        <v>#N/A</v>
      </c>
      <c r="P285" s="18" t="e">
        <f ca="1">VLOOKUP(Table_Data_Table_13[[#This Row],[Item ID]],Analysis_Table,10,FALSE)</f>
        <v>#N/A</v>
      </c>
      <c r="Q285" s="21" t="e">
        <f ca="1">VLOOKUP(Table_Data_Table_13[[#This Row],[Item ID]],Analysis_Table,11,FALSE)</f>
        <v>#N/A</v>
      </c>
      <c r="R285" s="2" t="e">
        <f ca="1">VLOOKUP(Table_Data_Table_13[[#This Row],[Item ID]],Analysis_Table,12,FALSE)</f>
        <v>#N/A</v>
      </c>
      <c r="S285" s="20" t="e">
        <f ca="1">VLOOKUP(Table_Data_Table_13[[#This Row],[Item ID]],Analysis_Table,13,FALSE)</f>
        <v>#N/A</v>
      </c>
      <c r="T285" s="3" t="e">
        <f ca="1">VLOOKUP(Table_Data_Table_13[[#This Row],[Item ID]],Analysis_Table,14,FALSE)</f>
        <v>#N/A</v>
      </c>
      <c r="U285" s="22" t="e">
        <f ca="1">VLOOKUP(Table_Data_Table_13[[#This Row],[Item ID]],Analysis_Table,15,FALSE)</f>
        <v>#N/A</v>
      </c>
      <c r="V285" s="2" t="e">
        <f ca="1">VLOOKUP(Table_Data_Table_13[[#This Row],[Item ID]],Analysis_Table,16,FALSE)</f>
        <v>#N/A</v>
      </c>
      <c r="W285" s="2" t="e">
        <f ca="1">VLOOKUP(Table_Data_Table_13[[#This Row],[Item ID]],Analysis_Table,17,FALSE)</f>
        <v>#N/A</v>
      </c>
      <c r="X285" s="20" t="e">
        <f ca="1">VLOOKUP(Table_Data_Table_13[[#This Row],[Item ID]],Analysis_Table,18,FALSE)</f>
        <v>#N/A</v>
      </c>
      <c r="Y285" s="20" t="e">
        <f ca="1">VLOOKUP(Table_Data_Table_13[[#This Row],[Item ID]],Analysis_Table,19,FALSE)</f>
        <v>#N/A</v>
      </c>
      <c r="Z285"/>
      <c r="AA285"/>
      <c r="AB285">
        <v>1</v>
      </c>
    </row>
    <row r="286" spans="1:28" hidden="1" x14ac:dyDescent="0.25">
      <c r="A286" t="s">
        <v>133</v>
      </c>
      <c r="E286" s="1"/>
      <c r="J286" s="21">
        <v>0</v>
      </c>
      <c r="N286" s="2" t="e">
        <f ca="1">VLOOKUP(Table_Data_Table_13[[#This Row],[Item ID]],Analysis_Table,8,FALSE)</f>
        <v>#N/A</v>
      </c>
      <c r="O286" s="19" t="e">
        <f ca="1">VLOOKUP(Table_Data_Table_13[[#This Row],[Item ID]],Analysis_Table,9,FALSE)</f>
        <v>#N/A</v>
      </c>
      <c r="P286" s="18" t="e">
        <f ca="1">VLOOKUP(Table_Data_Table_13[[#This Row],[Item ID]],Analysis_Table,10,FALSE)</f>
        <v>#N/A</v>
      </c>
      <c r="Q286" s="21" t="e">
        <f ca="1">VLOOKUP(Table_Data_Table_13[[#This Row],[Item ID]],Analysis_Table,11,FALSE)</f>
        <v>#N/A</v>
      </c>
      <c r="R286" s="2" t="e">
        <f ca="1">VLOOKUP(Table_Data_Table_13[[#This Row],[Item ID]],Analysis_Table,12,FALSE)</f>
        <v>#N/A</v>
      </c>
      <c r="S286" s="20" t="e">
        <f ca="1">VLOOKUP(Table_Data_Table_13[[#This Row],[Item ID]],Analysis_Table,13,FALSE)</f>
        <v>#N/A</v>
      </c>
      <c r="T286" s="3" t="e">
        <f ca="1">VLOOKUP(Table_Data_Table_13[[#This Row],[Item ID]],Analysis_Table,14,FALSE)</f>
        <v>#N/A</v>
      </c>
      <c r="U286" s="22" t="e">
        <f ca="1">VLOOKUP(Table_Data_Table_13[[#This Row],[Item ID]],Analysis_Table,15,FALSE)</f>
        <v>#N/A</v>
      </c>
      <c r="V286" s="2" t="e">
        <f ca="1">VLOOKUP(Table_Data_Table_13[[#This Row],[Item ID]],Analysis_Table,16,FALSE)</f>
        <v>#N/A</v>
      </c>
      <c r="W286" s="2" t="e">
        <f ca="1">VLOOKUP(Table_Data_Table_13[[#This Row],[Item ID]],Analysis_Table,17,FALSE)</f>
        <v>#N/A</v>
      </c>
      <c r="X286" s="20" t="e">
        <f ca="1">VLOOKUP(Table_Data_Table_13[[#This Row],[Item ID]],Analysis_Table,18,FALSE)</f>
        <v>#N/A</v>
      </c>
      <c r="Y286" s="20" t="e">
        <f ca="1">VLOOKUP(Table_Data_Table_13[[#This Row],[Item ID]],Analysis_Table,19,FALSE)</f>
        <v>#N/A</v>
      </c>
      <c r="Z286"/>
      <c r="AA286"/>
      <c r="AB286">
        <v>1</v>
      </c>
    </row>
    <row r="287" spans="1:28" hidden="1" x14ac:dyDescent="0.25">
      <c r="A287" t="s">
        <v>133</v>
      </c>
      <c r="E287" s="1"/>
      <c r="J287" s="21">
        <v>0</v>
      </c>
      <c r="N287" s="2" t="e">
        <f ca="1">VLOOKUP(Table_Data_Table_13[[#This Row],[Item ID]],Analysis_Table,8,FALSE)</f>
        <v>#N/A</v>
      </c>
      <c r="O287" s="19" t="e">
        <f ca="1">VLOOKUP(Table_Data_Table_13[[#This Row],[Item ID]],Analysis_Table,9,FALSE)</f>
        <v>#N/A</v>
      </c>
      <c r="P287" s="18" t="e">
        <f ca="1">VLOOKUP(Table_Data_Table_13[[#This Row],[Item ID]],Analysis_Table,10,FALSE)</f>
        <v>#N/A</v>
      </c>
      <c r="Q287" s="21" t="e">
        <f ca="1">VLOOKUP(Table_Data_Table_13[[#This Row],[Item ID]],Analysis_Table,11,FALSE)</f>
        <v>#N/A</v>
      </c>
      <c r="R287" s="2" t="e">
        <f ca="1">VLOOKUP(Table_Data_Table_13[[#This Row],[Item ID]],Analysis_Table,12,FALSE)</f>
        <v>#N/A</v>
      </c>
      <c r="S287" s="20" t="e">
        <f ca="1">VLOOKUP(Table_Data_Table_13[[#This Row],[Item ID]],Analysis_Table,13,FALSE)</f>
        <v>#N/A</v>
      </c>
      <c r="T287" s="3" t="e">
        <f ca="1">VLOOKUP(Table_Data_Table_13[[#This Row],[Item ID]],Analysis_Table,14,FALSE)</f>
        <v>#N/A</v>
      </c>
      <c r="U287" s="22" t="e">
        <f ca="1">VLOOKUP(Table_Data_Table_13[[#This Row],[Item ID]],Analysis_Table,15,FALSE)</f>
        <v>#N/A</v>
      </c>
      <c r="V287" s="2" t="e">
        <f ca="1">VLOOKUP(Table_Data_Table_13[[#This Row],[Item ID]],Analysis_Table,16,FALSE)</f>
        <v>#N/A</v>
      </c>
      <c r="W287" s="2" t="e">
        <f ca="1">VLOOKUP(Table_Data_Table_13[[#This Row],[Item ID]],Analysis_Table,17,FALSE)</f>
        <v>#N/A</v>
      </c>
      <c r="X287" s="20" t="e">
        <f ca="1">VLOOKUP(Table_Data_Table_13[[#This Row],[Item ID]],Analysis_Table,18,FALSE)</f>
        <v>#N/A</v>
      </c>
      <c r="Y287" s="20" t="e">
        <f ca="1">VLOOKUP(Table_Data_Table_13[[#This Row],[Item ID]],Analysis_Table,19,FALSE)</f>
        <v>#N/A</v>
      </c>
      <c r="Z287"/>
      <c r="AA287"/>
      <c r="AB287">
        <v>1</v>
      </c>
    </row>
    <row r="288" spans="1:28" hidden="1" x14ac:dyDescent="0.25">
      <c r="A288" t="s">
        <v>133</v>
      </c>
      <c r="E288" s="1"/>
      <c r="J288" s="21">
        <v>0</v>
      </c>
      <c r="N288" s="2" t="e">
        <f ca="1">VLOOKUP(Table_Data_Table_13[[#This Row],[Item ID]],Analysis_Table,8,FALSE)</f>
        <v>#N/A</v>
      </c>
      <c r="O288" s="19" t="e">
        <f ca="1">VLOOKUP(Table_Data_Table_13[[#This Row],[Item ID]],Analysis_Table,9,FALSE)</f>
        <v>#N/A</v>
      </c>
      <c r="P288" s="18" t="e">
        <f ca="1">VLOOKUP(Table_Data_Table_13[[#This Row],[Item ID]],Analysis_Table,10,FALSE)</f>
        <v>#N/A</v>
      </c>
      <c r="Q288" s="21" t="e">
        <f ca="1">VLOOKUP(Table_Data_Table_13[[#This Row],[Item ID]],Analysis_Table,11,FALSE)</f>
        <v>#N/A</v>
      </c>
      <c r="R288" s="2" t="e">
        <f ca="1">VLOOKUP(Table_Data_Table_13[[#This Row],[Item ID]],Analysis_Table,12,FALSE)</f>
        <v>#N/A</v>
      </c>
      <c r="S288" s="20" t="e">
        <f ca="1">VLOOKUP(Table_Data_Table_13[[#This Row],[Item ID]],Analysis_Table,13,FALSE)</f>
        <v>#N/A</v>
      </c>
      <c r="T288" s="3" t="e">
        <f ca="1">VLOOKUP(Table_Data_Table_13[[#This Row],[Item ID]],Analysis_Table,14,FALSE)</f>
        <v>#N/A</v>
      </c>
      <c r="U288" s="22" t="e">
        <f ca="1">VLOOKUP(Table_Data_Table_13[[#This Row],[Item ID]],Analysis_Table,15,FALSE)</f>
        <v>#N/A</v>
      </c>
      <c r="V288" s="2" t="e">
        <f ca="1">VLOOKUP(Table_Data_Table_13[[#This Row],[Item ID]],Analysis_Table,16,FALSE)</f>
        <v>#N/A</v>
      </c>
      <c r="W288" s="2" t="e">
        <f ca="1">VLOOKUP(Table_Data_Table_13[[#This Row],[Item ID]],Analysis_Table,17,FALSE)</f>
        <v>#N/A</v>
      </c>
      <c r="X288" s="20" t="e">
        <f ca="1">VLOOKUP(Table_Data_Table_13[[#This Row],[Item ID]],Analysis_Table,18,FALSE)</f>
        <v>#N/A</v>
      </c>
      <c r="Y288" s="20" t="e">
        <f ca="1">VLOOKUP(Table_Data_Table_13[[#This Row],[Item ID]],Analysis_Table,19,FALSE)</f>
        <v>#N/A</v>
      </c>
      <c r="Z288"/>
      <c r="AA288"/>
      <c r="AB288">
        <v>1</v>
      </c>
    </row>
    <row r="289" spans="1:28" hidden="1" x14ac:dyDescent="0.25">
      <c r="A289" t="s">
        <v>133</v>
      </c>
      <c r="E289" s="1"/>
      <c r="J289" s="21">
        <v>0</v>
      </c>
      <c r="N289" s="2" t="e">
        <f ca="1">VLOOKUP(Table_Data_Table_13[[#This Row],[Item ID]],Analysis_Table,8,FALSE)</f>
        <v>#N/A</v>
      </c>
      <c r="O289" s="19" t="e">
        <f ca="1">VLOOKUP(Table_Data_Table_13[[#This Row],[Item ID]],Analysis_Table,9,FALSE)</f>
        <v>#N/A</v>
      </c>
      <c r="P289" s="18" t="e">
        <f ca="1">VLOOKUP(Table_Data_Table_13[[#This Row],[Item ID]],Analysis_Table,10,FALSE)</f>
        <v>#N/A</v>
      </c>
      <c r="Q289" s="21" t="e">
        <f ca="1">VLOOKUP(Table_Data_Table_13[[#This Row],[Item ID]],Analysis_Table,11,FALSE)</f>
        <v>#N/A</v>
      </c>
      <c r="R289" s="2" t="e">
        <f ca="1">VLOOKUP(Table_Data_Table_13[[#This Row],[Item ID]],Analysis_Table,12,FALSE)</f>
        <v>#N/A</v>
      </c>
      <c r="S289" s="20" t="e">
        <f ca="1">VLOOKUP(Table_Data_Table_13[[#This Row],[Item ID]],Analysis_Table,13,FALSE)</f>
        <v>#N/A</v>
      </c>
      <c r="T289" s="3" t="e">
        <f ca="1">VLOOKUP(Table_Data_Table_13[[#This Row],[Item ID]],Analysis_Table,14,FALSE)</f>
        <v>#N/A</v>
      </c>
      <c r="U289" s="22" t="e">
        <f ca="1">VLOOKUP(Table_Data_Table_13[[#This Row],[Item ID]],Analysis_Table,15,FALSE)</f>
        <v>#N/A</v>
      </c>
      <c r="V289" s="2" t="e">
        <f ca="1">VLOOKUP(Table_Data_Table_13[[#This Row],[Item ID]],Analysis_Table,16,FALSE)</f>
        <v>#N/A</v>
      </c>
      <c r="W289" s="2" t="e">
        <f ca="1">VLOOKUP(Table_Data_Table_13[[#This Row],[Item ID]],Analysis_Table,17,FALSE)</f>
        <v>#N/A</v>
      </c>
      <c r="X289" s="20" t="e">
        <f ca="1">VLOOKUP(Table_Data_Table_13[[#This Row],[Item ID]],Analysis_Table,18,FALSE)</f>
        <v>#N/A</v>
      </c>
      <c r="Y289" s="20" t="e">
        <f ca="1">VLOOKUP(Table_Data_Table_13[[#This Row],[Item ID]],Analysis_Table,19,FALSE)</f>
        <v>#N/A</v>
      </c>
      <c r="Z289"/>
      <c r="AA289"/>
      <c r="AB289">
        <v>1</v>
      </c>
    </row>
    <row r="290" spans="1:28" hidden="1" x14ac:dyDescent="0.25">
      <c r="A290" t="s">
        <v>133</v>
      </c>
      <c r="E290" s="1"/>
      <c r="J290" s="21">
        <v>0</v>
      </c>
      <c r="N290" s="2" t="e">
        <f ca="1">VLOOKUP(Table_Data_Table_13[[#This Row],[Item ID]],Analysis_Table,8,FALSE)</f>
        <v>#N/A</v>
      </c>
      <c r="O290" s="19" t="e">
        <f ca="1">VLOOKUP(Table_Data_Table_13[[#This Row],[Item ID]],Analysis_Table,9,FALSE)</f>
        <v>#N/A</v>
      </c>
      <c r="P290" s="18" t="e">
        <f ca="1">VLOOKUP(Table_Data_Table_13[[#This Row],[Item ID]],Analysis_Table,10,FALSE)</f>
        <v>#N/A</v>
      </c>
      <c r="Q290" s="21" t="e">
        <f ca="1">VLOOKUP(Table_Data_Table_13[[#This Row],[Item ID]],Analysis_Table,11,FALSE)</f>
        <v>#N/A</v>
      </c>
      <c r="R290" s="2" t="e">
        <f ca="1">VLOOKUP(Table_Data_Table_13[[#This Row],[Item ID]],Analysis_Table,12,FALSE)</f>
        <v>#N/A</v>
      </c>
      <c r="S290" s="20" t="e">
        <f ca="1">VLOOKUP(Table_Data_Table_13[[#This Row],[Item ID]],Analysis_Table,13,FALSE)</f>
        <v>#N/A</v>
      </c>
      <c r="T290" s="3" t="e">
        <f ca="1">VLOOKUP(Table_Data_Table_13[[#This Row],[Item ID]],Analysis_Table,14,FALSE)</f>
        <v>#N/A</v>
      </c>
      <c r="U290" s="22" t="e">
        <f ca="1">VLOOKUP(Table_Data_Table_13[[#This Row],[Item ID]],Analysis_Table,15,FALSE)</f>
        <v>#N/A</v>
      </c>
      <c r="V290" s="2" t="e">
        <f ca="1">VLOOKUP(Table_Data_Table_13[[#This Row],[Item ID]],Analysis_Table,16,FALSE)</f>
        <v>#N/A</v>
      </c>
      <c r="W290" s="2" t="e">
        <f ca="1">VLOOKUP(Table_Data_Table_13[[#This Row],[Item ID]],Analysis_Table,17,FALSE)</f>
        <v>#N/A</v>
      </c>
      <c r="X290" s="20" t="e">
        <f ca="1">VLOOKUP(Table_Data_Table_13[[#This Row],[Item ID]],Analysis_Table,18,FALSE)</f>
        <v>#N/A</v>
      </c>
      <c r="Y290" s="20" t="e">
        <f ca="1">VLOOKUP(Table_Data_Table_13[[#This Row],[Item ID]],Analysis_Table,19,FALSE)</f>
        <v>#N/A</v>
      </c>
      <c r="Z290"/>
      <c r="AA290"/>
      <c r="AB290">
        <v>1</v>
      </c>
    </row>
    <row r="291" spans="1:28" hidden="1" x14ac:dyDescent="0.25">
      <c r="A291" t="s">
        <v>133</v>
      </c>
      <c r="E291" s="1"/>
      <c r="J291" s="21">
        <v>0</v>
      </c>
      <c r="N291" s="2" t="e">
        <f ca="1">VLOOKUP(Table_Data_Table_13[[#This Row],[Item ID]],Analysis_Table,8,FALSE)</f>
        <v>#N/A</v>
      </c>
      <c r="O291" s="19" t="e">
        <f ca="1">VLOOKUP(Table_Data_Table_13[[#This Row],[Item ID]],Analysis_Table,9,FALSE)</f>
        <v>#N/A</v>
      </c>
      <c r="P291" s="18" t="e">
        <f ca="1">VLOOKUP(Table_Data_Table_13[[#This Row],[Item ID]],Analysis_Table,10,FALSE)</f>
        <v>#N/A</v>
      </c>
      <c r="Q291" s="21" t="e">
        <f ca="1">VLOOKUP(Table_Data_Table_13[[#This Row],[Item ID]],Analysis_Table,11,FALSE)</f>
        <v>#N/A</v>
      </c>
      <c r="R291" s="2" t="e">
        <f ca="1">VLOOKUP(Table_Data_Table_13[[#This Row],[Item ID]],Analysis_Table,12,FALSE)</f>
        <v>#N/A</v>
      </c>
      <c r="S291" s="20" t="e">
        <f ca="1">VLOOKUP(Table_Data_Table_13[[#This Row],[Item ID]],Analysis_Table,13,FALSE)</f>
        <v>#N/A</v>
      </c>
      <c r="T291" s="3" t="e">
        <f ca="1">VLOOKUP(Table_Data_Table_13[[#This Row],[Item ID]],Analysis_Table,14,FALSE)</f>
        <v>#N/A</v>
      </c>
      <c r="U291" s="22" t="e">
        <f ca="1">VLOOKUP(Table_Data_Table_13[[#This Row],[Item ID]],Analysis_Table,15,FALSE)</f>
        <v>#N/A</v>
      </c>
      <c r="V291" s="2" t="e">
        <f ca="1">VLOOKUP(Table_Data_Table_13[[#This Row],[Item ID]],Analysis_Table,16,FALSE)</f>
        <v>#N/A</v>
      </c>
      <c r="W291" s="2" t="e">
        <f ca="1">VLOOKUP(Table_Data_Table_13[[#This Row],[Item ID]],Analysis_Table,17,FALSE)</f>
        <v>#N/A</v>
      </c>
      <c r="X291" s="20" t="e">
        <f ca="1">VLOOKUP(Table_Data_Table_13[[#This Row],[Item ID]],Analysis_Table,18,FALSE)</f>
        <v>#N/A</v>
      </c>
      <c r="Y291" s="20" t="e">
        <f ca="1">VLOOKUP(Table_Data_Table_13[[#This Row],[Item ID]],Analysis_Table,19,FALSE)</f>
        <v>#N/A</v>
      </c>
      <c r="Z291"/>
      <c r="AA291"/>
      <c r="AB291">
        <v>1</v>
      </c>
    </row>
    <row r="292" spans="1:28" hidden="1" x14ac:dyDescent="0.25">
      <c r="A292" t="s">
        <v>133</v>
      </c>
      <c r="E292" s="1"/>
      <c r="J292" s="21">
        <v>0</v>
      </c>
      <c r="N292" s="2" t="e">
        <f ca="1">VLOOKUP(Table_Data_Table_13[[#This Row],[Item ID]],Analysis_Table,8,FALSE)</f>
        <v>#N/A</v>
      </c>
      <c r="O292" s="19" t="e">
        <f ca="1">VLOOKUP(Table_Data_Table_13[[#This Row],[Item ID]],Analysis_Table,9,FALSE)</f>
        <v>#N/A</v>
      </c>
      <c r="P292" s="18" t="e">
        <f ca="1">VLOOKUP(Table_Data_Table_13[[#This Row],[Item ID]],Analysis_Table,10,FALSE)</f>
        <v>#N/A</v>
      </c>
      <c r="Q292" s="21" t="e">
        <f ca="1">VLOOKUP(Table_Data_Table_13[[#This Row],[Item ID]],Analysis_Table,11,FALSE)</f>
        <v>#N/A</v>
      </c>
      <c r="R292" s="2" t="e">
        <f ca="1">VLOOKUP(Table_Data_Table_13[[#This Row],[Item ID]],Analysis_Table,12,FALSE)</f>
        <v>#N/A</v>
      </c>
      <c r="S292" s="20" t="e">
        <f ca="1">VLOOKUP(Table_Data_Table_13[[#This Row],[Item ID]],Analysis_Table,13,FALSE)</f>
        <v>#N/A</v>
      </c>
      <c r="T292" s="3" t="e">
        <f ca="1">VLOOKUP(Table_Data_Table_13[[#This Row],[Item ID]],Analysis_Table,14,FALSE)</f>
        <v>#N/A</v>
      </c>
      <c r="U292" s="22" t="e">
        <f ca="1">VLOOKUP(Table_Data_Table_13[[#This Row],[Item ID]],Analysis_Table,15,FALSE)</f>
        <v>#N/A</v>
      </c>
      <c r="V292" s="2" t="e">
        <f ca="1">VLOOKUP(Table_Data_Table_13[[#This Row],[Item ID]],Analysis_Table,16,FALSE)</f>
        <v>#N/A</v>
      </c>
      <c r="W292" s="2" t="e">
        <f ca="1">VLOOKUP(Table_Data_Table_13[[#This Row],[Item ID]],Analysis_Table,17,FALSE)</f>
        <v>#N/A</v>
      </c>
      <c r="X292" s="20" t="e">
        <f ca="1">VLOOKUP(Table_Data_Table_13[[#This Row],[Item ID]],Analysis_Table,18,FALSE)</f>
        <v>#N/A</v>
      </c>
      <c r="Y292" s="20" t="e">
        <f ca="1">VLOOKUP(Table_Data_Table_13[[#This Row],[Item ID]],Analysis_Table,19,FALSE)</f>
        <v>#N/A</v>
      </c>
      <c r="Z292"/>
      <c r="AA292"/>
      <c r="AB292">
        <v>1</v>
      </c>
    </row>
    <row r="293" spans="1:28" hidden="1" x14ac:dyDescent="0.25">
      <c r="A293" t="s">
        <v>133</v>
      </c>
      <c r="E293" s="1"/>
      <c r="J293" s="21">
        <v>0</v>
      </c>
      <c r="N293" s="2" t="e">
        <f ca="1">VLOOKUP(Table_Data_Table_13[[#This Row],[Item ID]],Analysis_Table,8,FALSE)</f>
        <v>#N/A</v>
      </c>
      <c r="O293" s="19" t="e">
        <f ca="1">VLOOKUP(Table_Data_Table_13[[#This Row],[Item ID]],Analysis_Table,9,FALSE)</f>
        <v>#N/A</v>
      </c>
      <c r="P293" s="18" t="e">
        <f ca="1">VLOOKUP(Table_Data_Table_13[[#This Row],[Item ID]],Analysis_Table,10,FALSE)</f>
        <v>#N/A</v>
      </c>
      <c r="Q293" s="21" t="e">
        <f ca="1">VLOOKUP(Table_Data_Table_13[[#This Row],[Item ID]],Analysis_Table,11,FALSE)</f>
        <v>#N/A</v>
      </c>
      <c r="R293" s="2" t="e">
        <f ca="1">VLOOKUP(Table_Data_Table_13[[#This Row],[Item ID]],Analysis_Table,12,FALSE)</f>
        <v>#N/A</v>
      </c>
      <c r="S293" s="20" t="e">
        <f ca="1">VLOOKUP(Table_Data_Table_13[[#This Row],[Item ID]],Analysis_Table,13,FALSE)</f>
        <v>#N/A</v>
      </c>
      <c r="T293" s="3" t="e">
        <f ca="1">VLOOKUP(Table_Data_Table_13[[#This Row],[Item ID]],Analysis_Table,14,FALSE)</f>
        <v>#N/A</v>
      </c>
      <c r="U293" s="22" t="e">
        <f ca="1">VLOOKUP(Table_Data_Table_13[[#This Row],[Item ID]],Analysis_Table,15,FALSE)</f>
        <v>#N/A</v>
      </c>
      <c r="V293" s="2" t="e">
        <f ca="1">VLOOKUP(Table_Data_Table_13[[#This Row],[Item ID]],Analysis_Table,16,FALSE)</f>
        <v>#N/A</v>
      </c>
      <c r="W293" s="2" t="e">
        <f ca="1">VLOOKUP(Table_Data_Table_13[[#This Row],[Item ID]],Analysis_Table,17,FALSE)</f>
        <v>#N/A</v>
      </c>
      <c r="X293" s="20" t="e">
        <f ca="1">VLOOKUP(Table_Data_Table_13[[#This Row],[Item ID]],Analysis_Table,18,FALSE)</f>
        <v>#N/A</v>
      </c>
      <c r="Y293" s="20" t="e">
        <f ca="1">VLOOKUP(Table_Data_Table_13[[#This Row],[Item ID]],Analysis_Table,19,FALSE)</f>
        <v>#N/A</v>
      </c>
      <c r="Z293"/>
      <c r="AA293"/>
      <c r="AB293">
        <v>1</v>
      </c>
    </row>
    <row r="294" spans="1:28" hidden="1" x14ac:dyDescent="0.25">
      <c r="A294" t="s">
        <v>133</v>
      </c>
      <c r="E294" s="1"/>
      <c r="J294" s="21">
        <v>0</v>
      </c>
      <c r="N294" s="2" t="e">
        <f ca="1">VLOOKUP(Table_Data_Table_13[[#This Row],[Item ID]],Analysis_Table,8,FALSE)</f>
        <v>#N/A</v>
      </c>
      <c r="O294" s="19" t="e">
        <f ca="1">VLOOKUP(Table_Data_Table_13[[#This Row],[Item ID]],Analysis_Table,9,FALSE)</f>
        <v>#N/A</v>
      </c>
      <c r="P294" s="18" t="e">
        <f ca="1">VLOOKUP(Table_Data_Table_13[[#This Row],[Item ID]],Analysis_Table,10,FALSE)</f>
        <v>#N/A</v>
      </c>
      <c r="Q294" s="21" t="e">
        <f ca="1">VLOOKUP(Table_Data_Table_13[[#This Row],[Item ID]],Analysis_Table,11,FALSE)</f>
        <v>#N/A</v>
      </c>
      <c r="R294" s="2" t="e">
        <f ca="1">VLOOKUP(Table_Data_Table_13[[#This Row],[Item ID]],Analysis_Table,12,FALSE)</f>
        <v>#N/A</v>
      </c>
      <c r="S294" s="20" t="e">
        <f ca="1">VLOOKUP(Table_Data_Table_13[[#This Row],[Item ID]],Analysis_Table,13,FALSE)</f>
        <v>#N/A</v>
      </c>
      <c r="T294" s="3" t="e">
        <f ca="1">VLOOKUP(Table_Data_Table_13[[#This Row],[Item ID]],Analysis_Table,14,FALSE)</f>
        <v>#N/A</v>
      </c>
      <c r="U294" s="22" t="e">
        <f ca="1">VLOOKUP(Table_Data_Table_13[[#This Row],[Item ID]],Analysis_Table,15,FALSE)</f>
        <v>#N/A</v>
      </c>
      <c r="V294" s="2" t="e">
        <f ca="1">VLOOKUP(Table_Data_Table_13[[#This Row],[Item ID]],Analysis_Table,16,FALSE)</f>
        <v>#N/A</v>
      </c>
      <c r="W294" s="2" t="e">
        <f ca="1">VLOOKUP(Table_Data_Table_13[[#This Row],[Item ID]],Analysis_Table,17,FALSE)</f>
        <v>#N/A</v>
      </c>
      <c r="X294" s="20" t="e">
        <f ca="1">VLOOKUP(Table_Data_Table_13[[#This Row],[Item ID]],Analysis_Table,18,FALSE)</f>
        <v>#N/A</v>
      </c>
      <c r="Y294" s="20" t="e">
        <f ca="1">VLOOKUP(Table_Data_Table_13[[#This Row],[Item ID]],Analysis_Table,19,FALSE)</f>
        <v>#N/A</v>
      </c>
      <c r="Z294"/>
      <c r="AA294"/>
      <c r="AB294">
        <v>1</v>
      </c>
    </row>
    <row r="295" spans="1:28" hidden="1" x14ac:dyDescent="0.25">
      <c r="A295" t="s">
        <v>133</v>
      </c>
      <c r="E295" s="1"/>
      <c r="J295" s="21">
        <v>0</v>
      </c>
      <c r="N295" s="2" t="e">
        <f ca="1">VLOOKUP(Table_Data_Table_13[[#This Row],[Item ID]],Analysis_Table,8,FALSE)</f>
        <v>#N/A</v>
      </c>
      <c r="O295" s="19" t="e">
        <f ca="1">VLOOKUP(Table_Data_Table_13[[#This Row],[Item ID]],Analysis_Table,9,FALSE)</f>
        <v>#N/A</v>
      </c>
      <c r="P295" s="18" t="e">
        <f ca="1">VLOOKUP(Table_Data_Table_13[[#This Row],[Item ID]],Analysis_Table,10,FALSE)</f>
        <v>#N/A</v>
      </c>
      <c r="Q295" s="21" t="e">
        <f ca="1">VLOOKUP(Table_Data_Table_13[[#This Row],[Item ID]],Analysis_Table,11,FALSE)</f>
        <v>#N/A</v>
      </c>
      <c r="R295" s="2" t="e">
        <f ca="1">VLOOKUP(Table_Data_Table_13[[#This Row],[Item ID]],Analysis_Table,12,FALSE)</f>
        <v>#N/A</v>
      </c>
      <c r="S295" s="20" t="e">
        <f ca="1">VLOOKUP(Table_Data_Table_13[[#This Row],[Item ID]],Analysis_Table,13,FALSE)</f>
        <v>#N/A</v>
      </c>
      <c r="T295" s="3" t="e">
        <f ca="1">VLOOKUP(Table_Data_Table_13[[#This Row],[Item ID]],Analysis_Table,14,FALSE)</f>
        <v>#N/A</v>
      </c>
      <c r="U295" s="22" t="e">
        <f ca="1">VLOOKUP(Table_Data_Table_13[[#This Row],[Item ID]],Analysis_Table,15,FALSE)</f>
        <v>#N/A</v>
      </c>
      <c r="V295" s="2" t="e">
        <f ca="1">VLOOKUP(Table_Data_Table_13[[#This Row],[Item ID]],Analysis_Table,16,FALSE)</f>
        <v>#N/A</v>
      </c>
      <c r="W295" s="2" t="e">
        <f ca="1">VLOOKUP(Table_Data_Table_13[[#This Row],[Item ID]],Analysis_Table,17,FALSE)</f>
        <v>#N/A</v>
      </c>
      <c r="X295" s="20" t="e">
        <f ca="1">VLOOKUP(Table_Data_Table_13[[#This Row],[Item ID]],Analysis_Table,18,FALSE)</f>
        <v>#N/A</v>
      </c>
      <c r="Y295" s="20" t="e">
        <f ca="1">VLOOKUP(Table_Data_Table_13[[#This Row],[Item ID]],Analysis_Table,19,FALSE)</f>
        <v>#N/A</v>
      </c>
      <c r="Z295"/>
      <c r="AA295"/>
      <c r="AB295">
        <v>1</v>
      </c>
    </row>
    <row r="296" spans="1:28" hidden="1" x14ac:dyDescent="0.25">
      <c r="A296" t="s">
        <v>133</v>
      </c>
      <c r="E296" s="1"/>
      <c r="J296" s="21">
        <v>0</v>
      </c>
      <c r="N296" s="2" t="e">
        <f ca="1">VLOOKUP(Table_Data_Table_13[[#This Row],[Item ID]],Analysis_Table,8,FALSE)</f>
        <v>#N/A</v>
      </c>
      <c r="O296" s="19" t="e">
        <f ca="1">VLOOKUP(Table_Data_Table_13[[#This Row],[Item ID]],Analysis_Table,9,FALSE)</f>
        <v>#N/A</v>
      </c>
      <c r="P296" s="18" t="e">
        <f ca="1">VLOOKUP(Table_Data_Table_13[[#This Row],[Item ID]],Analysis_Table,10,FALSE)</f>
        <v>#N/A</v>
      </c>
      <c r="Q296" s="21" t="e">
        <f ca="1">VLOOKUP(Table_Data_Table_13[[#This Row],[Item ID]],Analysis_Table,11,FALSE)</f>
        <v>#N/A</v>
      </c>
      <c r="R296" s="2" t="e">
        <f ca="1">VLOOKUP(Table_Data_Table_13[[#This Row],[Item ID]],Analysis_Table,12,FALSE)</f>
        <v>#N/A</v>
      </c>
      <c r="S296" s="20" t="e">
        <f ca="1">VLOOKUP(Table_Data_Table_13[[#This Row],[Item ID]],Analysis_Table,13,FALSE)</f>
        <v>#N/A</v>
      </c>
      <c r="T296" s="3" t="e">
        <f ca="1">VLOOKUP(Table_Data_Table_13[[#This Row],[Item ID]],Analysis_Table,14,FALSE)</f>
        <v>#N/A</v>
      </c>
      <c r="U296" s="22" t="e">
        <f ca="1">VLOOKUP(Table_Data_Table_13[[#This Row],[Item ID]],Analysis_Table,15,FALSE)</f>
        <v>#N/A</v>
      </c>
      <c r="V296" s="2" t="e">
        <f ca="1">VLOOKUP(Table_Data_Table_13[[#This Row],[Item ID]],Analysis_Table,16,FALSE)</f>
        <v>#N/A</v>
      </c>
      <c r="W296" s="2" t="e">
        <f ca="1">VLOOKUP(Table_Data_Table_13[[#This Row],[Item ID]],Analysis_Table,17,FALSE)</f>
        <v>#N/A</v>
      </c>
      <c r="X296" s="20" t="e">
        <f ca="1">VLOOKUP(Table_Data_Table_13[[#This Row],[Item ID]],Analysis_Table,18,FALSE)</f>
        <v>#N/A</v>
      </c>
      <c r="Y296" s="20" t="e">
        <f ca="1">VLOOKUP(Table_Data_Table_13[[#This Row],[Item ID]],Analysis_Table,19,FALSE)</f>
        <v>#N/A</v>
      </c>
      <c r="Z296"/>
      <c r="AA296"/>
      <c r="AB296">
        <v>1</v>
      </c>
    </row>
    <row r="297" spans="1:28" hidden="1" x14ac:dyDescent="0.25">
      <c r="A297" t="s">
        <v>133</v>
      </c>
      <c r="E297" s="1"/>
      <c r="J297" s="21">
        <v>0</v>
      </c>
      <c r="N297" s="2" t="e">
        <f ca="1">VLOOKUP(Table_Data_Table_13[[#This Row],[Item ID]],Analysis_Table,8,FALSE)</f>
        <v>#N/A</v>
      </c>
      <c r="O297" s="19" t="e">
        <f ca="1">VLOOKUP(Table_Data_Table_13[[#This Row],[Item ID]],Analysis_Table,9,FALSE)</f>
        <v>#N/A</v>
      </c>
      <c r="P297" s="18" t="e">
        <f ca="1">VLOOKUP(Table_Data_Table_13[[#This Row],[Item ID]],Analysis_Table,10,FALSE)</f>
        <v>#N/A</v>
      </c>
      <c r="Q297" s="21" t="e">
        <f ca="1">VLOOKUP(Table_Data_Table_13[[#This Row],[Item ID]],Analysis_Table,11,FALSE)</f>
        <v>#N/A</v>
      </c>
      <c r="R297" s="2" t="e">
        <f ca="1">VLOOKUP(Table_Data_Table_13[[#This Row],[Item ID]],Analysis_Table,12,FALSE)</f>
        <v>#N/A</v>
      </c>
      <c r="S297" s="20" t="e">
        <f ca="1">VLOOKUP(Table_Data_Table_13[[#This Row],[Item ID]],Analysis_Table,13,FALSE)</f>
        <v>#N/A</v>
      </c>
      <c r="T297" s="3" t="e">
        <f ca="1">VLOOKUP(Table_Data_Table_13[[#This Row],[Item ID]],Analysis_Table,14,FALSE)</f>
        <v>#N/A</v>
      </c>
      <c r="U297" s="22" t="e">
        <f ca="1">VLOOKUP(Table_Data_Table_13[[#This Row],[Item ID]],Analysis_Table,15,FALSE)</f>
        <v>#N/A</v>
      </c>
      <c r="V297" s="2" t="e">
        <f ca="1">VLOOKUP(Table_Data_Table_13[[#This Row],[Item ID]],Analysis_Table,16,FALSE)</f>
        <v>#N/A</v>
      </c>
      <c r="W297" s="2" t="e">
        <f ca="1">VLOOKUP(Table_Data_Table_13[[#This Row],[Item ID]],Analysis_Table,17,FALSE)</f>
        <v>#N/A</v>
      </c>
      <c r="X297" s="20" t="e">
        <f ca="1">VLOOKUP(Table_Data_Table_13[[#This Row],[Item ID]],Analysis_Table,18,FALSE)</f>
        <v>#N/A</v>
      </c>
      <c r="Y297" s="20" t="e">
        <f ca="1">VLOOKUP(Table_Data_Table_13[[#This Row],[Item ID]],Analysis_Table,19,FALSE)</f>
        <v>#N/A</v>
      </c>
      <c r="Z297"/>
      <c r="AA297"/>
      <c r="AB297">
        <v>1</v>
      </c>
    </row>
    <row r="298" spans="1:28" hidden="1" x14ac:dyDescent="0.25">
      <c r="A298" t="s">
        <v>133</v>
      </c>
      <c r="E298" s="1"/>
      <c r="J298" s="21">
        <v>0</v>
      </c>
      <c r="N298" s="2" t="e">
        <f ca="1">VLOOKUP(Table_Data_Table_13[[#This Row],[Item ID]],Analysis_Table,8,FALSE)</f>
        <v>#N/A</v>
      </c>
      <c r="O298" s="19" t="e">
        <f ca="1">VLOOKUP(Table_Data_Table_13[[#This Row],[Item ID]],Analysis_Table,9,FALSE)</f>
        <v>#N/A</v>
      </c>
      <c r="P298" s="18" t="e">
        <f ca="1">VLOOKUP(Table_Data_Table_13[[#This Row],[Item ID]],Analysis_Table,10,FALSE)</f>
        <v>#N/A</v>
      </c>
      <c r="Q298" s="21" t="e">
        <f ca="1">VLOOKUP(Table_Data_Table_13[[#This Row],[Item ID]],Analysis_Table,11,FALSE)</f>
        <v>#N/A</v>
      </c>
      <c r="R298" s="2" t="e">
        <f ca="1">VLOOKUP(Table_Data_Table_13[[#This Row],[Item ID]],Analysis_Table,12,FALSE)</f>
        <v>#N/A</v>
      </c>
      <c r="S298" s="20" t="e">
        <f ca="1">VLOOKUP(Table_Data_Table_13[[#This Row],[Item ID]],Analysis_Table,13,FALSE)</f>
        <v>#N/A</v>
      </c>
      <c r="T298" s="3" t="e">
        <f ca="1">VLOOKUP(Table_Data_Table_13[[#This Row],[Item ID]],Analysis_Table,14,FALSE)</f>
        <v>#N/A</v>
      </c>
      <c r="U298" s="22" t="e">
        <f ca="1">VLOOKUP(Table_Data_Table_13[[#This Row],[Item ID]],Analysis_Table,15,FALSE)</f>
        <v>#N/A</v>
      </c>
      <c r="V298" s="2" t="e">
        <f ca="1">VLOOKUP(Table_Data_Table_13[[#This Row],[Item ID]],Analysis_Table,16,FALSE)</f>
        <v>#N/A</v>
      </c>
      <c r="W298" s="2" t="e">
        <f ca="1">VLOOKUP(Table_Data_Table_13[[#This Row],[Item ID]],Analysis_Table,17,FALSE)</f>
        <v>#N/A</v>
      </c>
      <c r="X298" s="20" t="e">
        <f ca="1">VLOOKUP(Table_Data_Table_13[[#This Row],[Item ID]],Analysis_Table,18,FALSE)</f>
        <v>#N/A</v>
      </c>
      <c r="Y298" s="20" t="e">
        <f ca="1">VLOOKUP(Table_Data_Table_13[[#This Row],[Item ID]],Analysis_Table,19,FALSE)</f>
        <v>#N/A</v>
      </c>
      <c r="Z298"/>
      <c r="AA298"/>
      <c r="AB298">
        <v>1</v>
      </c>
    </row>
    <row r="299" spans="1:28" hidden="1" x14ac:dyDescent="0.25">
      <c r="A299" t="s">
        <v>133</v>
      </c>
      <c r="E299" s="1"/>
      <c r="J299" s="21">
        <v>0</v>
      </c>
      <c r="N299" s="2" t="e">
        <f ca="1">VLOOKUP(Table_Data_Table_13[[#This Row],[Item ID]],Analysis_Table,8,FALSE)</f>
        <v>#N/A</v>
      </c>
      <c r="O299" s="19" t="e">
        <f ca="1">VLOOKUP(Table_Data_Table_13[[#This Row],[Item ID]],Analysis_Table,9,FALSE)</f>
        <v>#N/A</v>
      </c>
      <c r="P299" s="18" t="e">
        <f ca="1">VLOOKUP(Table_Data_Table_13[[#This Row],[Item ID]],Analysis_Table,10,FALSE)</f>
        <v>#N/A</v>
      </c>
      <c r="Q299" s="21" t="e">
        <f ca="1">VLOOKUP(Table_Data_Table_13[[#This Row],[Item ID]],Analysis_Table,11,FALSE)</f>
        <v>#N/A</v>
      </c>
      <c r="R299" s="2" t="e">
        <f ca="1">VLOOKUP(Table_Data_Table_13[[#This Row],[Item ID]],Analysis_Table,12,FALSE)</f>
        <v>#N/A</v>
      </c>
      <c r="S299" s="20" t="e">
        <f ca="1">VLOOKUP(Table_Data_Table_13[[#This Row],[Item ID]],Analysis_Table,13,FALSE)</f>
        <v>#N/A</v>
      </c>
      <c r="T299" s="3" t="e">
        <f ca="1">VLOOKUP(Table_Data_Table_13[[#This Row],[Item ID]],Analysis_Table,14,FALSE)</f>
        <v>#N/A</v>
      </c>
      <c r="U299" s="22" t="e">
        <f ca="1">VLOOKUP(Table_Data_Table_13[[#This Row],[Item ID]],Analysis_Table,15,FALSE)</f>
        <v>#N/A</v>
      </c>
      <c r="V299" s="2" t="e">
        <f ca="1">VLOOKUP(Table_Data_Table_13[[#This Row],[Item ID]],Analysis_Table,16,FALSE)</f>
        <v>#N/A</v>
      </c>
      <c r="W299" s="2" t="e">
        <f ca="1">VLOOKUP(Table_Data_Table_13[[#This Row],[Item ID]],Analysis_Table,17,FALSE)</f>
        <v>#N/A</v>
      </c>
      <c r="X299" s="20" t="e">
        <f ca="1">VLOOKUP(Table_Data_Table_13[[#This Row],[Item ID]],Analysis_Table,18,FALSE)</f>
        <v>#N/A</v>
      </c>
      <c r="Y299" s="20" t="e">
        <f ca="1">VLOOKUP(Table_Data_Table_13[[#This Row],[Item ID]],Analysis_Table,19,FALSE)</f>
        <v>#N/A</v>
      </c>
      <c r="Z299"/>
      <c r="AA299"/>
      <c r="AB299">
        <v>1</v>
      </c>
    </row>
    <row r="300" spans="1:28" hidden="1" x14ac:dyDescent="0.25">
      <c r="A300" t="s">
        <v>133</v>
      </c>
      <c r="E300" s="1"/>
      <c r="J300" s="21">
        <v>0</v>
      </c>
      <c r="N300" s="2" t="e">
        <f ca="1">VLOOKUP(Table_Data_Table_13[[#This Row],[Item ID]],Analysis_Table,8,FALSE)</f>
        <v>#N/A</v>
      </c>
      <c r="O300" s="19" t="e">
        <f ca="1">VLOOKUP(Table_Data_Table_13[[#This Row],[Item ID]],Analysis_Table,9,FALSE)</f>
        <v>#N/A</v>
      </c>
      <c r="P300" s="18" t="e">
        <f ca="1">VLOOKUP(Table_Data_Table_13[[#This Row],[Item ID]],Analysis_Table,10,FALSE)</f>
        <v>#N/A</v>
      </c>
      <c r="Q300" s="21" t="e">
        <f ca="1">VLOOKUP(Table_Data_Table_13[[#This Row],[Item ID]],Analysis_Table,11,FALSE)</f>
        <v>#N/A</v>
      </c>
      <c r="R300" s="2" t="e">
        <f ca="1">VLOOKUP(Table_Data_Table_13[[#This Row],[Item ID]],Analysis_Table,12,FALSE)</f>
        <v>#N/A</v>
      </c>
      <c r="S300" s="20" t="e">
        <f ca="1">VLOOKUP(Table_Data_Table_13[[#This Row],[Item ID]],Analysis_Table,13,FALSE)</f>
        <v>#N/A</v>
      </c>
      <c r="T300" s="3" t="e">
        <f ca="1">VLOOKUP(Table_Data_Table_13[[#This Row],[Item ID]],Analysis_Table,14,FALSE)</f>
        <v>#N/A</v>
      </c>
      <c r="U300" s="22" t="e">
        <f ca="1">VLOOKUP(Table_Data_Table_13[[#This Row],[Item ID]],Analysis_Table,15,FALSE)</f>
        <v>#N/A</v>
      </c>
      <c r="V300" s="2" t="e">
        <f ca="1">VLOOKUP(Table_Data_Table_13[[#This Row],[Item ID]],Analysis_Table,16,FALSE)</f>
        <v>#N/A</v>
      </c>
      <c r="W300" s="2" t="e">
        <f ca="1">VLOOKUP(Table_Data_Table_13[[#This Row],[Item ID]],Analysis_Table,17,FALSE)</f>
        <v>#N/A</v>
      </c>
      <c r="X300" s="20" t="e">
        <f ca="1">VLOOKUP(Table_Data_Table_13[[#This Row],[Item ID]],Analysis_Table,18,FALSE)</f>
        <v>#N/A</v>
      </c>
      <c r="Y300" s="20" t="e">
        <f ca="1">VLOOKUP(Table_Data_Table_13[[#This Row],[Item ID]],Analysis_Table,19,FALSE)</f>
        <v>#N/A</v>
      </c>
      <c r="Z300"/>
      <c r="AA300"/>
      <c r="AB300">
        <v>1</v>
      </c>
    </row>
    <row r="301" spans="1:28" hidden="1" x14ac:dyDescent="0.25">
      <c r="A301" t="s">
        <v>133</v>
      </c>
      <c r="E301" s="1"/>
      <c r="J301" s="21">
        <v>0</v>
      </c>
      <c r="N301" s="2" t="e">
        <f ca="1">VLOOKUP(Table_Data_Table_13[[#This Row],[Item ID]],Analysis_Table,8,FALSE)</f>
        <v>#N/A</v>
      </c>
      <c r="O301" s="19" t="e">
        <f ca="1">VLOOKUP(Table_Data_Table_13[[#This Row],[Item ID]],Analysis_Table,9,FALSE)</f>
        <v>#N/A</v>
      </c>
      <c r="P301" s="18" t="e">
        <f ca="1">VLOOKUP(Table_Data_Table_13[[#This Row],[Item ID]],Analysis_Table,10,FALSE)</f>
        <v>#N/A</v>
      </c>
      <c r="Q301" s="21" t="e">
        <f ca="1">VLOOKUP(Table_Data_Table_13[[#This Row],[Item ID]],Analysis_Table,11,FALSE)</f>
        <v>#N/A</v>
      </c>
      <c r="R301" s="2" t="e">
        <f ca="1">VLOOKUP(Table_Data_Table_13[[#This Row],[Item ID]],Analysis_Table,12,FALSE)</f>
        <v>#N/A</v>
      </c>
      <c r="S301" s="20" t="e">
        <f ca="1">VLOOKUP(Table_Data_Table_13[[#This Row],[Item ID]],Analysis_Table,13,FALSE)</f>
        <v>#N/A</v>
      </c>
      <c r="T301" s="3" t="e">
        <f ca="1">VLOOKUP(Table_Data_Table_13[[#This Row],[Item ID]],Analysis_Table,14,FALSE)</f>
        <v>#N/A</v>
      </c>
      <c r="U301" s="22" t="e">
        <f ca="1">VLOOKUP(Table_Data_Table_13[[#This Row],[Item ID]],Analysis_Table,15,FALSE)</f>
        <v>#N/A</v>
      </c>
      <c r="V301" s="2" t="e">
        <f ca="1">VLOOKUP(Table_Data_Table_13[[#This Row],[Item ID]],Analysis_Table,16,FALSE)</f>
        <v>#N/A</v>
      </c>
      <c r="W301" s="2" t="e">
        <f ca="1">VLOOKUP(Table_Data_Table_13[[#This Row],[Item ID]],Analysis_Table,17,FALSE)</f>
        <v>#N/A</v>
      </c>
      <c r="X301" s="20" t="e">
        <f ca="1">VLOOKUP(Table_Data_Table_13[[#This Row],[Item ID]],Analysis_Table,18,FALSE)</f>
        <v>#N/A</v>
      </c>
      <c r="Y301" s="20" t="e">
        <f ca="1">VLOOKUP(Table_Data_Table_13[[#This Row],[Item ID]],Analysis_Table,19,FALSE)</f>
        <v>#N/A</v>
      </c>
      <c r="Z301"/>
      <c r="AA301"/>
      <c r="AB301">
        <v>1</v>
      </c>
    </row>
    <row r="302" spans="1:28" hidden="1" x14ac:dyDescent="0.25">
      <c r="A302" t="s">
        <v>133</v>
      </c>
      <c r="E302" s="1"/>
      <c r="J302" s="21">
        <v>0</v>
      </c>
      <c r="N302" s="2" t="e">
        <f ca="1">VLOOKUP(Table_Data_Table_13[[#This Row],[Item ID]],Analysis_Table,8,FALSE)</f>
        <v>#N/A</v>
      </c>
      <c r="O302" s="19" t="e">
        <f ca="1">VLOOKUP(Table_Data_Table_13[[#This Row],[Item ID]],Analysis_Table,9,FALSE)</f>
        <v>#N/A</v>
      </c>
      <c r="P302" s="18" t="e">
        <f ca="1">VLOOKUP(Table_Data_Table_13[[#This Row],[Item ID]],Analysis_Table,10,FALSE)</f>
        <v>#N/A</v>
      </c>
      <c r="Q302" s="21" t="e">
        <f ca="1">VLOOKUP(Table_Data_Table_13[[#This Row],[Item ID]],Analysis_Table,11,FALSE)</f>
        <v>#N/A</v>
      </c>
      <c r="R302" s="2" t="e">
        <f ca="1">VLOOKUP(Table_Data_Table_13[[#This Row],[Item ID]],Analysis_Table,12,FALSE)</f>
        <v>#N/A</v>
      </c>
      <c r="S302" s="20" t="e">
        <f ca="1">VLOOKUP(Table_Data_Table_13[[#This Row],[Item ID]],Analysis_Table,13,FALSE)</f>
        <v>#N/A</v>
      </c>
      <c r="T302" s="3" t="e">
        <f ca="1">VLOOKUP(Table_Data_Table_13[[#This Row],[Item ID]],Analysis_Table,14,FALSE)</f>
        <v>#N/A</v>
      </c>
      <c r="U302" s="22" t="e">
        <f ca="1">VLOOKUP(Table_Data_Table_13[[#This Row],[Item ID]],Analysis_Table,15,FALSE)</f>
        <v>#N/A</v>
      </c>
      <c r="V302" s="2" t="e">
        <f ca="1">VLOOKUP(Table_Data_Table_13[[#This Row],[Item ID]],Analysis_Table,16,FALSE)</f>
        <v>#N/A</v>
      </c>
      <c r="W302" s="2" t="e">
        <f ca="1">VLOOKUP(Table_Data_Table_13[[#This Row],[Item ID]],Analysis_Table,17,FALSE)</f>
        <v>#N/A</v>
      </c>
      <c r="X302" s="20" t="e">
        <f ca="1">VLOOKUP(Table_Data_Table_13[[#This Row],[Item ID]],Analysis_Table,18,FALSE)</f>
        <v>#N/A</v>
      </c>
      <c r="Y302" s="20" t="e">
        <f ca="1">VLOOKUP(Table_Data_Table_13[[#This Row],[Item ID]],Analysis_Table,19,FALSE)</f>
        <v>#N/A</v>
      </c>
      <c r="Z302"/>
      <c r="AA302"/>
      <c r="AB302">
        <v>1</v>
      </c>
    </row>
    <row r="303" spans="1:28" hidden="1" x14ac:dyDescent="0.25">
      <c r="A303" t="s">
        <v>133</v>
      </c>
      <c r="E303" s="1"/>
      <c r="J303" s="21">
        <v>0</v>
      </c>
      <c r="N303" s="2" t="e">
        <f ca="1">VLOOKUP(Table_Data_Table_13[[#This Row],[Item ID]],Analysis_Table,8,FALSE)</f>
        <v>#N/A</v>
      </c>
      <c r="O303" s="19" t="e">
        <f ca="1">VLOOKUP(Table_Data_Table_13[[#This Row],[Item ID]],Analysis_Table,9,FALSE)</f>
        <v>#N/A</v>
      </c>
      <c r="P303" s="18" t="e">
        <f ca="1">VLOOKUP(Table_Data_Table_13[[#This Row],[Item ID]],Analysis_Table,10,FALSE)</f>
        <v>#N/A</v>
      </c>
      <c r="Q303" s="21" t="e">
        <f ca="1">VLOOKUP(Table_Data_Table_13[[#This Row],[Item ID]],Analysis_Table,11,FALSE)</f>
        <v>#N/A</v>
      </c>
      <c r="R303" s="2" t="e">
        <f ca="1">VLOOKUP(Table_Data_Table_13[[#This Row],[Item ID]],Analysis_Table,12,FALSE)</f>
        <v>#N/A</v>
      </c>
      <c r="S303" s="20" t="e">
        <f ca="1">VLOOKUP(Table_Data_Table_13[[#This Row],[Item ID]],Analysis_Table,13,FALSE)</f>
        <v>#N/A</v>
      </c>
      <c r="T303" s="3" t="e">
        <f ca="1">VLOOKUP(Table_Data_Table_13[[#This Row],[Item ID]],Analysis_Table,14,FALSE)</f>
        <v>#N/A</v>
      </c>
      <c r="U303" s="22" t="e">
        <f ca="1">VLOOKUP(Table_Data_Table_13[[#This Row],[Item ID]],Analysis_Table,15,FALSE)</f>
        <v>#N/A</v>
      </c>
      <c r="V303" s="2" t="e">
        <f ca="1">VLOOKUP(Table_Data_Table_13[[#This Row],[Item ID]],Analysis_Table,16,FALSE)</f>
        <v>#N/A</v>
      </c>
      <c r="W303" s="2" t="e">
        <f ca="1">VLOOKUP(Table_Data_Table_13[[#This Row],[Item ID]],Analysis_Table,17,FALSE)</f>
        <v>#N/A</v>
      </c>
      <c r="X303" s="20" t="e">
        <f ca="1">VLOOKUP(Table_Data_Table_13[[#This Row],[Item ID]],Analysis_Table,18,FALSE)</f>
        <v>#N/A</v>
      </c>
      <c r="Y303" s="20" t="e">
        <f ca="1">VLOOKUP(Table_Data_Table_13[[#This Row],[Item ID]],Analysis_Table,19,FALSE)</f>
        <v>#N/A</v>
      </c>
      <c r="Z303"/>
      <c r="AA303"/>
      <c r="AB303">
        <v>1</v>
      </c>
    </row>
    <row r="304" spans="1:28" hidden="1" x14ac:dyDescent="0.25">
      <c r="A304" t="s">
        <v>133</v>
      </c>
      <c r="E304" s="1"/>
      <c r="J304" s="21">
        <v>0</v>
      </c>
      <c r="N304" s="2" t="e">
        <f ca="1">VLOOKUP(Table_Data_Table_13[[#This Row],[Item ID]],Analysis_Table,8,FALSE)</f>
        <v>#N/A</v>
      </c>
      <c r="O304" s="19" t="e">
        <f ca="1">VLOOKUP(Table_Data_Table_13[[#This Row],[Item ID]],Analysis_Table,9,FALSE)</f>
        <v>#N/A</v>
      </c>
      <c r="P304" s="18" t="e">
        <f ca="1">VLOOKUP(Table_Data_Table_13[[#This Row],[Item ID]],Analysis_Table,10,FALSE)</f>
        <v>#N/A</v>
      </c>
      <c r="Q304" s="21" t="e">
        <f ca="1">VLOOKUP(Table_Data_Table_13[[#This Row],[Item ID]],Analysis_Table,11,FALSE)</f>
        <v>#N/A</v>
      </c>
      <c r="R304" s="2" t="e">
        <f ca="1">VLOOKUP(Table_Data_Table_13[[#This Row],[Item ID]],Analysis_Table,12,FALSE)</f>
        <v>#N/A</v>
      </c>
      <c r="S304" s="20" t="e">
        <f ca="1">VLOOKUP(Table_Data_Table_13[[#This Row],[Item ID]],Analysis_Table,13,FALSE)</f>
        <v>#N/A</v>
      </c>
      <c r="T304" s="3" t="e">
        <f ca="1">VLOOKUP(Table_Data_Table_13[[#This Row],[Item ID]],Analysis_Table,14,FALSE)</f>
        <v>#N/A</v>
      </c>
      <c r="U304" s="22" t="e">
        <f ca="1">VLOOKUP(Table_Data_Table_13[[#This Row],[Item ID]],Analysis_Table,15,FALSE)</f>
        <v>#N/A</v>
      </c>
      <c r="V304" s="2" t="e">
        <f ca="1">VLOOKUP(Table_Data_Table_13[[#This Row],[Item ID]],Analysis_Table,16,FALSE)</f>
        <v>#N/A</v>
      </c>
      <c r="W304" s="2" t="e">
        <f ca="1">VLOOKUP(Table_Data_Table_13[[#This Row],[Item ID]],Analysis_Table,17,FALSE)</f>
        <v>#N/A</v>
      </c>
      <c r="X304" s="20" t="e">
        <f ca="1">VLOOKUP(Table_Data_Table_13[[#This Row],[Item ID]],Analysis_Table,18,FALSE)</f>
        <v>#N/A</v>
      </c>
      <c r="Y304" s="20" t="e">
        <f ca="1">VLOOKUP(Table_Data_Table_13[[#This Row],[Item ID]],Analysis_Table,19,FALSE)</f>
        <v>#N/A</v>
      </c>
      <c r="Z304"/>
      <c r="AA304"/>
      <c r="AB304">
        <v>1</v>
      </c>
    </row>
    <row r="305" spans="1:28" hidden="1" x14ac:dyDescent="0.25">
      <c r="A305" t="s">
        <v>133</v>
      </c>
      <c r="E305" s="1"/>
      <c r="J305" s="21">
        <v>0</v>
      </c>
      <c r="N305" s="2" t="e">
        <f ca="1">VLOOKUP(Table_Data_Table_13[[#This Row],[Item ID]],Analysis_Table,8,FALSE)</f>
        <v>#N/A</v>
      </c>
      <c r="O305" s="19" t="e">
        <f ca="1">VLOOKUP(Table_Data_Table_13[[#This Row],[Item ID]],Analysis_Table,9,FALSE)</f>
        <v>#N/A</v>
      </c>
      <c r="P305" s="18" t="e">
        <f ca="1">VLOOKUP(Table_Data_Table_13[[#This Row],[Item ID]],Analysis_Table,10,FALSE)</f>
        <v>#N/A</v>
      </c>
      <c r="Q305" s="21" t="e">
        <f ca="1">VLOOKUP(Table_Data_Table_13[[#This Row],[Item ID]],Analysis_Table,11,FALSE)</f>
        <v>#N/A</v>
      </c>
      <c r="R305" s="2" t="e">
        <f ca="1">VLOOKUP(Table_Data_Table_13[[#This Row],[Item ID]],Analysis_Table,12,FALSE)</f>
        <v>#N/A</v>
      </c>
      <c r="S305" s="20" t="e">
        <f ca="1">VLOOKUP(Table_Data_Table_13[[#This Row],[Item ID]],Analysis_Table,13,FALSE)</f>
        <v>#N/A</v>
      </c>
      <c r="T305" s="3" t="e">
        <f ca="1">VLOOKUP(Table_Data_Table_13[[#This Row],[Item ID]],Analysis_Table,14,FALSE)</f>
        <v>#N/A</v>
      </c>
      <c r="U305" s="22" t="e">
        <f ca="1">VLOOKUP(Table_Data_Table_13[[#This Row],[Item ID]],Analysis_Table,15,FALSE)</f>
        <v>#N/A</v>
      </c>
      <c r="V305" s="2" t="e">
        <f ca="1">VLOOKUP(Table_Data_Table_13[[#This Row],[Item ID]],Analysis_Table,16,FALSE)</f>
        <v>#N/A</v>
      </c>
      <c r="W305" s="2" t="e">
        <f ca="1">VLOOKUP(Table_Data_Table_13[[#This Row],[Item ID]],Analysis_Table,17,FALSE)</f>
        <v>#N/A</v>
      </c>
      <c r="X305" s="20" t="e">
        <f ca="1">VLOOKUP(Table_Data_Table_13[[#This Row],[Item ID]],Analysis_Table,18,FALSE)</f>
        <v>#N/A</v>
      </c>
      <c r="Y305" s="20" t="e">
        <f ca="1">VLOOKUP(Table_Data_Table_13[[#This Row],[Item ID]],Analysis_Table,19,FALSE)</f>
        <v>#N/A</v>
      </c>
      <c r="Z305"/>
      <c r="AA305"/>
      <c r="AB305">
        <v>1</v>
      </c>
    </row>
    <row r="306" spans="1:28" hidden="1" x14ac:dyDescent="0.25">
      <c r="A306" t="s">
        <v>133</v>
      </c>
      <c r="E306" s="1"/>
      <c r="J306" s="21">
        <v>0</v>
      </c>
      <c r="N306" s="2" t="e">
        <f ca="1">VLOOKUP(Table_Data_Table_13[[#This Row],[Item ID]],Analysis_Table,8,FALSE)</f>
        <v>#N/A</v>
      </c>
      <c r="O306" s="19" t="e">
        <f ca="1">VLOOKUP(Table_Data_Table_13[[#This Row],[Item ID]],Analysis_Table,9,FALSE)</f>
        <v>#N/A</v>
      </c>
      <c r="P306" s="18" t="e">
        <f ca="1">VLOOKUP(Table_Data_Table_13[[#This Row],[Item ID]],Analysis_Table,10,FALSE)</f>
        <v>#N/A</v>
      </c>
      <c r="Q306" s="21" t="e">
        <f ca="1">VLOOKUP(Table_Data_Table_13[[#This Row],[Item ID]],Analysis_Table,11,FALSE)</f>
        <v>#N/A</v>
      </c>
      <c r="R306" s="2" t="e">
        <f ca="1">VLOOKUP(Table_Data_Table_13[[#This Row],[Item ID]],Analysis_Table,12,FALSE)</f>
        <v>#N/A</v>
      </c>
      <c r="S306" s="20" t="e">
        <f ca="1">VLOOKUP(Table_Data_Table_13[[#This Row],[Item ID]],Analysis_Table,13,FALSE)</f>
        <v>#N/A</v>
      </c>
      <c r="T306" s="3" t="e">
        <f ca="1">VLOOKUP(Table_Data_Table_13[[#This Row],[Item ID]],Analysis_Table,14,FALSE)</f>
        <v>#N/A</v>
      </c>
      <c r="U306" s="22" t="e">
        <f ca="1">VLOOKUP(Table_Data_Table_13[[#This Row],[Item ID]],Analysis_Table,15,FALSE)</f>
        <v>#N/A</v>
      </c>
      <c r="V306" s="2" t="e">
        <f ca="1">VLOOKUP(Table_Data_Table_13[[#This Row],[Item ID]],Analysis_Table,16,FALSE)</f>
        <v>#N/A</v>
      </c>
      <c r="W306" s="2" t="e">
        <f ca="1">VLOOKUP(Table_Data_Table_13[[#This Row],[Item ID]],Analysis_Table,17,FALSE)</f>
        <v>#N/A</v>
      </c>
      <c r="X306" s="20" t="e">
        <f ca="1">VLOOKUP(Table_Data_Table_13[[#This Row],[Item ID]],Analysis_Table,18,FALSE)</f>
        <v>#N/A</v>
      </c>
      <c r="Y306" s="20" t="e">
        <f ca="1">VLOOKUP(Table_Data_Table_13[[#This Row],[Item ID]],Analysis_Table,19,FALSE)</f>
        <v>#N/A</v>
      </c>
      <c r="Z306"/>
      <c r="AA306"/>
      <c r="AB306">
        <v>1</v>
      </c>
    </row>
    <row r="307" spans="1:28" hidden="1" x14ac:dyDescent="0.25">
      <c r="A307" t="s">
        <v>133</v>
      </c>
      <c r="E307" s="1"/>
      <c r="J307" s="21">
        <v>0</v>
      </c>
      <c r="N307" s="2" t="e">
        <f ca="1">VLOOKUP(Table_Data_Table_13[[#This Row],[Item ID]],Analysis_Table,8,FALSE)</f>
        <v>#N/A</v>
      </c>
      <c r="O307" s="19" t="e">
        <f ca="1">VLOOKUP(Table_Data_Table_13[[#This Row],[Item ID]],Analysis_Table,9,FALSE)</f>
        <v>#N/A</v>
      </c>
      <c r="P307" s="18" t="e">
        <f ca="1">VLOOKUP(Table_Data_Table_13[[#This Row],[Item ID]],Analysis_Table,10,FALSE)</f>
        <v>#N/A</v>
      </c>
      <c r="Q307" s="21" t="e">
        <f ca="1">VLOOKUP(Table_Data_Table_13[[#This Row],[Item ID]],Analysis_Table,11,FALSE)</f>
        <v>#N/A</v>
      </c>
      <c r="R307" s="2" t="e">
        <f ca="1">VLOOKUP(Table_Data_Table_13[[#This Row],[Item ID]],Analysis_Table,12,FALSE)</f>
        <v>#N/A</v>
      </c>
      <c r="S307" s="20" t="e">
        <f ca="1">VLOOKUP(Table_Data_Table_13[[#This Row],[Item ID]],Analysis_Table,13,FALSE)</f>
        <v>#N/A</v>
      </c>
      <c r="T307" s="3" t="e">
        <f ca="1">VLOOKUP(Table_Data_Table_13[[#This Row],[Item ID]],Analysis_Table,14,FALSE)</f>
        <v>#N/A</v>
      </c>
      <c r="U307" s="22" t="e">
        <f ca="1">VLOOKUP(Table_Data_Table_13[[#This Row],[Item ID]],Analysis_Table,15,FALSE)</f>
        <v>#N/A</v>
      </c>
      <c r="V307" s="2" t="e">
        <f ca="1">VLOOKUP(Table_Data_Table_13[[#This Row],[Item ID]],Analysis_Table,16,FALSE)</f>
        <v>#N/A</v>
      </c>
      <c r="W307" s="2" t="e">
        <f ca="1">VLOOKUP(Table_Data_Table_13[[#This Row],[Item ID]],Analysis_Table,17,FALSE)</f>
        <v>#N/A</v>
      </c>
      <c r="X307" s="20" t="e">
        <f ca="1">VLOOKUP(Table_Data_Table_13[[#This Row],[Item ID]],Analysis_Table,18,FALSE)</f>
        <v>#N/A</v>
      </c>
      <c r="Y307" s="20" t="e">
        <f ca="1">VLOOKUP(Table_Data_Table_13[[#This Row],[Item ID]],Analysis_Table,19,FALSE)</f>
        <v>#N/A</v>
      </c>
      <c r="Z307"/>
      <c r="AA307"/>
      <c r="AB307">
        <v>1</v>
      </c>
    </row>
    <row r="308" spans="1:28" hidden="1" x14ac:dyDescent="0.25">
      <c r="A308" t="s">
        <v>133</v>
      </c>
      <c r="E308" s="1"/>
      <c r="J308" s="21">
        <v>0</v>
      </c>
      <c r="N308" s="2" t="e">
        <f ca="1">VLOOKUP(Table_Data_Table_13[[#This Row],[Item ID]],Analysis_Table,8,FALSE)</f>
        <v>#N/A</v>
      </c>
      <c r="O308" s="19" t="e">
        <f ca="1">VLOOKUP(Table_Data_Table_13[[#This Row],[Item ID]],Analysis_Table,9,FALSE)</f>
        <v>#N/A</v>
      </c>
      <c r="P308" s="18" t="e">
        <f ca="1">VLOOKUP(Table_Data_Table_13[[#This Row],[Item ID]],Analysis_Table,10,FALSE)</f>
        <v>#N/A</v>
      </c>
      <c r="Q308" s="21" t="e">
        <f ca="1">VLOOKUP(Table_Data_Table_13[[#This Row],[Item ID]],Analysis_Table,11,FALSE)</f>
        <v>#N/A</v>
      </c>
      <c r="R308" s="2" t="e">
        <f ca="1">VLOOKUP(Table_Data_Table_13[[#This Row],[Item ID]],Analysis_Table,12,FALSE)</f>
        <v>#N/A</v>
      </c>
      <c r="S308" s="20" t="e">
        <f ca="1">VLOOKUP(Table_Data_Table_13[[#This Row],[Item ID]],Analysis_Table,13,FALSE)</f>
        <v>#N/A</v>
      </c>
      <c r="T308" s="3" t="e">
        <f ca="1">VLOOKUP(Table_Data_Table_13[[#This Row],[Item ID]],Analysis_Table,14,FALSE)</f>
        <v>#N/A</v>
      </c>
      <c r="U308" s="22" t="e">
        <f ca="1">VLOOKUP(Table_Data_Table_13[[#This Row],[Item ID]],Analysis_Table,15,FALSE)</f>
        <v>#N/A</v>
      </c>
      <c r="V308" s="2" t="e">
        <f ca="1">VLOOKUP(Table_Data_Table_13[[#This Row],[Item ID]],Analysis_Table,16,FALSE)</f>
        <v>#N/A</v>
      </c>
      <c r="W308" s="2" t="e">
        <f ca="1">VLOOKUP(Table_Data_Table_13[[#This Row],[Item ID]],Analysis_Table,17,FALSE)</f>
        <v>#N/A</v>
      </c>
      <c r="X308" s="20" t="e">
        <f ca="1">VLOOKUP(Table_Data_Table_13[[#This Row],[Item ID]],Analysis_Table,18,FALSE)</f>
        <v>#N/A</v>
      </c>
      <c r="Y308" s="20" t="e">
        <f ca="1">VLOOKUP(Table_Data_Table_13[[#This Row],[Item ID]],Analysis_Table,19,FALSE)</f>
        <v>#N/A</v>
      </c>
      <c r="Z308"/>
      <c r="AA308"/>
      <c r="AB308">
        <v>1</v>
      </c>
    </row>
    <row r="309" spans="1:28" hidden="1" x14ac:dyDescent="0.25">
      <c r="A309" t="s">
        <v>133</v>
      </c>
      <c r="E309" s="1"/>
      <c r="J309" s="21">
        <v>0</v>
      </c>
      <c r="N309" s="2" t="e">
        <f ca="1">VLOOKUP(Table_Data_Table_13[[#This Row],[Item ID]],Analysis_Table,8,FALSE)</f>
        <v>#N/A</v>
      </c>
      <c r="O309" s="19" t="e">
        <f ca="1">VLOOKUP(Table_Data_Table_13[[#This Row],[Item ID]],Analysis_Table,9,FALSE)</f>
        <v>#N/A</v>
      </c>
      <c r="P309" s="18" t="e">
        <f ca="1">VLOOKUP(Table_Data_Table_13[[#This Row],[Item ID]],Analysis_Table,10,FALSE)</f>
        <v>#N/A</v>
      </c>
      <c r="Q309" s="21" t="e">
        <f ca="1">VLOOKUP(Table_Data_Table_13[[#This Row],[Item ID]],Analysis_Table,11,FALSE)</f>
        <v>#N/A</v>
      </c>
      <c r="R309" s="2" t="e">
        <f ca="1">VLOOKUP(Table_Data_Table_13[[#This Row],[Item ID]],Analysis_Table,12,FALSE)</f>
        <v>#N/A</v>
      </c>
      <c r="S309" s="20" t="e">
        <f ca="1">VLOOKUP(Table_Data_Table_13[[#This Row],[Item ID]],Analysis_Table,13,FALSE)</f>
        <v>#N/A</v>
      </c>
      <c r="T309" s="3" t="e">
        <f ca="1">VLOOKUP(Table_Data_Table_13[[#This Row],[Item ID]],Analysis_Table,14,FALSE)</f>
        <v>#N/A</v>
      </c>
      <c r="U309" s="22" t="e">
        <f ca="1">VLOOKUP(Table_Data_Table_13[[#This Row],[Item ID]],Analysis_Table,15,FALSE)</f>
        <v>#N/A</v>
      </c>
      <c r="V309" s="2" t="e">
        <f ca="1">VLOOKUP(Table_Data_Table_13[[#This Row],[Item ID]],Analysis_Table,16,FALSE)</f>
        <v>#N/A</v>
      </c>
      <c r="W309" s="2" t="e">
        <f ca="1">VLOOKUP(Table_Data_Table_13[[#This Row],[Item ID]],Analysis_Table,17,FALSE)</f>
        <v>#N/A</v>
      </c>
      <c r="X309" s="20" t="e">
        <f ca="1">VLOOKUP(Table_Data_Table_13[[#This Row],[Item ID]],Analysis_Table,18,FALSE)</f>
        <v>#N/A</v>
      </c>
      <c r="Y309" s="20" t="e">
        <f ca="1">VLOOKUP(Table_Data_Table_13[[#This Row],[Item ID]],Analysis_Table,19,FALSE)</f>
        <v>#N/A</v>
      </c>
      <c r="Z309"/>
      <c r="AA309"/>
      <c r="AB309">
        <v>1</v>
      </c>
    </row>
    <row r="310" spans="1:28" hidden="1" x14ac:dyDescent="0.25">
      <c r="A310" t="s">
        <v>133</v>
      </c>
      <c r="E310" s="1"/>
      <c r="J310" s="21">
        <v>0</v>
      </c>
      <c r="N310" s="2" t="e">
        <f ca="1">VLOOKUP(Table_Data_Table_13[[#This Row],[Item ID]],Analysis_Table,8,FALSE)</f>
        <v>#N/A</v>
      </c>
      <c r="O310" s="19" t="e">
        <f ca="1">VLOOKUP(Table_Data_Table_13[[#This Row],[Item ID]],Analysis_Table,9,FALSE)</f>
        <v>#N/A</v>
      </c>
      <c r="P310" s="18" t="e">
        <f ca="1">VLOOKUP(Table_Data_Table_13[[#This Row],[Item ID]],Analysis_Table,10,FALSE)</f>
        <v>#N/A</v>
      </c>
      <c r="Q310" s="21" t="e">
        <f ca="1">VLOOKUP(Table_Data_Table_13[[#This Row],[Item ID]],Analysis_Table,11,FALSE)</f>
        <v>#N/A</v>
      </c>
      <c r="R310" s="2" t="e">
        <f ca="1">VLOOKUP(Table_Data_Table_13[[#This Row],[Item ID]],Analysis_Table,12,FALSE)</f>
        <v>#N/A</v>
      </c>
      <c r="S310" s="20" t="e">
        <f ca="1">VLOOKUP(Table_Data_Table_13[[#This Row],[Item ID]],Analysis_Table,13,FALSE)</f>
        <v>#N/A</v>
      </c>
      <c r="T310" s="3" t="e">
        <f ca="1">VLOOKUP(Table_Data_Table_13[[#This Row],[Item ID]],Analysis_Table,14,FALSE)</f>
        <v>#N/A</v>
      </c>
      <c r="U310" s="22" t="e">
        <f ca="1">VLOOKUP(Table_Data_Table_13[[#This Row],[Item ID]],Analysis_Table,15,FALSE)</f>
        <v>#N/A</v>
      </c>
      <c r="V310" s="2" t="e">
        <f ca="1">VLOOKUP(Table_Data_Table_13[[#This Row],[Item ID]],Analysis_Table,16,FALSE)</f>
        <v>#N/A</v>
      </c>
      <c r="W310" s="2" t="e">
        <f ca="1">VLOOKUP(Table_Data_Table_13[[#This Row],[Item ID]],Analysis_Table,17,FALSE)</f>
        <v>#N/A</v>
      </c>
      <c r="X310" s="20" t="e">
        <f ca="1">VLOOKUP(Table_Data_Table_13[[#This Row],[Item ID]],Analysis_Table,18,FALSE)</f>
        <v>#N/A</v>
      </c>
      <c r="Y310" s="20" t="e">
        <f ca="1">VLOOKUP(Table_Data_Table_13[[#This Row],[Item ID]],Analysis_Table,19,FALSE)</f>
        <v>#N/A</v>
      </c>
      <c r="Z310"/>
      <c r="AA310"/>
      <c r="AB310">
        <v>1</v>
      </c>
    </row>
    <row r="311" spans="1:28" hidden="1" x14ac:dyDescent="0.25">
      <c r="A311" t="s">
        <v>133</v>
      </c>
      <c r="E311" s="1"/>
      <c r="J311" s="21">
        <v>0</v>
      </c>
      <c r="N311" s="2" t="e">
        <f ca="1">VLOOKUP(Table_Data_Table_13[[#This Row],[Item ID]],Analysis_Table,8,FALSE)</f>
        <v>#N/A</v>
      </c>
      <c r="O311" s="19" t="e">
        <f ca="1">VLOOKUP(Table_Data_Table_13[[#This Row],[Item ID]],Analysis_Table,9,FALSE)</f>
        <v>#N/A</v>
      </c>
      <c r="P311" s="18" t="e">
        <f ca="1">VLOOKUP(Table_Data_Table_13[[#This Row],[Item ID]],Analysis_Table,10,FALSE)</f>
        <v>#N/A</v>
      </c>
      <c r="Q311" s="21" t="e">
        <f ca="1">VLOOKUP(Table_Data_Table_13[[#This Row],[Item ID]],Analysis_Table,11,FALSE)</f>
        <v>#N/A</v>
      </c>
      <c r="R311" s="2" t="e">
        <f ca="1">VLOOKUP(Table_Data_Table_13[[#This Row],[Item ID]],Analysis_Table,12,FALSE)</f>
        <v>#N/A</v>
      </c>
      <c r="S311" s="20" t="e">
        <f ca="1">VLOOKUP(Table_Data_Table_13[[#This Row],[Item ID]],Analysis_Table,13,FALSE)</f>
        <v>#N/A</v>
      </c>
      <c r="T311" s="3" t="e">
        <f ca="1">VLOOKUP(Table_Data_Table_13[[#This Row],[Item ID]],Analysis_Table,14,FALSE)</f>
        <v>#N/A</v>
      </c>
      <c r="U311" s="22" t="e">
        <f ca="1">VLOOKUP(Table_Data_Table_13[[#This Row],[Item ID]],Analysis_Table,15,FALSE)</f>
        <v>#N/A</v>
      </c>
      <c r="V311" s="2" t="e">
        <f ca="1">VLOOKUP(Table_Data_Table_13[[#This Row],[Item ID]],Analysis_Table,16,FALSE)</f>
        <v>#N/A</v>
      </c>
      <c r="W311" s="2" t="e">
        <f ca="1">VLOOKUP(Table_Data_Table_13[[#This Row],[Item ID]],Analysis_Table,17,FALSE)</f>
        <v>#N/A</v>
      </c>
      <c r="X311" s="20" t="e">
        <f ca="1">VLOOKUP(Table_Data_Table_13[[#This Row],[Item ID]],Analysis_Table,18,FALSE)</f>
        <v>#N/A</v>
      </c>
      <c r="Y311" s="20" t="e">
        <f ca="1">VLOOKUP(Table_Data_Table_13[[#This Row],[Item ID]],Analysis_Table,19,FALSE)</f>
        <v>#N/A</v>
      </c>
      <c r="Z311"/>
      <c r="AA311"/>
      <c r="AB311">
        <v>1</v>
      </c>
    </row>
    <row r="312" spans="1:28" hidden="1" x14ac:dyDescent="0.25">
      <c r="A312" t="s">
        <v>133</v>
      </c>
      <c r="E312" s="1"/>
      <c r="J312" s="21">
        <v>0</v>
      </c>
      <c r="N312" s="2" t="e">
        <f ca="1">VLOOKUP(Table_Data_Table_13[[#This Row],[Item ID]],Analysis_Table,8,FALSE)</f>
        <v>#N/A</v>
      </c>
      <c r="O312" s="19" t="e">
        <f ca="1">VLOOKUP(Table_Data_Table_13[[#This Row],[Item ID]],Analysis_Table,9,FALSE)</f>
        <v>#N/A</v>
      </c>
      <c r="P312" s="18" t="e">
        <f ca="1">VLOOKUP(Table_Data_Table_13[[#This Row],[Item ID]],Analysis_Table,10,FALSE)</f>
        <v>#N/A</v>
      </c>
      <c r="Q312" s="21" t="e">
        <f ca="1">VLOOKUP(Table_Data_Table_13[[#This Row],[Item ID]],Analysis_Table,11,FALSE)</f>
        <v>#N/A</v>
      </c>
      <c r="R312" s="2" t="e">
        <f ca="1">VLOOKUP(Table_Data_Table_13[[#This Row],[Item ID]],Analysis_Table,12,FALSE)</f>
        <v>#N/A</v>
      </c>
      <c r="S312" s="20" t="e">
        <f ca="1">VLOOKUP(Table_Data_Table_13[[#This Row],[Item ID]],Analysis_Table,13,FALSE)</f>
        <v>#N/A</v>
      </c>
      <c r="T312" s="3" t="e">
        <f ca="1">VLOOKUP(Table_Data_Table_13[[#This Row],[Item ID]],Analysis_Table,14,FALSE)</f>
        <v>#N/A</v>
      </c>
      <c r="U312" s="22" t="e">
        <f ca="1">VLOOKUP(Table_Data_Table_13[[#This Row],[Item ID]],Analysis_Table,15,FALSE)</f>
        <v>#N/A</v>
      </c>
      <c r="V312" s="2" t="e">
        <f ca="1">VLOOKUP(Table_Data_Table_13[[#This Row],[Item ID]],Analysis_Table,16,FALSE)</f>
        <v>#N/A</v>
      </c>
      <c r="W312" s="2" t="e">
        <f ca="1">VLOOKUP(Table_Data_Table_13[[#This Row],[Item ID]],Analysis_Table,17,FALSE)</f>
        <v>#N/A</v>
      </c>
      <c r="X312" s="20" t="e">
        <f ca="1">VLOOKUP(Table_Data_Table_13[[#This Row],[Item ID]],Analysis_Table,18,FALSE)</f>
        <v>#N/A</v>
      </c>
      <c r="Y312" s="20" t="e">
        <f ca="1">VLOOKUP(Table_Data_Table_13[[#This Row],[Item ID]],Analysis_Table,19,FALSE)</f>
        <v>#N/A</v>
      </c>
      <c r="Z312"/>
      <c r="AA312"/>
      <c r="AB312">
        <v>1</v>
      </c>
    </row>
    <row r="313" spans="1:28" hidden="1" x14ac:dyDescent="0.25">
      <c r="A313" t="s">
        <v>133</v>
      </c>
      <c r="E313" s="1"/>
      <c r="J313" s="21">
        <v>0</v>
      </c>
      <c r="N313" s="2" t="e">
        <f ca="1">VLOOKUP(Table_Data_Table_13[[#This Row],[Item ID]],Analysis_Table,8,FALSE)</f>
        <v>#N/A</v>
      </c>
      <c r="O313" s="19" t="e">
        <f ca="1">VLOOKUP(Table_Data_Table_13[[#This Row],[Item ID]],Analysis_Table,9,FALSE)</f>
        <v>#N/A</v>
      </c>
      <c r="P313" s="18" t="e">
        <f ca="1">VLOOKUP(Table_Data_Table_13[[#This Row],[Item ID]],Analysis_Table,10,FALSE)</f>
        <v>#N/A</v>
      </c>
      <c r="Q313" s="21" t="e">
        <f ca="1">VLOOKUP(Table_Data_Table_13[[#This Row],[Item ID]],Analysis_Table,11,FALSE)</f>
        <v>#N/A</v>
      </c>
      <c r="R313" s="2" t="e">
        <f ca="1">VLOOKUP(Table_Data_Table_13[[#This Row],[Item ID]],Analysis_Table,12,FALSE)</f>
        <v>#N/A</v>
      </c>
      <c r="S313" s="20" t="e">
        <f ca="1">VLOOKUP(Table_Data_Table_13[[#This Row],[Item ID]],Analysis_Table,13,FALSE)</f>
        <v>#N/A</v>
      </c>
      <c r="T313" s="3" t="e">
        <f ca="1">VLOOKUP(Table_Data_Table_13[[#This Row],[Item ID]],Analysis_Table,14,FALSE)</f>
        <v>#N/A</v>
      </c>
      <c r="U313" s="22" t="e">
        <f ca="1">VLOOKUP(Table_Data_Table_13[[#This Row],[Item ID]],Analysis_Table,15,FALSE)</f>
        <v>#N/A</v>
      </c>
      <c r="V313" s="2" t="e">
        <f ca="1">VLOOKUP(Table_Data_Table_13[[#This Row],[Item ID]],Analysis_Table,16,FALSE)</f>
        <v>#N/A</v>
      </c>
      <c r="W313" s="2" t="e">
        <f ca="1">VLOOKUP(Table_Data_Table_13[[#This Row],[Item ID]],Analysis_Table,17,FALSE)</f>
        <v>#N/A</v>
      </c>
      <c r="X313" s="20" t="e">
        <f ca="1">VLOOKUP(Table_Data_Table_13[[#This Row],[Item ID]],Analysis_Table,18,FALSE)</f>
        <v>#N/A</v>
      </c>
      <c r="Y313" s="20" t="e">
        <f ca="1">VLOOKUP(Table_Data_Table_13[[#This Row],[Item ID]],Analysis_Table,19,FALSE)</f>
        <v>#N/A</v>
      </c>
      <c r="Z313"/>
      <c r="AA313"/>
      <c r="AB313">
        <v>1</v>
      </c>
    </row>
    <row r="314" spans="1:28" hidden="1" x14ac:dyDescent="0.25">
      <c r="A314" t="s">
        <v>133</v>
      </c>
      <c r="E314" s="1"/>
      <c r="J314" s="21">
        <v>0</v>
      </c>
      <c r="N314" s="2" t="e">
        <f ca="1">VLOOKUP(Table_Data_Table_13[[#This Row],[Item ID]],Analysis_Table,8,FALSE)</f>
        <v>#N/A</v>
      </c>
      <c r="O314" s="19" t="e">
        <f ca="1">VLOOKUP(Table_Data_Table_13[[#This Row],[Item ID]],Analysis_Table,9,FALSE)</f>
        <v>#N/A</v>
      </c>
      <c r="P314" s="18" t="e">
        <f ca="1">VLOOKUP(Table_Data_Table_13[[#This Row],[Item ID]],Analysis_Table,10,FALSE)</f>
        <v>#N/A</v>
      </c>
      <c r="Q314" s="21" t="e">
        <f ca="1">VLOOKUP(Table_Data_Table_13[[#This Row],[Item ID]],Analysis_Table,11,FALSE)</f>
        <v>#N/A</v>
      </c>
      <c r="R314" s="2" t="e">
        <f ca="1">VLOOKUP(Table_Data_Table_13[[#This Row],[Item ID]],Analysis_Table,12,FALSE)</f>
        <v>#N/A</v>
      </c>
      <c r="S314" s="20" t="e">
        <f ca="1">VLOOKUP(Table_Data_Table_13[[#This Row],[Item ID]],Analysis_Table,13,FALSE)</f>
        <v>#N/A</v>
      </c>
      <c r="T314" s="3" t="e">
        <f ca="1">VLOOKUP(Table_Data_Table_13[[#This Row],[Item ID]],Analysis_Table,14,FALSE)</f>
        <v>#N/A</v>
      </c>
      <c r="U314" s="22" t="e">
        <f ca="1">VLOOKUP(Table_Data_Table_13[[#This Row],[Item ID]],Analysis_Table,15,FALSE)</f>
        <v>#N/A</v>
      </c>
      <c r="V314" s="2" t="e">
        <f ca="1">VLOOKUP(Table_Data_Table_13[[#This Row],[Item ID]],Analysis_Table,16,FALSE)</f>
        <v>#N/A</v>
      </c>
      <c r="W314" s="2" t="e">
        <f ca="1">VLOOKUP(Table_Data_Table_13[[#This Row],[Item ID]],Analysis_Table,17,FALSE)</f>
        <v>#N/A</v>
      </c>
      <c r="X314" s="20" t="e">
        <f ca="1">VLOOKUP(Table_Data_Table_13[[#This Row],[Item ID]],Analysis_Table,18,FALSE)</f>
        <v>#N/A</v>
      </c>
      <c r="Y314" s="20" t="e">
        <f ca="1">VLOOKUP(Table_Data_Table_13[[#This Row],[Item ID]],Analysis_Table,19,FALSE)</f>
        <v>#N/A</v>
      </c>
      <c r="Z314"/>
      <c r="AA314"/>
      <c r="AB314">
        <v>1</v>
      </c>
    </row>
    <row r="315" spans="1:28" hidden="1" x14ac:dyDescent="0.25">
      <c r="A315" t="s">
        <v>133</v>
      </c>
      <c r="E315" s="1"/>
      <c r="J315" s="21">
        <v>0</v>
      </c>
      <c r="N315" s="2" t="e">
        <f ca="1">VLOOKUP(Table_Data_Table_13[[#This Row],[Item ID]],Analysis_Table,8,FALSE)</f>
        <v>#N/A</v>
      </c>
      <c r="O315" s="19" t="e">
        <f ca="1">VLOOKUP(Table_Data_Table_13[[#This Row],[Item ID]],Analysis_Table,9,FALSE)</f>
        <v>#N/A</v>
      </c>
      <c r="P315" s="18" t="e">
        <f ca="1">VLOOKUP(Table_Data_Table_13[[#This Row],[Item ID]],Analysis_Table,10,FALSE)</f>
        <v>#N/A</v>
      </c>
      <c r="Q315" s="21" t="e">
        <f ca="1">VLOOKUP(Table_Data_Table_13[[#This Row],[Item ID]],Analysis_Table,11,FALSE)</f>
        <v>#N/A</v>
      </c>
      <c r="R315" s="2" t="e">
        <f ca="1">VLOOKUP(Table_Data_Table_13[[#This Row],[Item ID]],Analysis_Table,12,FALSE)</f>
        <v>#N/A</v>
      </c>
      <c r="S315" s="20" t="e">
        <f ca="1">VLOOKUP(Table_Data_Table_13[[#This Row],[Item ID]],Analysis_Table,13,FALSE)</f>
        <v>#N/A</v>
      </c>
      <c r="T315" s="3" t="e">
        <f ca="1">VLOOKUP(Table_Data_Table_13[[#This Row],[Item ID]],Analysis_Table,14,FALSE)</f>
        <v>#N/A</v>
      </c>
      <c r="U315" s="22" t="e">
        <f ca="1">VLOOKUP(Table_Data_Table_13[[#This Row],[Item ID]],Analysis_Table,15,FALSE)</f>
        <v>#N/A</v>
      </c>
      <c r="V315" s="2" t="e">
        <f ca="1">VLOOKUP(Table_Data_Table_13[[#This Row],[Item ID]],Analysis_Table,16,FALSE)</f>
        <v>#N/A</v>
      </c>
      <c r="W315" s="2" t="e">
        <f ca="1">VLOOKUP(Table_Data_Table_13[[#This Row],[Item ID]],Analysis_Table,17,FALSE)</f>
        <v>#N/A</v>
      </c>
      <c r="X315" s="20" t="e">
        <f ca="1">VLOOKUP(Table_Data_Table_13[[#This Row],[Item ID]],Analysis_Table,18,FALSE)</f>
        <v>#N/A</v>
      </c>
      <c r="Y315" s="20" t="e">
        <f ca="1">VLOOKUP(Table_Data_Table_13[[#This Row],[Item ID]],Analysis_Table,19,FALSE)</f>
        <v>#N/A</v>
      </c>
      <c r="Z315"/>
      <c r="AA315"/>
      <c r="AB315">
        <v>1</v>
      </c>
    </row>
    <row r="316" spans="1:28" hidden="1" x14ac:dyDescent="0.25">
      <c r="A316" t="s">
        <v>133</v>
      </c>
      <c r="E316" s="1"/>
      <c r="J316" s="21">
        <v>0</v>
      </c>
      <c r="N316" s="2" t="e">
        <f ca="1">VLOOKUP(Table_Data_Table_13[[#This Row],[Item ID]],Analysis_Table,8,FALSE)</f>
        <v>#N/A</v>
      </c>
      <c r="O316" s="19" t="e">
        <f ca="1">VLOOKUP(Table_Data_Table_13[[#This Row],[Item ID]],Analysis_Table,9,FALSE)</f>
        <v>#N/A</v>
      </c>
      <c r="P316" s="18" t="e">
        <f ca="1">VLOOKUP(Table_Data_Table_13[[#This Row],[Item ID]],Analysis_Table,10,FALSE)</f>
        <v>#N/A</v>
      </c>
      <c r="Q316" s="21" t="e">
        <f ca="1">VLOOKUP(Table_Data_Table_13[[#This Row],[Item ID]],Analysis_Table,11,FALSE)</f>
        <v>#N/A</v>
      </c>
      <c r="R316" s="2" t="e">
        <f ca="1">VLOOKUP(Table_Data_Table_13[[#This Row],[Item ID]],Analysis_Table,12,FALSE)</f>
        <v>#N/A</v>
      </c>
      <c r="S316" s="20" t="e">
        <f ca="1">VLOOKUP(Table_Data_Table_13[[#This Row],[Item ID]],Analysis_Table,13,FALSE)</f>
        <v>#N/A</v>
      </c>
      <c r="T316" s="3" t="e">
        <f ca="1">VLOOKUP(Table_Data_Table_13[[#This Row],[Item ID]],Analysis_Table,14,FALSE)</f>
        <v>#N/A</v>
      </c>
      <c r="U316" s="22" t="e">
        <f ca="1">VLOOKUP(Table_Data_Table_13[[#This Row],[Item ID]],Analysis_Table,15,FALSE)</f>
        <v>#N/A</v>
      </c>
      <c r="V316" s="2" t="e">
        <f ca="1">VLOOKUP(Table_Data_Table_13[[#This Row],[Item ID]],Analysis_Table,16,FALSE)</f>
        <v>#N/A</v>
      </c>
      <c r="W316" s="2" t="e">
        <f ca="1">VLOOKUP(Table_Data_Table_13[[#This Row],[Item ID]],Analysis_Table,17,FALSE)</f>
        <v>#N/A</v>
      </c>
      <c r="X316" s="20" t="e">
        <f ca="1">VLOOKUP(Table_Data_Table_13[[#This Row],[Item ID]],Analysis_Table,18,FALSE)</f>
        <v>#N/A</v>
      </c>
      <c r="Y316" s="20" t="e">
        <f ca="1">VLOOKUP(Table_Data_Table_13[[#This Row],[Item ID]],Analysis_Table,19,FALSE)</f>
        <v>#N/A</v>
      </c>
      <c r="Z316"/>
      <c r="AA316"/>
      <c r="AB316">
        <v>1</v>
      </c>
    </row>
    <row r="317" spans="1:28" hidden="1" x14ac:dyDescent="0.25">
      <c r="A317" t="s">
        <v>133</v>
      </c>
      <c r="E317" s="1"/>
      <c r="J317" s="21">
        <v>0</v>
      </c>
      <c r="N317" s="2" t="e">
        <f ca="1">VLOOKUP(Table_Data_Table_13[[#This Row],[Item ID]],Analysis_Table,8,FALSE)</f>
        <v>#N/A</v>
      </c>
      <c r="O317" s="19" t="e">
        <f ca="1">VLOOKUP(Table_Data_Table_13[[#This Row],[Item ID]],Analysis_Table,9,FALSE)</f>
        <v>#N/A</v>
      </c>
      <c r="P317" s="18" t="e">
        <f ca="1">VLOOKUP(Table_Data_Table_13[[#This Row],[Item ID]],Analysis_Table,10,FALSE)</f>
        <v>#N/A</v>
      </c>
      <c r="Q317" s="21" t="e">
        <f ca="1">VLOOKUP(Table_Data_Table_13[[#This Row],[Item ID]],Analysis_Table,11,FALSE)</f>
        <v>#N/A</v>
      </c>
      <c r="R317" s="2" t="e">
        <f ca="1">VLOOKUP(Table_Data_Table_13[[#This Row],[Item ID]],Analysis_Table,12,FALSE)</f>
        <v>#N/A</v>
      </c>
      <c r="S317" s="20" t="e">
        <f ca="1">VLOOKUP(Table_Data_Table_13[[#This Row],[Item ID]],Analysis_Table,13,FALSE)</f>
        <v>#N/A</v>
      </c>
      <c r="T317" s="3" t="e">
        <f ca="1">VLOOKUP(Table_Data_Table_13[[#This Row],[Item ID]],Analysis_Table,14,FALSE)</f>
        <v>#N/A</v>
      </c>
      <c r="U317" s="22" t="e">
        <f ca="1">VLOOKUP(Table_Data_Table_13[[#This Row],[Item ID]],Analysis_Table,15,FALSE)</f>
        <v>#N/A</v>
      </c>
      <c r="V317" s="2" t="e">
        <f ca="1">VLOOKUP(Table_Data_Table_13[[#This Row],[Item ID]],Analysis_Table,16,FALSE)</f>
        <v>#N/A</v>
      </c>
      <c r="W317" s="2" t="e">
        <f ca="1">VLOOKUP(Table_Data_Table_13[[#This Row],[Item ID]],Analysis_Table,17,FALSE)</f>
        <v>#N/A</v>
      </c>
      <c r="X317" s="20" t="e">
        <f ca="1">VLOOKUP(Table_Data_Table_13[[#This Row],[Item ID]],Analysis_Table,18,FALSE)</f>
        <v>#N/A</v>
      </c>
      <c r="Y317" s="20" t="e">
        <f ca="1">VLOOKUP(Table_Data_Table_13[[#This Row],[Item ID]],Analysis_Table,19,FALSE)</f>
        <v>#N/A</v>
      </c>
      <c r="Z317"/>
      <c r="AA317"/>
      <c r="AB317">
        <v>1</v>
      </c>
    </row>
    <row r="318" spans="1:28" hidden="1" x14ac:dyDescent="0.25">
      <c r="A318" t="s">
        <v>133</v>
      </c>
      <c r="E318" s="1"/>
      <c r="J318" s="21">
        <v>0</v>
      </c>
      <c r="N318" s="2" t="e">
        <f ca="1">VLOOKUP(Table_Data_Table_13[[#This Row],[Item ID]],Analysis_Table,8,FALSE)</f>
        <v>#N/A</v>
      </c>
      <c r="O318" s="19" t="e">
        <f ca="1">VLOOKUP(Table_Data_Table_13[[#This Row],[Item ID]],Analysis_Table,9,FALSE)</f>
        <v>#N/A</v>
      </c>
      <c r="P318" s="18" t="e">
        <f ca="1">VLOOKUP(Table_Data_Table_13[[#This Row],[Item ID]],Analysis_Table,10,FALSE)</f>
        <v>#N/A</v>
      </c>
      <c r="Q318" s="21" t="e">
        <f ca="1">VLOOKUP(Table_Data_Table_13[[#This Row],[Item ID]],Analysis_Table,11,FALSE)</f>
        <v>#N/A</v>
      </c>
      <c r="R318" s="2" t="e">
        <f ca="1">VLOOKUP(Table_Data_Table_13[[#This Row],[Item ID]],Analysis_Table,12,FALSE)</f>
        <v>#N/A</v>
      </c>
      <c r="S318" s="20" t="e">
        <f ca="1">VLOOKUP(Table_Data_Table_13[[#This Row],[Item ID]],Analysis_Table,13,FALSE)</f>
        <v>#N/A</v>
      </c>
      <c r="T318" s="3" t="e">
        <f ca="1">VLOOKUP(Table_Data_Table_13[[#This Row],[Item ID]],Analysis_Table,14,FALSE)</f>
        <v>#N/A</v>
      </c>
      <c r="U318" s="22" t="e">
        <f ca="1">VLOOKUP(Table_Data_Table_13[[#This Row],[Item ID]],Analysis_Table,15,FALSE)</f>
        <v>#N/A</v>
      </c>
      <c r="V318" s="2" t="e">
        <f ca="1">VLOOKUP(Table_Data_Table_13[[#This Row],[Item ID]],Analysis_Table,16,FALSE)</f>
        <v>#N/A</v>
      </c>
      <c r="W318" s="2" t="e">
        <f ca="1">VLOOKUP(Table_Data_Table_13[[#This Row],[Item ID]],Analysis_Table,17,FALSE)</f>
        <v>#N/A</v>
      </c>
      <c r="X318" s="20" t="e">
        <f ca="1">VLOOKUP(Table_Data_Table_13[[#This Row],[Item ID]],Analysis_Table,18,FALSE)</f>
        <v>#N/A</v>
      </c>
      <c r="Y318" s="20" t="e">
        <f ca="1">VLOOKUP(Table_Data_Table_13[[#This Row],[Item ID]],Analysis_Table,19,FALSE)</f>
        <v>#N/A</v>
      </c>
      <c r="Z318"/>
      <c r="AA318"/>
      <c r="AB318">
        <v>1</v>
      </c>
    </row>
    <row r="319" spans="1:28" hidden="1" x14ac:dyDescent="0.25">
      <c r="A319" t="s">
        <v>133</v>
      </c>
      <c r="E319" s="1"/>
      <c r="J319" s="21">
        <v>0</v>
      </c>
      <c r="N319" s="2" t="e">
        <f ca="1">VLOOKUP(Table_Data_Table_13[[#This Row],[Item ID]],Analysis_Table,8,FALSE)</f>
        <v>#N/A</v>
      </c>
      <c r="O319" s="19" t="e">
        <f ca="1">VLOOKUP(Table_Data_Table_13[[#This Row],[Item ID]],Analysis_Table,9,FALSE)</f>
        <v>#N/A</v>
      </c>
      <c r="P319" s="18" t="e">
        <f ca="1">VLOOKUP(Table_Data_Table_13[[#This Row],[Item ID]],Analysis_Table,10,FALSE)</f>
        <v>#N/A</v>
      </c>
      <c r="Q319" s="21" t="e">
        <f ca="1">VLOOKUP(Table_Data_Table_13[[#This Row],[Item ID]],Analysis_Table,11,FALSE)</f>
        <v>#N/A</v>
      </c>
      <c r="R319" s="2" t="e">
        <f ca="1">VLOOKUP(Table_Data_Table_13[[#This Row],[Item ID]],Analysis_Table,12,FALSE)</f>
        <v>#N/A</v>
      </c>
      <c r="S319" s="20" t="e">
        <f ca="1">VLOOKUP(Table_Data_Table_13[[#This Row],[Item ID]],Analysis_Table,13,FALSE)</f>
        <v>#N/A</v>
      </c>
      <c r="T319" s="3" t="e">
        <f ca="1">VLOOKUP(Table_Data_Table_13[[#This Row],[Item ID]],Analysis_Table,14,FALSE)</f>
        <v>#N/A</v>
      </c>
      <c r="U319" s="22" t="e">
        <f ca="1">VLOOKUP(Table_Data_Table_13[[#This Row],[Item ID]],Analysis_Table,15,FALSE)</f>
        <v>#N/A</v>
      </c>
      <c r="V319" s="2" t="e">
        <f ca="1">VLOOKUP(Table_Data_Table_13[[#This Row],[Item ID]],Analysis_Table,16,FALSE)</f>
        <v>#N/A</v>
      </c>
      <c r="W319" s="2" t="e">
        <f ca="1">VLOOKUP(Table_Data_Table_13[[#This Row],[Item ID]],Analysis_Table,17,FALSE)</f>
        <v>#N/A</v>
      </c>
      <c r="X319" s="20" t="e">
        <f ca="1">VLOOKUP(Table_Data_Table_13[[#This Row],[Item ID]],Analysis_Table,18,FALSE)</f>
        <v>#N/A</v>
      </c>
      <c r="Y319" s="20" t="e">
        <f ca="1">VLOOKUP(Table_Data_Table_13[[#This Row],[Item ID]],Analysis_Table,19,FALSE)</f>
        <v>#N/A</v>
      </c>
      <c r="Z319"/>
      <c r="AA319"/>
      <c r="AB319">
        <v>1</v>
      </c>
    </row>
    <row r="320" spans="1:28" hidden="1" x14ac:dyDescent="0.25">
      <c r="A320" t="s">
        <v>133</v>
      </c>
      <c r="E320" s="1"/>
      <c r="J320" s="21">
        <v>0</v>
      </c>
      <c r="N320" s="2" t="e">
        <f ca="1">VLOOKUP(Table_Data_Table_13[[#This Row],[Item ID]],Analysis_Table,8,FALSE)</f>
        <v>#N/A</v>
      </c>
      <c r="O320" s="19" t="e">
        <f ca="1">VLOOKUP(Table_Data_Table_13[[#This Row],[Item ID]],Analysis_Table,9,FALSE)</f>
        <v>#N/A</v>
      </c>
      <c r="P320" s="18" t="e">
        <f ca="1">VLOOKUP(Table_Data_Table_13[[#This Row],[Item ID]],Analysis_Table,10,FALSE)</f>
        <v>#N/A</v>
      </c>
      <c r="Q320" s="21" t="e">
        <f ca="1">VLOOKUP(Table_Data_Table_13[[#This Row],[Item ID]],Analysis_Table,11,FALSE)</f>
        <v>#N/A</v>
      </c>
      <c r="R320" s="2" t="e">
        <f ca="1">VLOOKUP(Table_Data_Table_13[[#This Row],[Item ID]],Analysis_Table,12,FALSE)</f>
        <v>#N/A</v>
      </c>
      <c r="S320" s="20" t="e">
        <f ca="1">VLOOKUP(Table_Data_Table_13[[#This Row],[Item ID]],Analysis_Table,13,FALSE)</f>
        <v>#N/A</v>
      </c>
      <c r="T320" s="3" t="e">
        <f ca="1">VLOOKUP(Table_Data_Table_13[[#This Row],[Item ID]],Analysis_Table,14,FALSE)</f>
        <v>#N/A</v>
      </c>
      <c r="U320" s="22" t="e">
        <f ca="1">VLOOKUP(Table_Data_Table_13[[#This Row],[Item ID]],Analysis_Table,15,FALSE)</f>
        <v>#N/A</v>
      </c>
      <c r="V320" s="2" t="e">
        <f ca="1">VLOOKUP(Table_Data_Table_13[[#This Row],[Item ID]],Analysis_Table,16,FALSE)</f>
        <v>#N/A</v>
      </c>
      <c r="W320" s="2" t="e">
        <f ca="1">VLOOKUP(Table_Data_Table_13[[#This Row],[Item ID]],Analysis_Table,17,FALSE)</f>
        <v>#N/A</v>
      </c>
      <c r="X320" s="20" t="e">
        <f ca="1">VLOOKUP(Table_Data_Table_13[[#This Row],[Item ID]],Analysis_Table,18,FALSE)</f>
        <v>#N/A</v>
      </c>
      <c r="Y320" s="20" t="e">
        <f ca="1">VLOOKUP(Table_Data_Table_13[[#This Row],[Item ID]],Analysis_Table,19,FALSE)</f>
        <v>#N/A</v>
      </c>
      <c r="Z320"/>
      <c r="AA320"/>
      <c r="AB320">
        <v>1</v>
      </c>
    </row>
    <row r="321" spans="1:28" hidden="1" x14ac:dyDescent="0.25">
      <c r="A321" t="s">
        <v>133</v>
      </c>
      <c r="E321" s="1"/>
      <c r="J321" s="21">
        <v>0</v>
      </c>
      <c r="N321" s="2" t="e">
        <f ca="1">VLOOKUP(Table_Data_Table_13[[#This Row],[Item ID]],Analysis_Table,8,FALSE)</f>
        <v>#N/A</v>
      </c>
      <c r="O321" s="19" t="e">
        <f ca="1">VLOOKUP(Table_Data_Table_13[[#This Row],[Item ID]],Analysis_Table,9,FALSE)</f>
        <v>#N/A</v>
      </c>
      <c r="P321" s="18" t="e">
        <f ca="1">VLOOKUP(Table_Data_Table_13[[#This Row],[Item ID]],Analysis_Table,10,FALSE)</f>
        <v>#N/A</v>
      </c>
      <c r="Q321" s="21" t="e">
        <f ca="1">VLOOKUP(Table_Data_Table_13[[#This Row],[Item ID]],Analysis_Table,11,FALSE)</f>
        <v>#N/A</v>
      </c>
      <c r="R321" s="2" t="e">
        <f ca="1">VLOOKUP(Table_Data_Table_13[[#This Row],[Item ID]],Analysis_Table,12,FALSE)</f>
        <v>#N/A</v>
      </c>
      <c r="S321" s="20" t="e">
        <f ca="1">VLOOKUP(Table_Data_Table_13[[#This Row],[Item ID]],Analysis_Table,13,FALSE)</f>
        <v>#N/A</v>
      </c>
      <c r="T321" s="3" t="e">
        <f ca="1">VLOOKUP(Table_Data_Table_13[[#This Row],[Item ID]],Analysis_Table,14,FALSE)</f>
        <v>#N/A</v>
      </c>
      <c r="U321" s="22" t="e">
        <f ca="1">VLOOKUP(Table_Data_Table_13[[#This Row],[Item ID]],Analysis_Table,15,FALSE)</f>
        <v>#N/A</v>
      </c>
      <c r="V321" s="2" t="e">
        <f ca="1">VLOOKUP(Table_Data_Table_13[[#This Row],[Item ID]],Analysis_Table,16,FALSE)</f>
        <v>#N/A</v>
      </c>
      <c r="W321" s="2" t="e">
        <f ca="1">VLOOKUP(Table_Data_Table_13[[#This Row],[Item ID]],Analysis_Table,17,FALSE)</f>
        <v>#N/A</v>
      </c>
      <c r="X321" s="20" t="e">
        <f ca="1">VLOOKUP(Table_Data_Table_13[[#This Row],[Item ID]],Analysis_Table,18,FALSE)</f>
        <v>#N/A</v>
      </c>
      <c r="Y321" s="20" t="e">
        <f ca="1">VLOOKUP(Table_Data_Table_13[[#This Row],[Item ID]],Analysis_Table,19,FALSE)</f>
        <v>#N/A</v>
      </c>
      <c r="Z321"/>
      <c r="AA321"/>
      <c r="AB321">
        <v>1</v>
      </c>
    </row>
    <row r="322" spans="1:28" hidden="1" x14ac:dyDescent="0.25">
      <c r="A322" t="s">
        <v>133</v>
      </c>
      <c r="E322" s="1"/>
      <c r="J322" s="21">
        <v>0</v>
      </c>
      <c r="N322" s="2" t="e">
        <f ca="1">VLOOKUP(Table_Data_Table_13[[#This Row],[Item ID]],Analysis_Table,8,FALSE)</f>
        <v>#N/A</v>
      </c>
      <c r="O322" s="19" t="e">
        <f ca="1">VLOOKUP(Table_Data_Table_13[[#This Row],[Item ID]],Analysis_Table,9,FALSE)</f>
        <v>#N/A</v>
      </c>
      <c r="P322" s="18" t="e">
        <f ca="1">VLOOKUP(Table_Data_Table_13[[#This Row],[Item ID]],Analysis_Table,10,FALSE)</f>
        <v>#N/A</v>
      </c>
      <c r="Q322" s="21" t="e">
        <f ca="1">VLOOKUP(Table_Data_Table_13[[#This Row],[Item ID]],Analysis_Table,11,FALSE)</f>
        <v>#N/A</v>
      </c>
      <c r="R322" s="2" t="e">
        <f ca="1">VLOOKUP(Table_Data_Table_13[[#This Row],[Item ID]],Analysis_Table,12,FALSE)</f>
        <v>#N/A</v>
      </c>
      <c r="S322" s="20" t="e">
        <f ca="1">VLOOKUP(Table_Data_Table_13[[#This Row],[Item ID]],Analysis_Table,13,FALSE)</f>
        <v>#N/A</v>
      </c>
      <c r="T322" s="3" t="e">
        <f ca="1">VLOOKUP(Table_Data_Table_13[[#This Row],[Item ID]],Analysis_Table,14,FALSE)</f>
        <v>#N/A</v>
      </c>
      <c r="U322" s="22" t="e">
        <f ca="1">VLOOKUP(Table_Data_Table_13[[#This Row],[Item ID]],Analysis_Table,15,FALSE)</f>
        <v>#N/A</v>
      </c>
      <c r="V322" s="2" t="e">
        <f ca="1">VLOOKUP(Table_Data_Table_13[[#This Row],[Item ID]],Analysis_Table,16,FALSE)</f>
        <v>#N/A</v>
      </c>
      <c r="W322" s="2" t="e">
        <f ca="1">VLOOKUP(Table_Data_Table_13[[#This Row],[Item ID]],Analysis_Table,17,FALSE)</f>
        <v>#N/A</v>
      </c>
      <c r="X322" s="20" t="e">
        <f ca="1">VLOOKUP(Table_Data_Table_13[[#This Row],[Item ID]],Analysis_Table,18,FALSE)</f>
        <v>#N/A</v>
      </c>
      <c r="Y322" s="20" t="e">
        <f ca="1">VLOOKUP(Table_Data_Table_13[[#This Row],[Item ID]],Analysis_Table,19,FALSE)</f>
        <v>#N/A</v>
      </c>
      <c r="Z322"/>
      <c r="AA322"/>
      <c r="AB322">
        <v>1</v>
      </c>
    </row>
    <row r="323" spans="1:28" hidden="1" x14ac:dyDescent="0.25">
      <c r="A323" t="s">
        <v>133</v>
      </c>
      <c r="E323" s="1"/>
      <c r="J323" s="21">
        <v>0</v>
      </c>
      <c r="N323" s="2" t="e">
        <f ca="1">VLOOKUP(Table_Data_Table_13[[#This Row],[Item ID]],Analysis_Table,8,FALSE)</f>
        <v>#N/A</v>
      </c>
      <c r="O323" s="19" t="e">
        <f ca="1">VLOOKUP(Table_Data_Table_13[[#This Row],[Item ID]],Analysis_Table,9,FALSE)</f>
        <v>#N/A</v>
      </c>
      <c r="P323" s="18" t="e">
        <f ca="1">VLOOKUP(Table_Data_Table_13[[#This Row],[Item ID]],Analysis_Table,10,FALSE)</f>
        <v>#N/A</v>
      </c>
      <c r="Q323" s="21" t="e">
        <f ca="1">VLOOKUP(Table_Data_Table_13[[#This Row],[Item ID]],Analysis_Table,11,FALSE)</f>
        <v>#N/A</v>
      </c>
      <c r="R323" s="2" t="e">
        <f ca="1">VLOOKUP(Table_Data_Table_13[[#This Row],[Item ID]],Analysis_Table,12,FALSE)</f>
        <v>#N/A</v>
      </c>
      <c r="S323" s="20" t="e">
        <f ca="1">VLOOKUP(Table_Data_Table_13[[#This Row],[Item ID]],Analysis_Table,13,FALSE)</f>
        <v>#N/A</v>
      </c>
      <c r="T323" s="3" t="e">
        <f ca="1">VLOOKUP(Table_Data_Table_13[[#This Row],[Item ID]],Analysis_Table,14,FALSE)</f>
        <v>#N/A</v>
      </c>
      <c r="U323" s="22" t="e">
        <f ca="1">VLOOKUP(Table_Data_Table_13[[#This Row],[Item ID]],Analysis_Table,15,FALSE)</f>
        <v>#N/A</v>
      </c>
      <c r="V323" s="2" t="e">
        <f ca="1">VLOOKUP(Table_Data_Table_13[[#This Row],[Item ID]],Analysis_Table,16,FALSE)</f>
        <v>#N/A</v>
      </c>
      <c r="W323" s="2" t="e">
        <f ca="1">VLOOKUP(Table_Data_Table_13[[#This Row],[Item ID]],Analysis_Table,17,FALSE)</f>
        <v>#N/A</v>
      </c>
      <c r="X323" s="20" t="e">
        <f ca="1">VLOOKUP(Table_Data_Table_13[[#This Row],[Item ID]],Analysis_Table,18,FALSE)</f>
        <v>#N/A</v>
      </c>
      <c r="Y323" s="20" t="e">
        <f ca="1">VLOOKUP(Table_Data_Table_13[[#This Row],[Item ID]],Analysis_Table,19,FALSE)</f>
        <v>#N/A</v>
      </c>
      <c r="Z323"/>
      <c r="AA323"/>
      <c r="AB323">
        <v>1</v>
      </c>
    </row>
    <row r="324" spans="1:28" hidden="1" x14ac:dyDescent="0.25">
      <c r="A324" t="s">
        <v>133</v>
      </c>
      <c r="E324" s="1"/>
      <c r="J324" s="21">
        <v>0</v>
      </c>
      <c r="N324" s="2" t="e">
        <f ca="1">VLOOKUP(Table_Data_Table_13[[#This Row],[Item ID]],Analysis_Table,8,FALSE)</f>
        <v>#N/A</v>
      </c>
      <c r="O324" s="19" t="e">
        <f ca="1">VLOOKUP(Table_Data_Table_13[[#This Row],[Item ID]],Analysis_Table,9,FALSE)</f>
        <v>#N/A</v>
      </c>
      <c r="P324" s="18" t="e">
        <f ca="1">VLOOKUP(Table_Data_Table_13[[#This Row],[Item ID]],Analysis_Table,10,FALSE)</f>
        <v>#N/A</v>
      </c>
      <c r="Q324" s="21" t="e">
        <f ca="1">VLOOKUP(Table_Data_Table_13[[#This Row],[Item ID]],Analysis_Table,11,FALSE)</f>
        <v>#N/A</v>
      </c>
      <c r="R324" s="2" t="e">
        <f ca="1">VLOOKUP(Table_Data_Table_13[[#This Row],[Item ID]],Analysis_Table,12,FALSE)</f>
        <v>#N/A</v>
      </c>
      <c r="S324" s="20" t="e">
        <f ca="1">VLOOKUP(Table_Data_Table_13[[#This Row],[Item ID]],Analysis_Table,13,FALSE)</f>
        <v>#N/A</v>
      </c>
      <c r="T324" s="3" t="e">
        <f ca="1">VLOOKUP(Table_Data_Table_13[[#This Row],[Item ID]],Analysis_Table,14,FALSE)</f>
        <v>#N/A</v>
      </c>
      <c r="U324" s="22" t="e">
        <f ca="1">VLOOKUP(Table_Data_Table_13[[#This Row],[Item ID]],Analysis_Table,15,FALSE)</f>
        <v>#N/A</v>
      </c>
      <c r="V324" s="2" t="e">
        <f ca="1">VLOOKUP(Table_Data_Table_13[[#This Row],[Item ID]],Analysis_Table,16,FALSE)</f>
        <v>#N/A</v>
      </c>
      <c r="W324" s="2" t="e">
        <f ca="1">VLOOKUP(Table_Data_Table_13[[#This Row],[Item ID]],Analysis_Table,17,FALSE)</f>
        <v>#N/A</v>
      </c>
      <c r="X324" s="20" t="e">
        <f ca="1">VLOOKUP(Table_Data_Table_13[[#This Row],[Item ID]],Analysis_Table,18,FALSE)</f>
        <v>#N/A</v>
      </c>
      <c r="Y324" s="20" t="e">
        <f ca="1">VLOOKUP(Table_Data_Table_13[[#This Row],[Item ID]],Analysis_Table,19,FALSE)</f>
        <v>#N/A</v>
      </c>
      <c r="Z324"/>
      <c r="AA324"/>
      <c r="AB324">
        <v>1</v>
      </c>
    </row>
    <row r="325" spans="1:28" hidden="1" x14ac:dyDescent="0.25">
      <c r="A325" t="s">
        <v>133</v>
      </c>
      <c r="E325" s="1"/>
      <c r="J325" s="21">
        <v>0</v>
      </c>
      <c r="N325" s="2" t="e">
        <f ca="1">VLOOKUP(Table_Data_Table_13[[#This Row],[Item ID]],Analysis_Table,8,FALSE)</f>
        <v>#N/A</v>
      </c>
      <c r="O325" s="19" t="e">
        <f ca="1">VLOOKUP(Table_Data_Table_13[[#This Row],[Item ID]],Analysis_Table,9,FALSE)</f>
        <v>#N/A</v>
      </c>
      <c r="P325" s="18" t="e">
        <f ca="1">VLOOKUP(Table_Data_Table_13[[#This Row],[Item ID]],Analysis_Table,10,FALSE)</f>
        <v>#N/A</v>
      </c>
      <c r="Q325" s="21" t="e">
        <f ca="1">VLOOKUP(Table_Data_Table_13[[#This Row],[Item ID]],Analysis_Table,11,FALSE)</f>
        <v>#N/A</v>
      </c>
      <c r="R325" s="2" t="e">
        <f ca="1">VLOOKUP(Table_Data_Table_13[[#This Row],[Item ID]],Analysis_Table,12,FALSE)</f>
        <v>#N/A</v>
      </c>
      <c r="S325" s="20" t="e">
        <f ca="1">VLOOKUP(Table_Data_Table_13[[#This Row],[Item ID]],Analysis_Table,13,FALSE)</f>
        <v>#N/A</v>
      </c>
      <c r="T325" s="3" t="e">
        <f ca="1">VLOOKUP(Table_Data_Table_13[[#This Row],[Item ID]],Analysis_Table,14,FALSE)</f>
        <v>#N/A</v>
      </c>
      <c r="U325" s="22" t="e">
        <f ca="1">VLOOKUP(Table_Data_Table_13[[#This Row],[Item ID]],Analysis_Table,15,FALSE)</f>
        <v>#N/A</v>
      </c>
      <c r="V325" s="2" t="e">
        <f ca="1">VLOOKUP(Table_Data_Table_13[[#This Row],[Item ID]],Analysis_Table,16,FALSE)</f>
        <v>#N/A</v>
      </c>
      <c r="W325" s="2" t="e">
        <f ca="1">VLOOKUP(Table_Data_Table_13[[#This Row],[Item ID]],Analysis_Table,17,FALSE)</f>
        <v>#N/A</v>
      </c>
      <c r="X325" s="20" t="e">
        <f ca="1">VLOOKUP(Table_Data_Table_13[[#This Row],[Item ID]],Analysis_Table,18,FALSE)</f>
        <v>#N/A</v>
      </c>
      <c r="Y325" s="20" t="e">
        <f ca="1">VLOOKUP(Table_Data_Table_13[[#This Row],[Item ID]],Analysis_Table,19,FALSE)</f>
        <v>#N/A</v>
      </c>
      <c r="Z325"/>
      <c r="AA325"/>
      <c r="AB325">
        <v>1</v>
      </c>
    </row>
    <row r="326" spans="1:28" hidden="1" x14ac:dyDescent="0.25">
      <c r="A326" t="s">
        <v>133</v>
      </c>
      <c r="E326" s="1"/>
      <c r="J326" s="21">
        <v>0</v>
      </c>
      <c r="N326" s="2" t="e">
        <f ca="1">VLOOKUP(Table_Data_Table_13[[#This Row],[Item ID]],Analysis_Table,8,FALSE)</f>
        <v>#N/A</v>
      </c>
      <c r="O326" s="19" t="e">
        <f ca="1">VLOOKUP(Table_Data_Table_13[[#This Row],[Item ID]],Analysis_Table,9,FALSE)</f>
        <v>#N/A</v>
      </c>
      <c r="P326" s="18" t="e">
        <f ca="1">VLOOKUP(Table_Data_Table_13[[#This Row],[Item ID]],Analysis_Table,10,FALSE)</f>
        <v>#N/A</v>
      </c>
      <c r="Q326" s="21" t="e">
        <f ca="1">VLOOKUP(Table_Data_Table_13[[#This Row],[Item ID]],Analysis_Table,11,FALSE)</f>
        <v>#N/A</v>
      </c>
      <c r="R326" s="2" t="e">
        <f ca="1">VLOOKUP(Table_Data_Table_13[[#This Row],[Item ID]],Analysis_Table,12,FALSE)</f>
        <v>#N/A</v>
      </c>
      <c r="S326" s="20" t="e">
        <f ca="1">VLOOKUP(Table_Data_Table_13[[#This Row],[Item ID]],Analysis_Table,13,FALSE)</f>
        <v>#N/A</v>
      </c>
      <c r="T326" s="3" t="e">
        <f ca="1">VLOOKUP(Table_Data_Table_13[[#This Row],[Item ID]],Analysis_Table,14,FALSE)</f>
        <v>#N/A</v>
      </c>
      <c r="U326" s="22" t="e">
        <f ca="1">VLOOKUP(Table_Data_Table_13[[#This Row],[Item ID]],Analysis_Table,15,FALSE)</f>
        <v>#N/A</v>
      </c>
      <c r="V326" s="2" t="e">
        <f ca="1">VLOOKUP(Table_Data_Table_13[[#This Row],[Item ID]],Analysis_Table,16,FALSE)</f>
        <v>#N/A</v>
      </c>
      <c r="W326" s="2" t="e">
        <f ca="1">VLOOKUP(Table_Data_Table_13[[#This Row],[Item ID]],Analysis_Table,17,FALSE)</f>
        <v>#N/A</v>
      </c>
      <c r="X326" s="20" t="e">
        <f ca="1">VLOOKUP(Table_Data_Table_13[[#This Row],[Item ID]],Analysis_Table,18,FALSE)</f>
        <v>#N/A</v>
      </c>
      <c r="Y326" s="20" t="e">
        <f ca="1">VLOOKUP(Table_Data_Table_13[[#This Row],[Item ID]],Analysis_Table,19,FALSE)</f>
        <v>#N/A</v>
      </c>
      <c r="Z326"/>
      <c r="AA326"/>
      <c r="AB326">
        <v>1</v>
      </c>
    </row>
    <row r="327" spans="1:28" hidden="1" x14ac:dyDescent="0.25">
      <c r="A327" t="s">
        <v>133</v>
      </c>
      <c r="E327" s="1"/>
      <c r="J327" s="21">
        <v>0</v>
      </c>
      <c r="N327" s="2" t="e">
        <f ca="1">VLOOKUP(Table_Data_Table_13[[#This Row],[Item ID]],Analysis_Table,8,FALSE)</f>
        <v>#N/A</v>
      </c>
      <c r="O327" s="19" t="e">
        <f ca="1">VLOOKUP(Table_Data_Table_13[[#This Row],[Item ID]],Analysis_Table,9,FALSE)</f>
        <v>#N/A</v>
      </c>
      <c r="P327" s="18" t="e">
        <f ca="1">VLOOKUP(Table_Data_Table_13[[#This Row],[Item ID]],Analysis_Table,10,FALSE)</f>
        <v>#N/A</v>
      </c>
      <c r="Q327" s="21" t="e">
        <f ca="1">VLOOKUP(Table_Data_Table_13[[#This Row],[Item ID]],Analysis_Table,11,FALSE)</f>
        <v>#N/A</v>
      </c>
      <c r="R327" s="2" t="e">
        <f ca="1">VLOOKUP(Table_Data_Table_13[[#This Row],[Item ID]],Analysis_Table,12,FALSE)</f>
        <v>#N/A</v>
      </c>
      <c r="S327" s="20" t="e">
        <f ca="1">VLOOKUP(Table_Data_Table_13[[#This Row],[Item ID]],Analysis_Table,13,FALSE)</f>
        <v>#N/A</v>
      </c>
      <c r="T327" s="3" t="e">
        <f ca="1">VLOOKUP(Table_Data_Table_13[[#This Row],[Item ID]],Analysis_Table,14,FALSE)</f>
        <v>#N/A</v>
      </c>
      <c r="U327" s="22" t="e">
        <f ca="1">VLOOKUP(Table_Data_Table_13[[#This Row],[Item ID]],Analysis_Table,15,FALSE)</f>
        <v>#N/A</v>
      </c>
      <c r="V327" s="2" t="e">
        <f ca="1">VLOOKUP(Table_Data_Table_13[[#This Row],[Item ID]],Analysis_Table,16,FALSE)</f>
        <v>#N/A</v>
      </c>
      <c r="W327" s="2" t="e">
        <f ca="1">VLOOKUP(Table_Data_Table_13[[#This Row],[Item ID]],Analysis_Table,17,FALSE)</f>
        <v>#N/A</v>
      </c>
      <c r="X327" s="20" t="e">
        <f ca="1">VLOOKUP(Table_Data_Table_13[[#This Row],[Item ID]],Analysis_Table,18,FALSE)</f>
        <v>#N/A</v>
      </c>
      <c r="Y327" s="20" t="e">
        <f ca="1">VLOOKUP(Table_Data_Table_13[[#This Row],[Item ID]],Analysis_Table,19,FALSE)</f>
        <v>#N/A</v>
      </c>
      <c r="Z327"/>
      <c r="AA327"/>
      <c r="AB327">
        <v>1</v>
      </c>
    </row>
    <row r="328" spans="1:28" hidden="1" x14ac:dyDescent="0.25">
      <c r="A328" t="s">
        <v>133</v>
      </c>
      <c r="E328" s="1"/>
      <c r="J328" s="21">
        <v>0</v>
      </c>
      <c r="N328" s="2" t="e">
        <f ca="1">VLOOKUP(Table_Data_Table_13[[#This Row],[Item ID]],Analysis_Table,8,FALSE)</f>
        <v>#N/A</v>
      </c>
      <c r="O328" s="19" t="e">
        <f ca="1">VLOOKUP(Table_Data_Table_13[[#This Row],[Item ID]],Analysis_Table,9,FALSE)</f>
        <v>#N/A</v>
      </c>
      <c r="P328" s="18" t="e">
        <f ca="1">VLOOKUP(Table_Data_Table_13[[#This Row],[Item ID]],Analysis_Table,10,FALSE)</f>
        <v>#N/A</v>
      </c>
      <c r="Q328" s="21" t="e">
        <f ca="1">VLOOKUP(Table_Data_Table_13[[#This Row],[Item ID]],Analysis_Table,11,FALSE)</f>
        <v>#N/A</v>
      </c>
      <c r="R328" s="2" t="e">
        <f ca="1">VLOOKUP(Table_Data_Table_13[[#This Row],[Item ID]],Analysis_Table,12,FALSE)</f>
        <v>#N/A</v>
      </c>
      <c r="S328" s="20" t="e">
        <f ca="1">VLOOKUP(Table_Data_Table_13[[#This Row],[Item ID]],Analysis_Table,13,FALSE)</f>
        <v>#N/A</v>
      </c>
      <c r="T328" s="3" t="e">
        <f ca="1">VLOOKUP(Table_Data_Table_13[[#This Row],[Item ID]],Analysis_Table,14,FALSE)</f>
        <v>#N/A</v>
      </c>
      <c r="U328" s="22" t="e">
        <f ca="1">VLOOKUP(Table_Data_Table_13[[#This Row],[Item ID]],Analysis_Table,15,FALSE)</f>
        <v>#N/A</v>
      </c>
      <c r="V328" s="2" t="e">
        <f ca="1">VLOOKUP(Table_Data_Table_13[[#This Row],[Item ID]],Analysis_Table,16,FALSE)</f>
        <v>#N/A</v>
      </c>
      <c r="W328" s="2" t="e">
        <f ca="1">VLOOKUP(Table_Data_Table_13[[#This Row],[Item ID]],Analysis_Table,17,FALSE)</f>
        <v>#N/A</v>
      </c>
      <c r="X328" s="20" t="e">
        <f ca="1">VLOOKUP(Table_Data_Table_13[[#This Row],[Item ID]],Analysis_Table,18,FALSE)</f>
        <v>#N/A</v>
      </c>
      <c r="Y328" s="20" t="e">
        <f ca="1">VLOOKUP(Table_Data_Table_13[[#This Row],[Item ID]],Analysis_Table,19,FALSE)</f>
        <v>#N/A</v>
      </c>
      <c r="Z328"/>
      <c r="AA328"/>
      <c r="AB328">
        <v>1</v>
      </c>
    </row>
    <row r="329" spans="1:28" hidden="1" x14ac:dyDescent="0.25">
      <c r="A329" t="s">
        <v>133</v>
      </c>
      <c r="E329" s="1"/>
      <c r="J329" s="21">
        <v>0</v>
      </c>
      <c r="N329" s="2" t="e">
        <f ca="1">VLOOKUP(Table_Data_Table_13[[#This Row],[Item ID]],Analysis_Table,8,FALSE)</f>
        <v>#N/A</v>
      </c>
      <c r="O329" s="19" t="e">
        <f ca="1">VLOOKUP(Table_Data_Table_13[[#This Row],[Item ID]],Analysis_Table,9,FALSE)</f>
        <v>#N/A</v>
      </c>
      <c r="P329" s="18" t="e">
        <f ca="1">VLOOKUP(Table_Data_Table_13[[#This Row],[Item ID]],Analysis_Table,10,FALSE)</f>
        <v>#N/A</v>
      </c>
      <c r="Q329" s="21" t="e">
        <f ca="1">VLOOKUP(Table_Data_Table_13[[#This Row],[Item ID]],Analysis_Table,11,FALSE)</f>
        <v>#N/A</v>
      </c>
      <c r="R329" s="2" t="e">
        <f ca="1">VLOOKUP(Table_Data_Table_13[[#This Row],[Item ID]],Analysis_Table,12,FALSE)</f>
        <v>#N/A</v>
      </c>
      <c r="S329" s="20" t="e">
        <f ca="1">VLOOKUP(Table_Data_Table_13[[#This Row],[Item ID]],Analysis_Table,13,FALSE)</f>
        <v>#N/A</v>
      </c>
      <c r="T329" s="3" t="e">
        <f ca="1">VLOOKUP(Table_Data_Table_13[[#This Row],[Item ID]],Analysis_Table,14,FALSE)</f>
        <v>#N/A</v>
      </c>
      <c r="U329" s="22" t="e">
        <f ca="1">VLOOKUP(Table_Data_Table_13[[#This Row],[Item ID]],Analysis_Table,15,FALSE)</f>
        <v>#N/A</v>
      </c>
      <c r="V329" s="2" t="e">
        <f ca="1">VLOOKUP(Table_Data_Table_13[[#This Row],[Item ID]],Analysis_Table,16,FALSE)</f>
        <v>#N/A</v>
      </c>
      <c r="W329" s="2" t="e">
        <f ca="1">VLOOKUP(Table_Data_Table_13[[#This Row],[Item ID]],Analysis_Table,17,FALSE)</f>
        <v>#N/A</v>
      </c>
      <c r="X329" s="20" t="e">
        <f ca="1">VLOOKUP(Table_Data_Table_13[[#This Row],[Item ID]],Analysis_Table,18,FALSE)</f>
        <v>#N/A</v>
      </c>
      <c r="Y329" s="20" t="e">
        <f ca="1">VLOOKUP(Table_Data_Table_13[[#This Row],[Item ID]],Analysis_Table,19,FALSE)</f>
        <v>#N/A</v>
      </c>
      <c r="Z329"/>
      <c r="AA329"/>
      <c r="AB329">
        <v>1</v>
      </c>
    </row>
    <row r="330" spans="1:28" hidden="1" x14ac:dyDescent="0.25">
      <c r="A330" t="s">
        <v>133</v>
      </c>
      <c r="E330" s="1"/>
      <c r="J330" s="21">
        <v>0</v>
      </c>
      <c r="N330" s="2" t="e">
        <f ca="1">VLOOKUP(Table_Data_Table_13[[#This Row],[Item ID]],Analysis_Table,8,FALSE)</f>
        <v>#N/A</v>
      </c>
      <c r="O330" s="19" t="e">
        <f ca="1">VLOOKUP(Table_Data_Table_13[[#This Row],[Item ID]],Analysis_Table,9,FALSE)</f>
        <v>#N/A</v>
      </c>
      <c r="P330" s="18" t="e">
        <f ca="1">VLOOKUP(Table_Data_Table_13[[#This Row],[Item ID]],Analysis_Table,10,FALSE)</f>
        <v>#N/A</v>
      </c>
      <c r="Q330" s="21" t="e">
        <f ca="1">VLOOKUP(Table_Data_Table_13[[#This Row],[Item ID]],Analysis_Table,11,FALSE)</f>
        <v>#N/A</v>
      </c>
      <c r="R330" s="2" t="e">
        <f ca="1">VLOOKUP(Table_Data_Table_13[[#This Row],[Item ID]],Analysis_Table,12,FALSE)</f>
        <v>#N/A</v>
      </c>
      <c r="S330" s="20" t="e">
        <f ca="1">VLOOKUP(Table_Data_Table_13[[#This Row],[Item ID]],Analysis_Table,13,FALSE)</f>
        <v>#N/A</v>
      </c>
      <c r="T330" s="3" t="e">
        <f ca="1">VLOOKUP(Table_Data_Table_13[[#This Row],[Item ID]],Analysis_Table,14,FALSE)</f>
        <v>#N/A</v>
      </c>
      <c r="U330" s="22" t="e">
        <f ca="1">VLOOKUP(Table_Data_Table_13[[#This Row],[Item ID]],Analysis_Table,15,FALSE)</f>
        <v>#N/A</v>
      </c>
      <c r="V330" s="2" t="e">
        <f ca="1">VLOOKUP(Table_Data_Table_13[[#This Row],[Item ID]],Analysis_Table,16,FALSE)</f>
        <v>#N/A</v>
      </c>
      <c r="W330" s="2" t="e">
        <f ca="1">VLOOKUP(Table_Data_Table_13[[#This Row],[Item ID]],Analysis_Table,17,FALSE)</f>
        <v>#N/A</v>
      </c>
      <c r="X330" s="20" t="e">
        <f ca="1">VLOOKUP(Table_Data_Table_13[[#This Row],[Item ID]],Analysis_Table,18,FALSE)</f>
        <v>#N/A</v>
      </c>
      <c r="Y330" s="20" t="e">
        <f ca="1">VLOOKUP(Table_Data_Table_13[[#This Row],[Item ID]],Analysis_Table,19,FALSE)</f>
        <v>#N/A</v>
      </c>
      <c r="Z330"/>
      <c r="AA330"/>
      <c r="AB330">
        <v>1</v>
      </c>
    </row>
    <row r="331" spans="1:28" hidden="1" x14ac:dyDescent="0.25">
      <c r="A331" t="s">
        <v>133</v>
      </c>
      <c r="E331" s="1"/>
      <c r="J331" s="21">
        <v>0</v>
      </c>
      <c r="N331" s="2" t="e">
        <f ca="1">VLOOKUP(Table_Data_Table_13[[#This Row],[Item ID]],Analysis_Table,8,FALSE)</f>
        <v>#N/A</v>
      </c>
      <c r="O331" s="19" t="e">
        <f ca="1">VLOOKUP(Table_Data_Table_13[[#This Row],[Item ID]],Analysis_Table,9,FALSE)</f>
        <v>#N/A</v>
      </c>
      <c r="P331" s="18" t="e">
        <f ca="1">VLOOKUP(Table_Data_Table_13[[#This Row],[Item ID]],Analysis_Table,10,FALSE)</f>
        <v>#N/A</v>
      </c>
      <c r="Q331" s="21" t="e">
        <f ca="1">VLOOKUP(Table_Data_Table_13[[#This Row],[Item ID]],Analysis_Table,11,FALSE)</f>
        <v>#N/A</v>
      </c>
      <c r="R331" s="2" t="e">
        <f ca="1">VLOOKUP(Table_Data_Table_13[[#This Row],[Item ID]],Analysis_Table,12,FALSE)</f>
        <v>#N/A</v>
      </c>
      <c r="S331" s="20" t="e">
        <f ca="1">VLOOKUP(Table_Data_Table_13[[#This Row],[Item ID]],Analysis_Table,13,FALSE)</f>
        <v>#N/A</v>
      </c>
      <c r="T331" s="3" t="e">
        <f ca="1">VLOOKUP(Table_Data_Table_13[[#This Row],[Item ID]],Analysis_Table,14,FALSE)</f>
        <v>#N/A</v>
      </c>
      <c r="U331" s="22" t="e">
        <f ca="1">VLOOKUP(Table_Data_Table_13[[#This Row],[Item ID]],Analysis_Table,15,FALSE)</f>
        <v>#N/A</v>
      </c>
      <c r="V331" s="2" t="e">
        <f ca="1">VLOOKUP(Table_Data_Table_13[[#This Row],[Item ID]],Analysis_Table,16,FALSE)</f>
        <v>#N/A</v>
      </c>
      <c r="W331" s="2" t="e">
        <f ca="1">VLOOKUP(Table_Data_Table_13[[#This Row],[Item ID]],Analysis_Table,17,FALSE)</f>
        <v>#N/A</v>
      </c>
      <c r="X331" s="20" t="e">
        <f ca="1">VLOOKUP(Table_Data_Table_13[[#This Row],[Item ID]],Analysis_Table,18,FALSE)</f>
        <v>#N/A</v>
      </c>
      <c r="Y331" s="20" t="e">
        <f ca="1">VLOOKUP(Table_Data_Table_13[[#This Row],[Item ID]],Analysis_Table,19,FALSE)</f>
        <v>#N/A</v>
      </c>
      <c r="Z331"/>
      <c r="AA331"/>
      <c r="AB331">
        <v>1</v>
      </c>
    </row>
    <row r="332" spans="1:28" hidden="1" x14ac:dyDescent="0.25">
      <c r="A332" t="s">
        <v>133</v>
      </c>
      <c r="E332" s="1"/>
      <c r="J332" s="21">
        <v>0</v>
      </c>
      <c r="N332" s="2" t="e">
        <f ca="1">VLOOKUP(Table_Data_Table_13[[#This Row],[Item ID]],Analysis_Table,8,FALSE)</f>
        <v>#N/A</v>
      </c>
      <c r="O332" s="19" t="e">
        <f ca="1">VLOOKUP(Table_Data_Table_13[[#This Row],[Item ID]],Analysis_Table,9,FALSE)</f>
        <v>#N/A</v>
      </c>
      <c r="P332" s="18" t="e">
        <f ca="1">VLOOKUP(Table_Data_Table_13[[#This Row],[Item ID]],Analysis_Table,10,FALSE)</f>
        <v>#N/A</v>
      </c>
      <c r="Q332" s="21" t="e">
        <f ca="1">VLOOKUP(Table_Data_Table_13[[#This Row],[Item ID]],Analysis_Table,11,FALSE)</f>
        <v>#N/A</v>
      </c>
      <c r="R332" s="2" t="e">
        <f ca="1">VLOOKUP(Table_Data_Table_13[[#This Row],[Item ID]],Analysis_Table,12,FALSE)</f>
        <v>#N/A</v>
      </c>
      <c r="S332" s="20" t="e">
        <f ca="1">VLOOKUP(Table_Data_Table_13[[#This Row],[Item ID]],Analysis_Table,13,FALSE)</f>
        <v>#N/A</v>
      </c>
      <c r="T332" s="3" t="e">
        <f ca="1">VLOOKUP(Table_Data_Table_13[[#This Row],[Item ID]],Analysis_Table,14,FALSE)</f>
        <v>#N/A</v>
      </c>
      <c r="U332" s="22" t="e">
        <f ca="1">VLOOKUP(Table_Data_Table_13[[#This Row],[Item ID]],Analysis_Table,15,FALSE)</f>
        <v>#N/A</v>
      </c>
      <c r="V332" s="2" t="e">
        <f ca="1">VLOOKUP(Table_Data_Table_13[[#This Row],[Item ID]],Analysis_Table,16,FALSE)</f>
        <v>#N/A</v>
      </c>
      <c r="W332" s="2" t="e">
        <f ca="1">VLOOKUP(Table_Data_Table_13[[#This Row],[Item ID]],Analysis_Table,17,FALSE)</f>
        <v>#N/A</v>
      </c>
      <c r="X332" s="20" t="e">
        <f ca="1">VLOOKUP(Table_Data_Table_13[[#This Row],[Item ID]],Analysis_Table,18,FALSE)</f>
        <v>#N/A</v>
      </c>
      <c r="Y332" s="20" t="e">
        <f ca="1">VLOOKUP(Table_Data_Table_13[[#This Row],[Item ID]],Analysis_Table,19,FALSE)</f>
        <v>#N/A</v>
      </c>
      <c r="Z332"/>
      <c r="AA332"/>
      <c r="AB332">
        <v>1</v>
      </c>
    </row>
    <row r="333" spans="1:28" hidden="1" x14ac:dyDescent="0.25">
      <c r="A333" t="s">
        <v>133</v>
      </c>
      <c r="E333" s="1"/>
      <c r="J333" s="21">
        <v>0</v>
      </c>
      <c r="N333" s="2" t="e">
        <f ca="1">VLOOKUP(Table_Data_Table_13[[#This Row],[Item ID]],Analysis_Table,8,FALSE)</f>
        <v>#N/A</v>
      </c>
      <c r="O333" s="19" t="e">
        <f ca="1">VLOOKUP(Table_Data_Table_13[[#This Row],[Item ID]],Analysis_Table,9,FALSE)</f>
        <v>#N/A</v>
      </c>
      <c r="P333" s="18" t="e">
        <f ca="1">VLOOKUP(Table_Data_Table_13[[#This Row],[Item ID]],Analysis_Table,10,FALSE)</f>
        <v>#N/A</v>
      </c>
      <c r="Q333" s="21" t="e">
        <f ca="1">VLOOKUP(Table_Data_Table_13[[#This Row],[Item ID]],Analysis_Table,11,FALSE)</f>
        <v>#N/A</v>
      </c>
      <c r="R333" s="2" t="e">
        <f ca="1">VLOOKUP(Table_Data_Table_13[[#This Row],[Item ID]],Analysis_Table,12,FALSE)</f>
        <v>#N/A</v>
      </c>
      <c r="S333" s="20" t="e">
        <f ca="1">VLOOKUP(Table_Data_Table_13[[#This Row],[Item ID]],Analysis_Table,13,FALSE)</f>
        <v>#N/A</v>
      </c>
      <c r="T333" s="3" t="e">
        <f ca="1">VLOOKUP(Table_Data_Table_13[[#This Row],[Item ID]],Analysis_Table,14,FALSE)</f>
        <v>#N/A</v>
      </c>
      <c r="U333" s="22" t="e">
        <f ca="1">VLOOKUP(Table_Data_Table_13[[#This Row],[Item ID]],Analysis_Table,15,FALSE)</f>
        <v>#N/A</v>
      </c>
      <c r="V333" s="2" t="e">
        <f ca="1">VLOOKUP(Table_Data_Table_13[[#This Row],[Item ID]],Analysis_Table,16,FALSE)</f>
        <v>#N/A</v>
      </c>
      <c r="W333" s="2" t="e">
        <f ca="1">VLOOKUP(Table_Data_Table_13[[#This Row],[Item ID]],Analysis_Table,17,FALSE)</f>
        <v>#N/A</v>
      </c>
      <c r="X333" s="20" t="e">
        <f ca="1">VLOOKUP(Table_Data_Table_13[[#This Row],[Item ID]],Analysis_Table,18,FALSE)</f>
        <v>#N/A</v>
      </c>
      <c r="Y333" s="20" t="e">
        <f ca="1">VLOOKUP(Table_Data_Table_13[[#This Row],[Item ID]],Analysis_Table,19,FALSE)</f>
        <v>#N/A</v>
      </c>
      <c r="Z333"/>
      <c r="AA333"/>
      <c r="AB333">
        <v>1</v>
      </c>
    </row>
    <row r="334" spans="1:28" hidden="1" x14ac:dyDescent="0.25">
      <c r="A334" t="s">
        <v>133</v>
      </c>
      <c r="E334" s="1"/>
      <c r="J334" s="21">
        <v>0</v>
      </c>
      <c r="N334" s="2" t="e">
        <f ca="1">VLOOKUP(Table_Data_Table_13[[#This Row],[Item ID]],Analysis_Table,8,FALSE)</f>
        <v>#N/A</v>
      </c>
      <c r="O334" s="19" t="e">
        <f ca="1">VLOOKUP(Table_Data_Table_13[[#This Row],[Item ID]],Analysis_Table,9,FALSE)</f>
        <v>#N/A</v>
      </c>
      <c r="P334" s="18" t="e">
        <f ca="1">VLOOKUP(Table_Data_Table_13[[#This Row],[Item ID]],Analysis_Table,10,FALSE)</f>
        <v>#N/A</v>
      </c>
      <c r="Q334" s="21" t="e">
        <f ca="1">VLOOKUP(Table_Data_Table_13[[#This Row],[Item ID]],Analysis_Table,11,FALSE)</f>
        <v>#N/A</v>
      </c>
      <c r="R334" s="2" t="e">
        <f ca="1">VLOOKUP(Table_Data_Table_13[[#This Row],[Item ID]],Analysis_Table,12,FALSE)</f>
        <v>#N/A</v>
      </c>
      <c r="S334" s="20" t="e">
        <f ca="1">VLOOKUP(Table_Data_Table_13[[#This Row],[Item ID]],Analysis_Table,13,FALSE)</f>
        <v>#N/A</v>
      </c>
      <c r="T334" s="3" t="e">
        <f ca="1">VLOOKUP(Table_Data_Table_13[[#This Row],[Item ID]],Analysis_Table,14,FALSE)</f>
        <v>#N/A</v>
      </c>
      <c r="U334" s="22" t="e">
        <f ca="1">VLOOKUP(Table_Data_Table_13[[#This Row],[Item ID]],Analysis_Table,15,FALSE)</f>
        <v>#N/A</v>
      </c>
      <c r="V334" s="2" t="e">
        <f ca="1">VLOOKUP(Table_Data_Table_13[[#This Row],[Item ID]],Analysis_Table,16,FALSE)</f>
        <v>#N/A</v>
      </c>
      <c r="W334" s="2" t="e">
        <f ca="1">VLOOKUP(Table_Data_Table_13[[#This Row],[Item ID]],Analysis_Table,17,FALSE)</f>
        <v>#N/A</v>
      </c>
      <c r="X334" s="20" t="e">
        <f ca="1">VLOOKUP(Table_Data_Table_13[[#This Row],[Item ID]],Analysis_Table,18,FALSE)</f>
        <v>#N/A</v>
      </c>
      <c r="Y334" s="20" t="e">
        <f ca="1">VLOOKUP(Table_Data_Table_13[[#This Row],[Item ID]],Analysis_Table,19,FALSE)</f>
        <v>#N/A</v>
      </c>
      <c r="Z334"/>
      <c r="AA334"/>
      <c r="AB334">
        <v>1</v>
      </c>
    </row>
    <row r="335" spans="1:28" hidden="1" x14ac:dyDescent="0.25">
      <c r="A335" t="s">
        <v>133</v>
      </c>
      <c r="E335" s="1"/>
      <c r="J335" s="21">
        <v>0</v>
      </c>
      <c r="N335" s="2" t="e">
        <f ca="1">VLOOKUP(Table_Data_Table_13[[#This Row],[Item ID]],Analysis_Table,8,FALSE)</f>
        <v>#N/A</v>
      </c>
      <c r="O335" s="19" t="e">
        <f ca="1">VLOOKUP(Table_Data_Table_13[[#This Row],[Item ID]],Analysis_Table,9,FALSE)</f>
        <v>#N/A</v>
      </c>
      <c r="P335" s="18" t="e">
        <f ca="1">VLOOKUP(Table_Data_Table_13[[#This Row],[Item ID]],Analysis_Table,10,FALSE)</f>
        <v>#N/A</v>
      </c>
      <c r="Q335" s="21" t="e">
        <f ca="1">VLOOKUP(Table_Data_Table_13[[#This Row],[Item ID]],Analysis_Table,11,FALSE)</f>
        <v>#N/A</v>
      </c>
      <c r="R335" s="2" t="e">
        <f ca="1">VLOOKUP(Table_Data_Table_13[[#This Row],[Item ID]],Analysis_Table,12,FALSE)</f>
        <v>#N/A</v>
      </c>
      <c r="S335" s="20" t="e">
        <f ca="1">VLOOKUP(Table_Data_Table_13[[#This Row],[Item ID]],Analysis_Table,13,FALSE)</f>
        <v>#N/A</v>
      </c>
      <c r="T335" s="3" t="e">
        <f ca="1">VLOOKUP(Table_Data_Table_13[[#This Row],[Item ID]],Analysis_Table,14,FALSE)</f>
        <v>#N/A</v>
      </c>
      <c r="U335" s="22" t="e">
        <f ca="1">VLOOKUP(Table_Data_Table_13[[#This Row],[Item ID]],Analysis_Table,15,FALSE)</f>
        <v>#N/A</v>
      </c>
      <c r="V335" s="2" t="e">
        <f ca="1">VLOOKUP(Table_Data_Table_13[[#This Row],[Item ID]],Analysis_Table,16,FALSE)</f>
        <v>#N/A</v>
      </c>
      <c r="W335" s="2" t="e">
        <f ca="1">VLOOKUP(Table_Data_Table_13[[#This Row],[Item ID]],Analysis_Table,17,FALSE)</f>
        <v>#N/A</v>
      </c>
      <c r="X335" s="20" t="e">
        <f ca="1">VLOOKUP(Table_Data_Table_13[[#This Row],[Item ID]],Analysis_Table,18,FALSE)</f>
        <v>#N/A</v>
      </c>
      <c r="Y335" s="20" t="e">
        <f ca="1">VLOOKUP(Table_Data_Table_13[[#This Row],[Item ID]],Analysis_Table,19,FALSE)</f>
        <v>#N/A</v>
      </c>
      <c r="Z335"/>
      <c r="AA335"/>
      <c r="AB335">
        <v>1</v>
      </c>
    </row>
    <row r="336" spans="1:28" hidden="1" x14ac:dyDescent="0.25">
      <c r="A336" t="s">
        <v>133</v>
      </c>
      <c r="E336" s="1"/>
      <c r="J336" s="21">
        <v>0</v>
      </c>
      <c r="N336" s="2" t="e">
        <f ca="1">VLOOKUP(Table_Data_Table_13[[#This Row],[Item ID]],Analysis_Table,8,FALSE)</f>
        <v>#N/A</v>
      </c>
      <c r="O336" s="19" t="e">
        <f ca="1">VLOOKUP(Table_Data_Table_13[[#This Row],[Item ID]],Analysis_Table,9,FALSE)</f>
        <v>#N/A</v>
      </c>
      <c r="P336" s="18" t="e">
        <f ca="1">VLOOKUP(Table_Data_Table_13[[#This Row],[Item ID]],Analysis_Table,10,FALSE)</f>
        <v>#N/A</v>
      </c>
      <c r="Q336" s="21" t="e">
        <f ca="1">VLOOKUP(Table_Data_Table_13[[#This Row],[Item ID]],Analysis_Table,11,FALSE)</f>
        <v>#N/A</v>
      </c>
      <c r="R336" s="2" t="e">
        <f ca="1">VLOOKUP(Table_Data_Table_13[[#This Row],[Item ID]],Analysis_Table,12,FALSE)</f>
        <v>#N/A</v>
      </c>
      <c r="S336" s="20" t="e">
        <f ca="1">VLOOKUP(Table_Data_Table_13[[#This Row],[Item ID]],Analysis_Table,13,FALSE)</f>
        <v>#N/A</v>
      </c>
      <c r="T336" s="3" t="e">
        <f ca="1">VLOOKUP(Table_Data_Table_13[[#This Row],[Item ID]],Analysis_Table,14,FALSE)</f>
        <v>#N/A</v>
      </c>
      <c r="U336" s="22" t="e">
        <f ca="1">VLOOKUP(Table_Data_Table_13[[#This Row],[Item ID]],Analysis_Table,15,FALSE)</f>
        <v>#N/A</v>
      </c>
      <c r="V336" s="2" t="e">
        <f ca="1">VLOOKUP(Table_Data_Table_13[[#This Row],[Item ID]],Analysis_Table,16,FALSE)</f>
        <v>#N/A</v>
      </c>
      <c r="W336" s="2" t="e">
        <f ca="1">VLOOKUP(Table_Data_Table_13[[#This Row],[Item ID]],Analysis_Table,17,FALSE)</f>
        <v>#N/A</v>
      </c>
      <c r="X336" s="20" t="e">
        <f ca="1">VLOOKUP(Table_Data_Table_13[[#This Row],[Item ID]],Analysis_Table,18,FALSE)</f>
        <v>#N/A</v>
      </c>
      <c r="Y336" s="20" t="e">
        <f ca="1">VLOOKUP(Table_Data_Table_13[[#This Row],[Item ID]],Analysis_Table,19,FALSE)</f>
        <v>#N/A</v>
      </c>
      <c r="Z336"/>
      <c r="AA336"/>
      <c r="AB336">
        <v>1</v>
      </c>
    </row>
    <row r="337" spans="1:28" hidden="1" x14ac:dyDescent="0.25">
      <c r="A337" t="s">
        <v>133</v>
      </c>
      <c r="E337" s="1"/>
      <c r="J337" s="21">
        <v>0</v>
      </c>
      <c r="N337" s="2" t="e">
        <f ca="1">VLOOKUP(Table_Data_Table_13[[#This Row],[Item ID]],Analysis_Table,8,FALSE)</f>
        <v>#N/A</v>
      </c>
      <c r="O337" s="19" t="e">
        <f ca="1">VLOOKUP(Table_Data_Table_13[[#This Row],[Item ID]],Analysis_Table,9,FALSE)</f>
        <v>#N/A</v>
      </c>
      <c r="P337" s="18" t="e">
        <f ca="1">VLOOKUP(Table_Data_Table_13[[#This Row],[Item ID]],Analysis_Table,10,FALSE)</f>
        <v>#N/A</v>
      </c>
      <c r="Q337" s="21" t="e">
        <f ca="1">VLOOKUP(Table_Data_Table_13[[#This Row],[Item ID]],Analysis_Table,11,FALSE)</f>
        <v>#N/A</v>
      </c>
      <c r="R337" s="2" t="e">
        <f ca="1">VLOOKUP(Table_Data_Table_13[[#This Row],[Item ID]],Analysis_Table,12,FALSE)</f>
        <v>#N/A</v>
      </c>
      <c r="S337" s="20" t="e">
        <f ca="1">VLOOKUP(Table_Data_Table_13[[#This Row],[Item ID]],Analysis_Table,13,FALSE)</f>
        <v>#N/A</v>
      </c>
      <c r="T337" s="3" t="e">
        <f ca="1">VLOOKUP(Table_Data_Table_13[[#This Row],[Item ID]],Analysis_Table,14,FALSE)</f>
        <v>#N/A</v>
      </c>
      <c r="U337" s="22" t="e">
        <f ca="1">VLOOKUP(Table_Data_Table_13[[#This Row],[Item ID]],Analysis_Table,15,FALSE)</f>
        <v>#N/A</v>
      </c>
      <c r="V337" s="2" t="e">
        <f ca="1">VLOOKUP(Table_Data_Table_13[[#This Row],[Item ID]],Analysis_Table,16,FALSE)</f>
        <v>#N/A</v>
      </c>
      <c r="W337" s="2" t="e">
        <f ca="1">VLOOKUP(Table_Data_Table_13[[#This Row],[Item ID]],Analysis_Table,17,FALSE)</f>
        <v>#N/A</v>
      </c>
      <c r="X337" s="20" t="e">
        <f ca="1">VLOOKUP(Table_Data_Table_13[[#This Row],[Item ID]],Analysis_Table,18,FALSE)</f>
        <v>#N/A</v>
      </c>
      <c r="Y337" s="20" t="e">
        <f ca="1">VLOOKUP(Table_Data_Table_13[[#This Row],[Item ID]],Analysis_Table,19,FALSE)</f>
        <v>#N/A</v>
      </c>
      <c r="Z337"/>
      <c r="AA337"/>
      <c r="AB337">
        <v>1</v>
      </c>
    </row>
    <row r="338" spans="1:28" hidden="1" x14ac:dyDescent="0.25">
      <c r="A338" t="s">
        <v>133</v>
      </c>
      <c r="E338" s="1"/>
      <c r="J338" s="21">
        <v>0</v>
      </c>
      <c r="N338" s="2" t="e">
        <f ca="1">VLOOKUP(Table_Data_Table_13[[#This Row],[Item ID]],Analysis_Table,8,FALSE)</f>
        <v>#N/A</v>
      </c>
      <c r="O338" s="19" t="e">
        <f ca="1">VLOOKUP(Table_Data_Table_13[[#This Row],[Item ID]],Analysis_Table,9,FALSE)</f>
        <v>#N/A</v>
      </c>
      <c r="P338" s="18" t="e">
        <f ca="1">VLOOKUP(Table_Data_Table_13[[#This Row],[Item ID]],Analysis_Table,10,FALSE)</f>
        <v>#N/A</v>
      </c>
      <c r="Q338" s="21" t="e">
        <f ca="1">VLOOKUP(Table_Data_Table_13[[#This Row],[Item ID]],Analysis_Table,11,FALSE)</f>
        <v>#N/A</v>
      </c>
      <c r="R338" s="2" t="e">
        <f ca="1">VLOOKUP(Table_Data_Table_13[[#This Row],[Item ID]],Analysis_Table,12,FALSE)</f>
        <v>#N/A</v>
      </c>
      <c r="S338" s="20" t="e">
        <f ca="1">VLOOKUP(Table_Data_Table_13[[#This Row],[Item ID]],Analysis_Table,13,FALSE)</f>
        <v>#N/A</v>
      </c>
      <c r="T338" s="3" t="e">
        <f ca="1">VLOOKUP(Table_Data_Table_13[[#This Row],[Item ID]],Analysis_Table,14,FALSE)</f>
        <v>#N/A</v>
      </c>
      <c r="U338" s="22" t="e">
        <f ca="1">VLOOKUP(Table_Data_Table_13[[#This Row],[Item ID]],Analysis_Table,15,FALSE)</f>
        <v>#N/A</v>
      </c>
      <c r="V338" s="2" t="e">
        <f ca="1">VLOOKUP(Table_Data_Table_13[[#This Row],[Item ID]],Analysis_Table,16,FALSE)</f>
        <v>#N/A</v>
      </c>
      <c r="W338" s="2" t="e">
        <f ca="1">VLOOKUP(Table_Data_Table_13[[#This Row],[Item ID]],Analysis_Table,17,FALSE)</f>
        <v>#N/A</v>
      </c>
      <c r="X338" s="20" t="e">
        <f ca="1">VLOOKUP(Table_Data_Table_13[[#This Row],[Item ID]],Analysis_Table,18,FALSE)</f>
        <v>#N/A</v>
      </c>
      <c r="Y338" s="20" t="e">
        <f ca="1">VLOOKUP(Table_Data_Table_13[[#This Row],[Item ID]],Analysis_Table,19,FALSE)</f>
        <v>#N/A</v>
      </c>
      <c r="Z338"/>
      <c r="AA338"/>
      <c r="AB338">
        <v>1</v>
      </c>
    </row>
    <row r="339" spans="1:28" hidden="1" x14ac:dyDescent="0.25">
      <c r="A339" t="s">
        <v>133</v>
      </c>
      <c r="E339" s="1"/>
      <c r="J339" s="21">
        <v>0</v>
      </c>
      <c r="N339" s="2" t="e">
        <f ca="1">VLOOKUP(Table_Data_Table_13[[#This Row],[Item ID]],Analysis_Table,8,FALSE)</f>
        <v>#N/A</v>
      </c>
      <c r="O339" s="19" t="e">
        <f ca="1">VLOOKUP(Table_Data_Table_13[[#This Row],[Item ID]],Analysis_Table,9,FALSE)</f>
        <v>#N/A</v>
      </c>
      <c r="P339" s="18" t="e">
        <f ca="1">VLOOKUP(Table_Data_Table_13[[#This Row],[Item ID]],Analysis_Table,10,FALSE)</f>
        <v>#N/A</v>
      </c>
      <c r="Q339" s="21" t="e">
        <f ca="1">VLOOKUP(Table_Data_Table_13[[#This Row],[Item ID]],Analysis_Table,11,FALSE)</f>
        <v>#N/A</v>
      </c>
      <c r="R339" s="2" t="e">
        <f ca="1">VLOOKUP(Table_Data_Table_13[[#This Row],[Item ID]],Analysis_Table,12,FALSE)</f>
        <v>#N/A</v>
      </c>
      <c r="S339" s="20" t="e">
        <f ca="1">VLOOKUP(Table_Data_Table_13[[#This Row],[Item ID]],Analysis_Table,13,FALSE)</f>
        <v>#N/A</v>
      </c>
      <c r="T339" s="3" t="e">
        <f ca="1">VLOOKUP(Table_Data_Table_13[[#This Row],[Item ID]],Analysis_Table,14,FALSE)</f>
        <v>#N/A</v>
      </c>
      <c r="U339" s="22" t="e">
        <f ca="1">VLOOKUP(Table_Data_Table_13[[#This Row],[Item ID]],Analysis_Table,15,FALSE)</f>
        <v>#N/A</v>
      </c>
      <c r="V339" s="2" t="e">
        <f ca="1">VLOOKUP(Table_Data_Table_13[[#This Row],[Item ID]],Analysis_Table,16,FALSE)</f>
        <v>#N/A</v>
      </c>
      <c r="W339" s="2" t="e">
        <f ca="1">VLOOKUP(Table_Data_Table_13[[#This Row],[Item ID]],Analysis_Table,17,FALSE)</f>
        <v>#N/A</v>
      </c>
      <c r="X339" s="20" t="e">
        <f ca="1">VLOOKUP(Table_Data_Table_13[[#This Row],[Item ID]],Analysis_Table,18,FALSE)</f>
        <v>#N/A</v>
      </c>
      <c r="Y339" s="20" t="e">
        <f ca="1">VLOOKUP(Table_Data_Table_13[[#This Row],[Item ID]],Analysis_Table,19,FALSE)</f>
        <v>#N/A</v>
      </c>
      <c r="Z339"/>
      <c r="AA339"/>
      <c r="AB339">
        <v>1</v>
      </c>
    </row>
    <row r="340" spans="1:28" hidden="1" x14ac:dyDescent="0.25">
      <c r="A340" t="s">
        <v>133</v>
      </c>
      <c r="E340" s="1"/>
      <c r="J340" s="21">
        <v>0</v>
      </c>
      <c r="N340" s="2" t="e">
        <f ca="1">VLOOKUP(Table_Data_Table_13[[#This Row],[Item ID]],Analysis_Table,8,FALSE)</f>
        <v>#N/A</v>
      </c>
      <c r="O340" s="19" t="e">
        <f ca="1">VLOOKUP(Table_Data_Table_13[[#This Row],[Item ID]],Analysis_Table,9,FALSE)</f>
        <v>#N/A</v>
      </c>
      <c r="P340" s="18" t="e">
        <f ca="1">VLOOKUP(Table_Data_Table_13[[#This Row],[Item ID]],Analysis_Table,10,FALSE)</f>
        <v>#N/A</v>
      </c>
      <c r="Q340" s="21" t="e">
        <f ca="1">VLOOKUP(Table_Data_Table_13[[#This Row],[Item ID]],Analysis_Table,11,FALSE)</f>
        <v>#N/A</v>
      </c>
      <c r="R340" s="2" t="e">
        <f ca="1">VLOOKUP(Table_Data_Table_13[[#This Row],[Item ID]],Analysis_Table,12,FALSE)</f>
        <v>#N/A</v>
      </c>
      <c r="S340" s="20" t="e">
        <f ca="1">VLOOKUP(Table_Data_Table_13[[#This Row],[Item ID]],Analysis_Table,13,FALSE)</f>
        <v>#N/A</v>
      </c>
      <c r="T340" s="3" t="e">
        <f ca="1">VLOOKUP(Table_Data_Table_13[[#This Row],[Item ID]],Analysis_Table,14,FALSE)</f>
        <v>#N/A</v>
      </c>
      <c r="U340" s="22" t="e">
        <f ca="1">VLOOKUP(Table_Data_Table_13[[#This Row],[Item ID]],Analysis_Table,15,FALSE)</f>
        <v>#N/A</v>
      </c>
      <c r="V340" s="2" t="e">
        <f ca="1">VLOOKUP(Table_Data_Table_13[[#This Row],[Item ID]],Analysis_Table,16,FALSE)</f>
        <v>#N/A</v>
      </c>
      <c r="W340" s="2" t="e">
        <f ca="1">VLOOKUP(Table_Data_Table_13[[#This Row],[Item ID]],Analysis_Table,17,FALSE)</f>
        <v>#N/A</v>
      </c>
      <c r="X340" s="20" t="e">
        <f ca="1">VLOOKUP(Table_Data_Table_13[[#This Row],[Item ID]],Analysis_Table,18,FALSE)</f>
        <v>#N/A</v>
      </c>
      <c r="Y340" s="20" t="e">
        <f ca="1">VLOOKUP(Table_Data_Table_13[[#This Row],[Item ID]],Analysis_Table,19,FALSE)</f>
        <v>#N/A</v>
      </c>
      <c r="Z340"/>
      <c r="AA340"/>
      <c r="AB340">
        <v>1</v>
      </c>
    </row>
    <row r="341" spans="1:28" hidden="1" x14ac:dyDescent="0.25">
      <c r="A341" t="s">
        <v>133</v>
      </c>
      <c r="E341" s="1"/>
      <c r="J341" s="21">
        <v>0</v>
      </c>
      <c r="N341" s="2" t="e">
        <f ca="1">VLOOKUP(Table_Data_Table_13[[#This Row],[Item ID]],Analysis_Table,8,FALSE)</f>
        <v>#N/A</v>
      </c>
      <c r="O341" s="19" t="e">
        <f ca="1">VLOOKUP(Table_Data_Table_13[[#This Row],[Item ID]],Analysis_Table,9,FALSE)</f>
        <v>#N/A</v>
      </c>
      <c r="P341" s="18" t="e">
        <f ca="1">VLOOKUP(Table_Data_Table_13[[#This Row],[Item ID]],Analysis_Table,10,FALSE)</f>
        <v>#N/A</v>
      </c>
      <c r="Q341" s="21" t="e">
        <f ca="1">VLOOKUP(Table_Data_Table_13[[#This Row],[Item ID]],Analysis_Table,11,FALSE)</f>
        <v>#N/A</v>
      </c>
      <c r="R341" s="2" t="e">
        <f ca="1">VLOOKUP(Table_Data_Table_13[[#This Row],[Item ID]],Analysis_Table,12,FALSE)</f>
        <v>#N/A</v>
      </c>
      <c r="S341" s="20" t="e">
        <f ca="1">VLOOKUP(Table_Data_Table_13[[#This Row],[Item ID]],Analysis_Table,13,FALSE)</f>
        <v>#N/A</v>
      </c>
      <c r="T341" s="3" t="e">
        <f ca="1">VLOOKUP(Table_Data_Table_13[[#This Row],[Item ID]],Analysis_Table,14,FALSE)</f>
        <v>#N/A</v>
      </c>
      <c r="U341" s="22" t="e">
        <f ca="1">VLOOKUP(Table_Data_Table_13[[#This Row],[Item ID]],Analysis_Table,15,FALSE)</f>
        <v>#N/A</v>
      </c>
      <c r="V341" s="2" t="e">
        <f ca="1">VLOOKUP(Table_Data_Table_13[[#This Row],[Item ID]],Analysis_Table,16,FALSE)</f>
        <v>#N/A</v>
      </c>
      <c r="W341" s="2" t="e">
        <f ca="1">VLOOKUP(Table_Data_Table_13[[#This Row],[Item ID]],Analysis_Table,17,FALSE)</f>
        <v>#N/A</v>
      </c>
      <c r="X341" s="20" t="e">
        <f ca="1">VLOOKUP(Table_Data_Table_13[[#This Row],[Item ID]],Analysis_Table,18,FALSE)</f>
        <v>#N/A</v>
      </c>
      <c r="Y341" s="20" t="e">
        <f ca="1">VLOOKUP(Table_Data_Table_13[[#This Row],[Item ID]],Analysis_Table,19,FALSE)</f>
        <v>#N/A</v>
      </c>
      <c r="Z341"/>
      <c r="AA341"/>
      <c r="AB341">
        <v>1</v>
      </c>
    </row>
    <row r="342" spans="1:28" hidden="1" x14ac:dyDescent="0.25">
      <c r="A342" t="s">
        <v>133</v>
      </c>
      <c r="E342" s="1"/>
      <c r="J342" s="21">
        <v>0</v>
      </c>
      <c r="N342" s="2" t="e">
        <f ca="1">VLOOKUP(Table_Data_Table_13[[#This Row],[Item ID]],Analysis_Table,8,FALSE)</f>
        <v>#N/A</v>
      </c>
      <c r="O342" s="19" t="e">
        <f ca="1">VLOOKUP(Table_Data_Table_13[[#This Row],[Item ID]],Analysis_Table,9,FALSE)</f>
        <v>#N/A</v>
      </c>
      <c r="P342" s="18" t="e">
        <f ca="1">VLOOKUP(Table_Data_Table_13[[#This Row],[Item ID]],Analysis_Table,10,FALSE)</f>
        <v>#N/A</v>
      </c>
      <c r="Q342" s="21" t="e">
        <f ca="1">VLOOKUP(Table_Data_Table_13[[#This Row],[Item ID]],Analysis_Table,11,FALSE)</f>
        <v>#N/A</v>
      </c>
      <c r="R342" s="2" t="e">
        <f ca="1">VLOOKUP(Table_Data_Table_13[[#This Row],[Item ID]],Analysis_Table,12,FALSE)</f>
        <v>#N/A</v>
      </c>
      <c r="S342" s="20" t="e">
        <f ca="1">VLOOKUP(Table_Data_Table_13[[#This Row],[Item ID]],Analysis_Table,13,FALSE)</f>
        <v>#N/A</v>
      </c>
      <c r="T342" s="3" t="e">
        <f ca="1">VLOOKUP(Table_Data_Table_13[[#This Row],[Item ID]],Analysis_Table,14,FALSE)</f>
        <v>#N/A</v>
      </c>
      <c r="U342" s="22" t="e">
        <f ca="1">VLOOKUP(Table_Data_Table_13[[#This Row],[Item ID]],Analysis_Table,15,FALSE)</f>
        <v>#N/A</v>
      </c>
      <c r="V342" s="2" t="e">
        <f ca="1">VLOOKUP(Table_Data_Table_13[[#This Row],[Item ID]],Analysis_Table,16,FALSE)</f>
        <v>#N/A</v>
      </c>
      <c r="W342" s="2" t="e">
        <f ca="1">VLOOKUP(Table_Data_Table_13[[#This Row],[Item ID]],Analysis_Table,17,FALSE)</f>
        <v>#N/A</v>
      </c>
      <c r="X342" s="20" t="e">
        <f ca="1">VLOOKUP(Table_Data_Table_13[[#This Row],[Item ID]],Analysis_Table,18,FALSE)</f>
        <v>#N/A</v>
      </c>
      <c r="Y342" s="20" t="e">
        <f ca="1">VLOOKUP(Table_Data_Table_13[[#This Row],[Item ID]],Analysis_Table,19,FALSE)</f>
        <v>#N/A</v>
      </c>
      <c r="Z342"/>
      <c r="AA342"/>
      <c r="AB342">
        <v>1</v>
      </c>
    </row>
    <row r="343" spans="1:28" hidden="1" x14ac:dyDescent="0.25">
      <c r="A343" t="s">
        <v>133</v>
      </c>
      <c r="E343" s="1"/>
      <c r="J343" s="21">
        <v>0</v>
      </c>
      <c r="N343" s="2" t="e">
        <f ca="1">VLOOKUP(Table_Data_Table_13[[#This Row],[Item ID]],Analysis_Table,8,FALSE)</f>
        <v>#N/A</v>
      </c>
      <c r="O343" s="19" t="e">
        <f ca="1">VLOOKUP(Table_Data_Table_13[[#This Row],[Item ID]],Analysis_Table,9,FALSE)</f>
        <v>#N/A</v>
      </c>
      <c r="P343" s="18" t="e">
        <f ca="1">VLOOKUP(Table_Data_Table_13[[#This Row],[Item ID]],Analysis_Table,10,FALSE)</f>
        <v>#N/A</v>
      </c>
      <c r="Q343" s="21" t="e">
        <f ca="1">VLOOKUP(Table_Data_Table_13[[#This Row],[Item ID]],Analysis_Table,11,FALSE)</f>
        <v>#N/A</v>
      </c>
      <c r="R343" s="2" t="e">
        <f ca="1">VLOOKUP(Table_Data_Table_13[[#This Row],[Item ID]],Analysis_Table,12,FALSE)</f>
        <v>#N/A</v>
      </c>
      <c r="S343" s="20" t="e">
        <f ca="1">VLOOKUP(Table_Data_Table_13[[#This Row],[Item ID]],Analysis_Table,13,FALSE)</f>
        <v>#N/A</v>
      </c>
      <c r="T343" s="3" t="e">
        <f ca="1">VLOOKUP(Table_Data_Table_13[[#This Row],[Item ID]],Analysis_Table,14,FALSE)</f>
        <v>#N/A</v>
      </c>
      <c r="U343" s="22" t="e">
        <f ca="1">VLOOKUP(Table_Data_Table_13[[#This Row],[Item ID]],Analysis_Table,15,FALSE)</f>
        <v>#N/A</v>
      </c>
      <c r="V343" s="2" t="e">
        <f ca="1">VLOOKUP(Table_Data_Table_13[[#This Row],[Item ID]],Analysis_Table,16,FALSE)</f>
        <v>#N/A</v>
      </c>
      <c r="W343" s="2" t="e">
        <f ca="1">VLOOKUP(Table_Data_Table_13[[#This Row],[Item ID]],Analysis_Table,17,FALSE)</f>
        <v>#N/A</v>
      </c>
      <c r="X343" s="20" t="e">
        <f ca="1">VLOOKUP(Table_Data_Table_13[[#This Row],[Item ID]],Analysis_Table,18,FALSE)</f>
        <v>#N/A</v>
      </c>
      <c r="Y343" s="20" t="e">
        <f ca="1">VLOOKUP(Table_Data_Table_13[[#This Row],[Item ID]],Analysis_Table,19,FALSE)</f>
        <v>#N/A</v>
      </c>
      <c r="Z343"/>
      <c r="AA343"/>
      <c r="AB343">
        <v>1</v>
      </c>
    </row>
    <row r="344" spans="1:28" hidden="1" x14ac:dyDescent="0.25">
      <c r="A344" t="s">
        <v>133</v>
      </c>
      <c r="E344" s="1"/>
      <c r="J344" s="21">
        <v>0</v>
      </c>
      <c r="N344" s="2" t="e">
        <f ca="1">VLOOKUP(Table_Data_Table_13[[#This Row],[Item ID]],Analysis_Table,8,FALSE)</f>
        <v>#N/A</v>
      </c>
      <c r="O344" s="19" t="e">
        <f ca="1">VLOOKUP(Table_Data_Table_13[[#This Row],[Item ID]],Analysis_Table,9,FALSE)</f>
        <v>#N/A</v>
      </c>
      <c r="P344" s="18" t="e">
        <f ca="1">VLOOKUP(Table_Data_Table_13[[#This Row],[Item ID]],Analysis_Table,10,FALSE)</f>
        <v>#N/A</v>
      </c>
      <c r="Q344" s="21" t="e">
        <f ca="1">VLOOKUP(Table_Data_Table_13[[#This Row],[Item ID]],Analysis_Table,11,FALSE)</f>
        <v>#N/A</v>
      </c>
      <c r="R344" s="2" t="e">
        <f ca="1">VLOOKUP(Table_Data_Table_13[[#This Row],[Item ID]],Analysis_Table,12,FALSE)</f>
        <v>#N/A</v>
      </c>
      <c r="S344" s="20" t="e">
        <f ca="1">VLOOKUP(Table_Data_Table_13[[#This Row],[Item ID]],Analysis_Table,13,FALSE)</f>
        <v>#N/A</v>
      </c>
      <c r="T344" s="3" t="e">
        <f ca="1">VLOOKUP(Table_Data_Table_13[[#This Row],[Item ID]],Analysis_Table,14,FALSE)</f>
        <v>#N/A</v>
      </c>
      <c r="U344" s="22" t="e">
        <f ca="1">VLOOKUP(Table_Data_Table_13[[#This Row],[Item ID]],Analysis_Table,15,FALSE)</f>
        <v>#N/A</v>
      </c>
      <c r="V344" s="2" t="e">
        <f ca="1">VLOOKUP(Table_Data_Table_13[[#This Row],[Item ID]],Analysis_Table,16,FALSE)</f>
        <v>#N/A</v>
      </c>
      <c r="W344" s="2" t="e">
        <f ca="1">VLOOKUP(Table_Data_Table_13[[#This Row],[Item ID]],Analysis_Table,17,FALSE)</f>
        <v>#N/A</v>
      </c>
      <c r="X344" s="20" t="e">
        <f ca="1">VLOOKUP(Table_Data_Table_13[[#This Row],[Item ID]],Analysis_Table,18,FALSE)</f>
        <v>#N/A</v>
      </c>
      <c r="Y344" s="20" t="e">
        <f ca="1">VLOOKUP(Table_Data_Table_13[[#This Row],[Item ID]],Analysis_Table,19,FALSE)</f>
        <v>#N/A</v>
      </c>
      <c r="Z344"/>
      <c r="AA344"/>
      <c r="AB344">
        <v>1</v>
      </c>
    </row>
    <row r="345" spans="1:28" hidden="1" x14ac:dyDescent="0.25">
      <c r="A345" t="s">
        <v>133</v>
      </c>
      <c r="E345" s="1"/>
      <c r="J345" s="21">
        <v>0</v>
      </c>
      <c r="N345" s="2" t="e">
        <f ca="1">VLOOKUP(Table_Data_Table_13[[#This Row],[Item ID]],Analysis_Table,8,FALSE)</f>
        <v>#N/A</v>
      </c>
      <c r="O345" s="19" t="e">
        <f ca="1">VLOOKUP(Table_Data_Table_13[[#This Row],[Item ID]],Analysis_Table,9,FALSE)</f>
        <v>#N/A</v>
      </c>
      <c r="P345" s="18" t="e">
        <f ca="1">VLOOKUP(Table_Data_Table_13[[#This Row],[Item ID]],Analysis_Table,10,FALSE)</f>
        <v>#N/A</v>
      </c>
      <c r="Q345" s="21" t="e">
        <f ca="1">VLOOKUP(Table_Data_Table_13[[#This Row],[Item ID]],Analysis_Table,11,FALSE)</f>
        <v>#N/A</v>
      </c>
      <c r="R345" s="2" t="e">
        <f ca="1">VLOOKUP(Table_Data_Table_13[[#This Row],[Item ID]],Analysis_Table,12,FALSE)</f>
        <v>#N/A</v>
      </c>
      <c r="S345" s="20" t="e">
        <f ca="1">VLOOKUP(Table_Data_Table_13[[#This Row],[Item ID]],Analysis_Table,13,FALSE)</f>
        <v>#N/A</v>
      </c>
      <c r="T345" s="3" t="e">
        <f ca="1">VLOOKUP(Table_Data_Table_13[[#This Row],[Item ID]],Analysis_Table,14,FALSE)</f>
        <v>#N/A</v>
      </c>
      <c r="U345" s="22" t="e">
        <f ca="1">VLOOKUP(Table_Data_Table_13[[#This Row],[Item ID]],Analysis_Table,15,FALSE)</f>
        <v>#N/A</v>
      </c>
      <c r="V345" s="2" t="e">
        <f ca="1">VLOOKUP(Table_Data_Table_13[[#This Row],[Item ID]],Analysis_Table,16,FALSE)</f>
        <v>#N/A</v>
      </c>
      <c r="W345" s="2" t="e">
        <f ca="1">VLOOKUP(Table_Data_Table_13[[#This Row],[Item ID]],Analysis_Table,17,FALSE)</f>
        <v>#N/A</v>
      </c>
      <c r="X345" s="20" t="e">
        <f ca="1">VLOOKUP(Table_Data_Table_13[[#This Row],[Item ID]],Analysis_Table,18,FALSE)</f>
        <v>#N/A</v>
      </c>
      <c r="Y345" s="20" t="e">
        <f ca="1">VLOOKUP(Table_Data_Table_13[[#This Row],[Item ID]],Analysis_Table,19,FALSE)</f>
        <v>#N/A</v>
      </c>
      <c r="Z345"/>
      <c r="AA345"/>
      <c r="AB345">
        <v>1</v>
      </c>
    </row>
    <row r="346" spans="1:28" hidden="1" x14ac:dyDescent="0.25">
      <c r="A346" t="s">
        <v>133</v>
      </c>
      <c r="E346" s="1"/>
      <c r="J346" s="21">
        <v>0</v>
      </c>
      <c r="N346" s="2" t="e">
        <f ca="1">VLOOKUP(Table_Data_Table_13[[#This Row],[Item ID]],Analysis_Table,8,FALSE)</f>
        <v>#N/A</v>
      </c>
      <c r="O346" s="19" t="e">
        <f ca="1">VLOOKUP(Table_Data_Table_13[[#This Row],[Item ID]],Analysis_Table,9,FALSE)</f>
        <v>#N/A</v>
      </c>
      <c r="P346" s="18" t="e">
        <f ca="1">VLOOKUP(Table_Data_Table_13[[#This Row],[Item ID]],Analysis_Table,10,FALSE)</f>
        <v>#N/A</v>
      </c>
      <c r="Q346" s="21" t="e">
        <f ca="1">VLOOKUP(Table_Data_Table_13[[#This Row],[Item ID]],Analysis_Table,11,FALSE)</f>
        <v>#N/A</v>
      </c>
      <c r="R346" s="2" t="e">
        <f ca="1">VLOOKUP(Table_Data_Table_13[[#This Row],[Item ID]],Analysis_Table,12,FALSE)</f>
        <v>#N/A</v>
      </c>
      <c r="S346" s="20" t="e">
        <f ca="1">VLOOKUP(Table_Data_Table_13[[#This Row],[Item ID]],Analysis_Table,13,FALSE)</f>
        <v>#N/A</v>
      </c>
      <c r="T346" s="3" t="e">
        <f ca="1">VLOOKUP(Table_Data_Table_13[[#This Row],[Item ID]],Analysis_Table,14,FALSE)</f>
        <v>#N/A</v>
      </c>
      <c r="U346" s="22" t="e">
        <f ca="1">VLOOKUP(Table_Data_Table_13[[#This Row],[Item ID]],Analysis_Table,15,FALSE)</f>
        <v>#N/A</v>
      </c>
      <c r="V346" s="2" t="e">
        <f ca="1">VLOOKUP(Table_Data_Table_13[[#This Row],[Item ID]],Analysis_Table,16,FALSE)</f>
        <v>#N/A</v>
      </c>
      <c r="W346" s="2" t="e">
        <f ca="1">VLOOKUP(Table_Data_Table_13[[#This Row],[Item ID]],Analysis_Table,17,FALSE)</f>
        <v>#N/A</v>
      </c>
      <c r="X346" s="20" t="e">
        <f ca="1">VLOOKUP(Table_Data_Table_13[[#This Row],[Item ID]],Analysis_Table,18,FALSE)</f>
        <v>#N/A</v>
      </c>
      <c r="Y346" s="20" t="e">
        <f ca="1">VLOOKUP(Table_Data_Table_13[[#This Row],[Item ID]],Analysis_Table,19,FALSE)</f>
        <v>#N/A</v>
      </c>
      <c r="Z346"/>
      <c r="AA346"/>
      <c r="AB346">
        <v>1</v>
      </c>
    </row>
    <row r="347" spans="1:28" hidden="1" x14ac:dyDescent="0.25">
      <c r="A347" t="s">
        <v>133</v>
      </c>
      <c r="E347" s="1"/>
      <c r="J347" s="21">
        <v>0</v>
      </c>
      <c r="N347" s="2" t="e">
        <f ca="1">VLOOKUP(Table_Data_Table_13[[#This Row],[Item ID]],Analysis_Table,8,FALSE)</f>
        <v>#N/A</v>
      </c>
      <c r="O347" s="19" t="e">
        <f ca="1">VLOOKUP(Table_Data_Table_13[[#This Row],[Item ID]],Analysis_Table,9,FALSE)</f>
        <v>#N/A</v>
      </c>
      <c r="P347" s="18" t="e">
        <f ca="1">VLOOKUP(Table_Data_Table_13[[#This Row],[Item ID]],Analysis_Table,10,FALSE)</f>
        <v>#N/A</v>
      </c>
      <c r="Q347" s="21" t="e">
        <f ca="1">VLOOKUP(Table_Data_Table_13[[#This Row],[Item ID]],Analysis_Table,11,FALSE)</f>
        <v>#N/A</v>
      </c>
      <c r="R347" s="2" t="e">
        <f ca="1">VLOOKUP(Table_Data_Table_13[[#This Row],[Item ID]],Analysis_Table,12,FALSE)</f>
        <v>#N/A</v>
      </c>
      <c r="S347" s="20" t="e">
        <f ca="1">VLOOKUP(Table_Data_Table_13[[#This Row],[Item ID]],Analysis_Table,13,FALSE)</f>
        <v>#N/A</v>
      </c>
      <c r="T347" s="3" t="e">
        <f ca="1">VLOOKUP(Table_Data_Table_13[[#This Row],[Item ID]],Analysis_Table,14,FALSE)</f>
        <v>#N/A</v>
      </c>
      <c r="U347" s="22" t="e">
        <f ca="1">VLOOKUP(Table_Data_Table_13[[#This Row],[Item ID]],Analysis_Table,15,FALSE)</f>
        <v>#N/A</v>
      </c>
      <c r="V347" s="2" t="e">
        <f ca="1">VLOOKUP(Table_Data_Table_13[[#This Row],[Item ID]],Analysis_Table,16,FALSE)</f>
        <v>#N/A</v>
      </c>
      <c r="W347" s="2" t="e">
        <f ca="1">VLOOKUP(Table_Data_Table_13[[#This Row],[Item ID]],Analysis_Table,17,FALSE)</f>
        <v>#N/A</v>
      </c>
      <c r="X347" s="20" t="e">
        <f ca="1">VLOOKUP(Table_Data_Table_13[[#This Row],[Item ID]],Analysis_Table,18,FALSE)</f>
        <v>#N/A</v>
      </c>
      <c r="Y347" s="20" t="e">
        <f ca="1">VLOOKUP(Table_Data_Table_13[[#This Row],[Item ID]],Analysis_Table,19,FALSE)</f>
        <v>#N/A</v>
      </c>
      <c r="Z347"/>
      <c r="AA347"/>
      <c r="AB347">
        <v>1</v>
      </c>
    </row>
    <row r="348" spans="1:28" hidden="1" x14ac:dyDescent="0.25">
      <c r="A348" t="s">
        <v>133</v>
      </c>
      <c r="E348" s="1"/>
      <c r="J348" s="21">
        <v>0</v>
      </c>
      <c r="N348" s="2" t="e">
        <f ca="1">VLOOKUP(Table_Data_Table_13[[#This Row],[Item ID]],Analysis_Table,8,FALSE)</f>
        <v>#N/A</v>
      </c>
      <c r="O348" s="19" t="e">
        <f ca="1">VLOOKUP(Table_Data_Table_13[[#This Row],[Item ID]],Analysis_Table,9,FALSE)</f>
        <v>#N/A</v>
      </c>
      <c r="P348" s="18" t="e">
        <f ca="1">VLOOKUP(Table_Data_Table_13[[#This Row],[Item ID]],Analysis_Table,10,FALSE)</f>
        <v>#N/A</v>
      </c>
      <c r="Q348" s="21" t="e">
        <f ca="1">VLOOKUP(Table_Data_Table_13[[#This Row],[Item ID]],Analysis_Table,11,FALSE)</f>
        <v>#N/A</v>
      </c>
      <c r="R348" s="2" t="e">
        <f ca="1">VLOOKUP(Table_Data_Table_13[[#This Row],[Item ID]],Analysis_Table,12,FALSE)</f>
        <v>#N/A</v>
      </c>
      <c r="S348" s="20" t="e">
        <f ca="1">VLOOKUP(Table_Data_Table_13[[#This Row],[Item ID]],Analysis_Table,13,FALSE)</f>
        <v>#N/A</v>
      </c>
      <c r="T348" s="3" t="e">
        <f ca="1">VLOOKUP(Table_Data_Table_13[[#This Row],[Item ID]],Analysis_Table,14,FALSE)</f>
        <v>#N/A</v>
      </c>
      <c r="U348" s="22" t="e">
        <f ca="1">VLOOKUP(Table_Data_Table_13[[#This Row],[Item ID]],Analysis_Table,15,FALSE)</f>
        <v>#N/A</v>
      </c>
      <c r="V348" s="2" t="e">
        <f ca="1">VLOOKUP(Table_Data_Table_13[[#This Row],[Item ID]],Analysis_Table,16,FALSE)</f>
        <v>#N/A</v>
      </c>
      <c r="W348" s="2" t="e">
        <f ca="1">VLOOKUP(Table_Data_Table_13[[#This Row],[Item ID]],Analysis_Table,17,FALSE)</f>
        <v>#N/A</v>
      </c>
      <c r="X348" s="20" t="e">
        <f ca="1">VLOOKUP(Table_Data_Table_13[[#This Row],[Item ID]],Analysis_Table,18,FALSE)</f>
        <v>#N/A</v>
      </c>
      <c r="Y348" s="20" t="e">
        <f ca="1">VLOOKUP(Table_Data_Table_13[[#This Row],[Item ID]],Analysis_Table,19,FALSE)</f>
        <v>#N/A</v>
      </c>
      <c r="Z348"/>
      <c r="AA348"/>
      <c r="AB348">
        <v>1</v>
      </c>
    </row>
    <row r="349" spans="1:28" hidden="1" x14ac:dyDescent="0.25">
      <c r="A349" t="s">
        <v>133</v>
      </c>
      <c r="E349" s="1"/>
      <c r="J349" s="21">
        <v>0</v>
      </c>
      <c r="N349" s="2" t="e">
        <f ca="1">VLOOKUP(Table_Data_Table_13[[#This Row],[Item ID]],Analysis_Table,8,FALSE)</f>
        <v>#N/A</v>
      </c>
      <c r="O349" s="19" t="e">
        <f ca="1">VLOOKUP(Table_Data_Table_13[[#This Row],[Item ID]],Analysis_Table,9,FALSE)</f>
        <v>#N/A</v>
      </c>
      <c r="P349" s="18" t="e">
        <f ca="1">VLOOKUP(Table_Data_Table_13[[#This Row],[Item ID]],Analysis_Table,10,FALSE)</f>
        <v>#N/A</v>
      </c>
      <c r="Q349" s="21" t="e">
        <f ca="1">VLOOKUP(Table_Data_Table_13[[#This Row],[Item ID]],Analysis_Table,11,FALSE)</f>
        <v>#N/A</v>
      </c>
      <c r="R349" s="2" t="e">
        <f ca="1">VLOOKUP(Table_Data_Table_13[[#This Row],[Item ID]],Analysis_Table,12,FALSE)</f>
        <v>#N/A</v>
      </c>
      <c r="S349" s="20" t="e">
        <f ca="1">VLOOKUP(Table_Data_Table_13[[#This Row],[Item ID]],Analysis_Table,13,FALSE)</f>
        <v>#N/A</v>
      </c>
      <c r="T349" s="3" t="e">
        <f ca="1">VLOOKUP(Table_Data_Table_13[[#This Row],[Item ID]],Analysis_Table,14,FALSE)</f>
        <v>#N/A</v>
      </c>
      <c r="U349" s="22" t="e">
        <f ca="1">VLOOKUP(Table_Data_Table_13[[#This Row],[Item ID]],Analysis_Table,15,FALSE)</f>
        <v>#N/A</v>
      </c>
      <c r="V349" s="2" t="e">
        <f ca="1">VLOOKUP(Table_Data_Table_13[[#This Row],[Item ID]],Analysis_Table,16,FALSE)</f>
        <v>#N/A</v>
      </c>
      <c r="W349" s="2" t="e">
        <f ca="1">VLOOKUP(Table_Data_Table_13[[#This Row],[Item ID]],Analysis_Table,17,FALSE)</f>
        <v>#N/A</v>
      </c>
      <c r="X349" s="20" t="e">
        <f ca="1">VLOOKUP(Table_Data_Table_13[[#This Row],[Item ID]],Analysis_Table,18,FALSE)</f>
        <v>#N/A</v>
      </c>
      <c r="Y349" s="20" t="e">
        <f ca="1">VLOOKUP(Table_Data_Table_13[[#This Row],[Item ID]],Analysis_Table,19,FALSE)</f>
        <v>#N/A</v>
      </c>
      <c r="Z349"/>
      <c r="AA349"/>
      <c r="AB349">
        <v>1</v>
      </c>
    </row>
    <row r="350" spans="1:28" hidden="1" x14ac:dyDescent="0.25">
      <c r="A350" t="s">
        <v>133</v>
      </c>
      <c r="E350" s="1"/>
      <c r="J350" s="21">
        <v>0</v>
      </c>
      <c r="N350" s="2" t="e">
        <f ca="1">VLOOKUP(Table_Data_Table_13[[#This Row],[Item ID]],Analysis_Table,8,FALSE)</f>
        <v>#N/A</v>
      </c>
      <c r="O350" s="19" t="e">
        <f ca="1">VLOOKUP(Table_Data_Table_13[[#This Row],[Item ID]],Analysis_Table,9,FALSE)</f>
        <v>#N/A</v>
      </c>
      <c r="P350" s="18" t="e">
        <f ca="1">VLOOKUP(Table_Data_Table_13[[#This Row],[Item ID]],Analysis_Table,10,FALSE)</f>
        <v>#N/A</v>
      </c>
      <c r="Q350" s="21" t="e">
        <f ca="1">VLOOKUP(Table_Data_Table_13[[#This Row],[Item ID]],Analysis_Table,11,FALSE)</f>
        <v>#N/A</v>
      </c>
      <c r="R350" s="2" t="e">
        <f ca="1">VLOOKUP(Table_Data_Table_13[[#This Row],[Item ID]],Analysis_Table,12,FALSE)</f>
        <v>#N/A</v>
      </c>
      <c r="S350" s="20" t="e">
        <f ca="1">VLOOKUP(Table_Data_Table_13[[#This Row],[Item ID]],Analysis_Table,13,FALSE)</f>
        <v>#N/A</v>
      </c>
      <c r="T350" s="3" t="e">
        <f ca="1">VLOOKUP(Table_Data_Table_13[[#This Row],[Item ID]],Analysis_Table,14,FALSE)</f>
        <v>#N/A</v>
      </c>
      <c r="U350" s="22" t="e">
        <f ca="1">VLOOKUP(Table_Data_Table_13[[#This Row],[Item ID]],Analysis_Table,15,FALSE)</f>
        <v>#N/A</v>
      </c>
      <c r="V350" s="2" t="e">
        <f ca="1">VLOOKUP(Table_Data_Table_13[[#This Row],[Item ID]],Analysis_Table,16,FALSE)</f>
        <v>#N/A</v>
      </c>
      <c r="W350" s="2" t="e">
        <f ca="1">VLOOKUP(Table_Data_Table_13[[#This Row],[Item ID]],Analysis_Table,17,FALSE)</f>
        <v>#N/A</v>
      </c>
      <c r="X350" s="20" t="e">
        <f ca="1">VLOOKUP(Table_Data_Table_13[[#This Row],[Item ID]],Analysis_Table,18,FALSE)</f>
        <v>#N/A</v>
      </c>
      <c r="Y350" s="20" t="e">
        <f ca="1">VLOOKUP(Table_Data_Table_13[[#This Row],[Item ID]],Analysis_Table,19,FALSE)</f>
        <v>#N/A</v>
      </c>
      <c r="Z350"/>
      <c r="AA350"/>
      <c r="AB350">
        <v>1</v>
      </c>
    </row>
    <row r="351" spans="1:28" hidden="1" x14ac:dyDescent="0.25">
      <c r="A351" t="s">
        <v>133</v>
      </c>
      <c r="E351" s="1"/>
      <c r="J351" s="21">
        <v>0</v>
      </c>
      <c r="N351" s="2" t="e">
        <f ca="1">VLOOKUP(Table_Data_Table_13[[#This Row],[Item ID]],Analysis_Table,8,FALSE)</f>
        <v>#N/A</v>
      </c>
      <c r="O351" s="19" t="e">
        <f ca="1">VLOOKUP(Table_Data_Table_13[[#This Row],[Item ID]],Analysis_Table,9,FALSE)</f>
        <v>#N/A</v>
      </c>
      <c r="P351" s="18" t="e">
        <f ca="1">VLOOKUP(Table_Data_Table_13[[#This Row],[Item ID]],Analysis_Table,10,FALSE)</f>
        <v>#N/A</v>
      </c>
      <c r="Q351" s="21" t="e">
        <f ca="1">VLOOKUP(Table_Data_Table_13[[#This Row],[Item ID]],Analysis_Table,11,FALSE)</f>
        <v>#N/A</v>
      </c>
      <c r="R351" s="2" t="e">
        <f ca="1">VLOOKUP(Table_Data_Table_13[[#This Row],[Item ID]],Analysis_Table,12,FALSE)</f>
        <v>#N/A</v>
      </c>
      <c r="S351" s="20" t="e">
        <f ca="1">VLOOKUP(Table_Data_Table_13[[#This Row],[Item ID]],Analysis_Table,13,FALSE)</f>
        <v>#N/A</v>
      </c>
      <c r="T351" s="3" t="e">
        <f ca="1">VLOOKUP(Table_Data_Table_13[[#This Row],[Item ID]],Analysis_Table,14,FALSE)</f>
        <v>#N/A</v>
      </c>
      <c r="U351" s="22" t="e">
        <f ca="1">VLOOKUP(Table_Data_Table_13[[#This Row],[Item ID]],Analysis_Table,15,FALSE)</f>
        <v>#N/A</v>
      </c>
      <c r="V351" s="2" t="e">
        <f ca="1">VLOOKUP(Table_Data_Table_13[[#This Row],[Item ID]],Analysis_Table,16,FALSE)</f>
        <v>#N/A</v>
      </c>
      <c r="W351" s="2" t="e">
        <f ca="1">VLOOKUP(Table_Data_Table_13[[#This Row],[Item ID]],Analysis_Table,17,FALSE)</f>
        <v>#N/A</v>
      </c>
      <c r="X351" s="20" t="e">
        <f ca="1">VLOOKUP(Table_Data_Table_13[[#This Row],[Item ID]],Analysis_Table,18,FALSE)</f>
        <v>#N/A</v>
      </c>
      <c r="Y351" s="20" t="e">
        <f ca="1">VLOOKUP(Table_Data_Table_13[[#This Row],[Item ID]],Analysis_Table,19,FALSE)</f>
        <v>#N/A</v>
      </c>
      <c r="Z351"/>
      <c r="AA351"/>
      <c r="AB351">
        <v>1</v>
      </c>
    </row>
    <row r="352" spans="1:28" hidden="1" x14ac:dyDescent="0.25">
      <c r="A352" t="s">
        <v>133</v>
      </c>
      <c r="E352" s="1"/>
      <c r="J352" s="21">
        <v>0</v>
      </c>
      <c r="N352" s="2" t="e">
        <f ca="1">VLOOKUP(Table_Data_Table_13[[#This Row],[Item ID]],Analysis_Table,8,FALSE)</f>
        <v>#N/A</v>
      </c>
      <c r="O352" s="19" t="e">
        <f ca="1">VLOOKUP(Table_Data_Table_13[[#This Row],[Item ID]],Analysis_Table,9,FALSE)</f>
        <v>#N/A</v>
      </c>
      <c r="P352" s="18" t="e">
        <f ca="1">VLOOKUP(Table_Data_Table_13[[#This Row],[Item ID]],Analysis_Table,10,FALSE)</f>
        <v>#N/A</v>
      </c>
      <c r="Q352" s="21" t="e">
        <f ca="1">VLOOKUP(Table_Data_Table_13[[#This Row],[Item ID]],Analysis_Table,11,FALSE)</f>
        <v>#N/A</v>
      </c>
      <c r="R352" s="2" t="e">
        <f ca="1">VLOOKUP(Table_Data_Table_13[[#This Row],[Item ID]],Analysis_Table,12,FALSE)</f>
        <v>#N/A</v>
      </c>
      <c r="S352" s="20" t="e">
        <f ca="1">VLOOKUP(Table_Data_Table_13[[#This Row],[Item ID]],Analysis_Table,13,FALSE)</f>
        <v>#N/A</v>
      </c>
      <c r="T352" s="3" t="e">
        <f ca="1">VLOOKUP(Table_Data_Table_13[[#This Row],[Item ID]],Analysis_Table,14,FALSE)</f>
        <v>#N/A</v>
      </c>
      <c r="U352" s="22" t="e">
        <f ca="1">VLOOKUP(Table_Data_Table_13[[#This Row],[Item ID]],Analysis_Table,15,FALSE)</f>
        <v>#N/A</v>
      </c>
      <c r="V352" s="2" t="e">
        <f ca="1">VLOOKUP(Table_Data_Table_13[[#This Row],[Item ID]],Analysis_Table,16,FALSE)</f>
        <v>#N/A</v>
      </c>
      <c r="W352" s="2" t="e">
        <f ca="1">VLOOKUP(Table_Data_Table_13[[#This Row],[Item ID]],Analysis_Table,17,FALSE)</f>
        <v>#N/A</v>
      </c>
      <c r="X352" s="20" t="e">
        <f ca="1">VLOOKUP(Table_Data_Table_13[[#This Row],[Item ID]],Analysis_Table,18,FALSE)</f>
        <v>#N/A</v>
      </c>
      <c r="Y352" s="20" t="e">
        <f ca="1">VLOOKUP(Table_Data_Table_13[[#This Row],[Item ID]],Analysis_Table,19,FALSE)</f>
        <v>#N/A</v>
      </c>
      <c r="Z352"/>
      <c r="AA352"/>
      <c r="AB352">
        <v>1</v>
      </c>
    </row>
    <row r="353" spans="1:28" hidden="1" x14ac:dyDescent="0.25">
      <c r="A353" t="s">
        <v>133</v>
      </c>
      <c r="E353" s="1"/>
      <c r="J353" s="21">
        <v>0</v>
      </c>
      <c r="N353" s="2" t="e">
        <f ca="1">VLOOKUP(Table_Data_Table_13[[#This Row],[Item ID]],Analysis_Table,8,FALSE)</f>
        <v>#N/A</v>
      </c>
      <c r="O353" s="19" t="e">
        <f ca="1">VLOOKUP(Table_Data_Table_13[[#This Row],[Item ID]],Analysis_Table,9,FALSE)</f>
        <v>#N/A</v>
      </c>
      <c r="P353" s="18" t="e">
        <f ca="1">VLOOKUP(Table_Data_Table_13[[#This Row],[Item ID]],Analysis_Table,10,FALSE)</f>
        <v>#N/A</v>
      </c>
      <c r="Q353" s="21" t="e">
        <f ca="1">VLOOKUP(Table_Data_Table_13[[#This Row],[Item ID]],Analysis_Table,11,FALSE)</f>
        <v>#N/A</v>
      </c>
      <c r="R353" s="2" t="e">
        <f ca="1">VLOOKUP(Table_Data_Table_13[[#This Row],[Item ID]],Analysis_Table,12,FALSE)</f>
        <v>#N/A</v>
      </c>
      <c r="S353" s="20" t="e">
        <f ca="1">VLOOKUP(Table_Data_Table_13[[#This Row],[Item ID]],Analysis_Table,13,FALSE)</f>
        <v>#N/A</v>
      </c>
      <c r="T353" s="3" t="e">
        <f ca="1">VLOOKUP(Table_Data_Table_13[[#This Row],[Item ID]],Analysis_Table,14,FALSE)</f>
        <v>#N/A</v>
      </c>
      <c r="U353" s="22" t="e">
        <f ca="1">VLOOKUP(Table_Data_Table_13[[#This Row],[Item ID]],Analysis_Table,15,FALSE)</f>
        <v>#N/A</v>
      </c>
      <c r="V353" s="2" t="e">
        <f ca="1">VLOOKUP(Table_Data_Table_13[[#This Row],[Item ID]],Analysis_Table,16,FALSE)</f>
        <v>#N/A</v>
      </c>
      <c r="W353" s="2" t="e">
        <f ca="1">VLOOKUP(Table_Data_Table_13[[#This Row],[Item ID]],Analysis_Table,17,FALSE)</f>
        <v>#N/A</v>
      </c>
      <c r="X353" s="20" t="e">
        <f ca="1">VLOOKUP(Table_Data_Table_13[[#This Row],[Item ID]],Analysis_Table,18,FALSE)</f>
        <v>#N/A</v>
      </c>
      <c r="Y353" s="20" t="e">
        <f ca="1">VLOOKUP(Table_Data_Table_13[[#This Row],[Item ID]],Analysis_Table,19,FALSE)</f>
        <v>#N/A</v>
      </c>
      <c r="Z353"/>
      <c r="AA353"/>
      <c r="AB353">
        <v>1</v>
      </c>
    </row>
    <row r="354" spans="1:28" hidden="1" x14ac:dyDescent="0.25">
      <c r="A354" t="s">
        <v>133</v>
      </c>
      <c r="E354" s="1"/>
      <c r="J354" s="21">
        <v>0</v>
      </c>
      <c r="N354" s="2" t="e">
        <f ca="1">VLOOKUP(Table_Data_Table_13[[#This Row],[Item ID]],Analysis_Table,8,FALSE)</f>
        <v>#N/A</v>
      </c>
      <c r="O354" s="19" t="e">
        <f ca="1">VLOOKUP(Table_Data_Table_13[[#This Row],[Item ID]],Analysis_Table,9,FALSE)</f>
        <v>#N/A</v>
      </c>
      <c r="P354" s="18" t="e">
        <f ca="1">VLOOKUP(Table_Data_Table_13[[#This Row],[Item ID]],Analysis_Table,10,FALSE)</f>
        <v>#N/A</v>
      </c>
      <c r="Q354" s="21" t="e">
        <f ca="1">VLOOKUP(Table_Data_Table_13[[#This Row],[Item ID]],Analysis_Table,11,FALSE)</f>
        <v>#N/A</v>
      </c>
      <c r="R354" s="2" t="e">
        <f ca="1">VLOOKUP(Table_Data_Table_13[[#This Row],[Item ID]],Analysis_Table,12,FALSE)</f>
        <v>#N/A</v>
      </c>
      <c r="S354" s="20" t="e">
        <f ca="1">VLOOKUP(Table_Data_Table_13[[#This Row],[Item ID]],Analysis_Table,13,FALSE)</f>
        <v>#N/A</v>
      </c>
      <c r="T354" s="3" t="e">
        <f ca="1">VLOOKUP(Table_Data_Table_13[[#This Row],[Item ID]],Analysis_Table,14,FALSE)</f>
        <v>#N/A</v>
      </c>
      <c r="U354" s="22" t="e">
        <f ca="1">VLOOKUP(Table_Data_Table_13[[#This Row],[Item ID]],Analysis_Table,15,FALSE)</f>
        <v>#N/A</v>
      </c>
      <c r="V354" s="2" t="e">
        <f ca="1">VLOOKUP(Table_Data_Table_13[[#This Row],[Item ID]],Analysis_Table,16,FALSE)</f>
        <v>#N/A</v>
      </c>
      <c r="W354" s="2" t="e">
        <f ca="1">VLOOKUP(Table_Data_Table_13[[#This Row],[Item ID]],Analysis_Table,17,FALSE)</f>
        <v>#N/A</v>
      </c>
      <c r="X354" s="20" t="e">
        <f ca="1">VLOOKUP(Table_Data_Table_13[[#This Row],[Item ID]],Analysis_Table,18,FALSE)</f>
        <v>#N/A</v>
      </c>
      <c r="Y354" s="20" t="e">
        <f ca="1">VLOOKUP(Table_Data_Table_13[[#This Row],[Item ID]],Analysis_Table,19,FALSE)</f>
        <v>#N/A</v>
      </c>
      <c r="Z354"/>
      <c r="AA354"/>
      <c r="AB354">
        <v>1</v>
      </c>
    </row>
    <row r="355" spans="1:28" hidden="1" x14ac:dyDescent="0.25">
      <c r="A355" t="s">
        <v>133</v>
      </c>
      <c r="E355" s="1"/>
      <c r="J355" s="21">
        <v>0</v>
      </c>
      <c r="N355" s="2" t="e">
        <f ca="1">VLOOKUP(Table_Data_Table_13[[#This Row],[Item ID]],Analysis_Table,8,FALSE)</f>
        <v>#N/A</v>
      </c>
      <c r="O355" s="19" t="e">
        <f ca="1">VLOOKUP(Table_Data_Table_13[[#This Row],[Item ID]],Analysis_Table,9,FALSE)</f>
        <v>#N/A</v>
      </c>
      <c r="P355" s="18" t="e">
        <f ca="1">VLOOKUP(Table_Data_Table_13[[#This Row],[Item ID]],Analysis_Table,10,FALSE)</f>
        <v>#N/A</v>
      </c>
      <c r="Q355" s="21" t="e">
        <f ca="1">VLOOKUP(Table_Data_Table_13[[#This Row],[Item ID]],Analysis_Table,11,FALSE)</f>
        <v>#N/A</v>
      </c>
      <c r="R355" s="2" t="e">
        <f ca="1">VLOOKUP(Table_Data_Table_13[[#This Row],[Item ID]],Analysis_Table,12,FALSE)</f>
        <v>#N/A</v>
      </c>
      <c r="S355" s="20" t="e">
        <f ca="1">VLOOKUP(Table_Data_Table_13[[#This Row],[Item ID]],Analysis_Table,13,FALSE)</f>
        <v>#N/A</v>
      </c>
      <c r="T355" s="3" t="e">
        <f ca="1">VLOOKUP(Table_Data_Table_13[[#This Row],[Item ID]],Analysis_Table,14,FALSE)</f>
        <v>#N/A</v>
      </c>
      <c r="U355" s="22" t="e">
        <f ca="1">VLOOKUP(Table_Data_Table_13[[#This Row],[Item ID]],Analysis_Table,15,FALSE)</f>
        <v>#N/A</v>
      </c>
      <c r="V355" s="2" t="e">
        <f ca="1">VLOOKUP(Table_Data_Table_13[[#This Row],[Item ID]],Analysis_Table,16,FALSE)</f>
        <v>#N/A</v>
      </c>
      <c r="W355" s="2" t="e">
        <f ca="1">VLOOKUP(Table_Data_Table_13[[#This Row],[Item ID]],Analysis_Table,17,FALSE)</f>
        <v>#N/A</v>
      </c>
      <c r="X355" s="20" t="e">
        <f ca="1">VLOOKUP(Table_Data_Table_13[[#This Row],[Item ID]],Analysis_Table,18,FALSE)</f>
        <v>#N/A</v>
      </c>
      <c r="Y355" s="20" t="e">
        <f ca="1">VLOOKUP(Table_Data_Table_13[[#This Row],[Item ID]],Analysis_Table,19,FALSE)</f>
        <v>#N/A</v>
      </c>
      <c r="Z355"/>
      <c r="AA355"/>
      <c r="AB355">
        <v>1</v>
      </c>
    </row>
    <row r="356" spans="1:28" hidden="1" x14ac:dyDescent="0.25">
      <c r="A356" t="s">
        <v>133</v>
      </c>
      <c r="E356" s="1"/>
      <c r="J356" s="21">
        <v>0</v>
      </c>
      <c r="N356" s="2" t="e">
        <f ca="1">VLOOKUP(Table_Data_Table_13[[#This Row],[Item ID]],Analysis_Table,8,FALSE)</f>
        <v>#N/A</v>
      </c>
      <c r="O356" s="19" t="e">
        <f ca="1">VLOOKUP(Table_Data_Table_13[[#This Row],[Item ID]],Analysis_Table,9,FALSE)</f>
        <v>#N/A</v>
      </c>
      <c r="P356" s="18" t="e">
        <f ca="1">VLOOKUP(Table_Data_Table_13[[#This Row],[Item ID]],Analysis_Table,10,FALSE)</f>
        <v>#N/A</v>
      </c>
      <c r="Q356" s="21" t="e">
        <f ca="1">VLOOKUP(Table_Data_Table_13[[#This Row],[Item ID]],Analysis_Table,11,FALSE)</f>
        <v>#N/A</v>
      </c>
      <c r="R356" s="2" t="e">
        <f ca="1">VLOOKUP(Table_Data_Table_13[[#This Row],[Item ID]],Analysis_Table,12,FALSE)</f>
        <v>#N/A</v>
      </c>
      <c r="S356" s="20" t="e">
        <f ca="1">VLOOKUP(Table_Data_Table_13[[#This Row],[Item ID]],Analysis_Table,13,FALSE)</f>
        <v>#N/A</v>
      </c>
      <c r="T356" s="3" t="e">
        <f ca="1">VLOOKUP(Table_Data_Table_13[[#This Row],[Item ID]],Analysis_Table,14,FALSE)</f>
        <v>#N/A</v>
      </c>
      <c r="U356" s="22" t="e">
        <f ca="1">VLOOKUP(Table_Data_Table_13[[#This Row],[Item ID]],Analysis_Table,15,FALSE)</f>
        <v>#N/A</v>
      </c>
      <c r="V356" s="2" t="e">
        <f ca="1">VLOOKUP(Table_Data_Table_13[[#This Row],[Item ID]],Analysis_Table,16,FALSE)</f>
        <v>#N/A</v>
      </c>
      <c r="W356" s="2" t="e">
        <f ca="1">VLOOKUP(Table_Data_Table_13[[#This Row],[Item ID]],Analysis_Table,17,FALSE)</f>
        <v>#N/A</v>
      </c>
      <c r="X356" s="20" t="e">
        <f ca="1">VLOOKUP(Table_Data_Table_13[[#This Row],[Item ID]],Analysis_Table,18,FALSE)</f>
        <v>#N/A</v>
      </c>
      <c r="Y356" s="20" t="e">
        <f ca="1">VLOOKUP(Table_Data_Table_13[[#This Row],[Item ID]],Analysis_Table,19,FALSE)</f>
        <v>#N/A</v>
      </c>
      <c r="Z356"/>
      <c r="AA356"/>
      <c r="AB356">
        <v>1</v>
      </c>
    </row>
    <row r="357" spans="1:28" hidden="1" x14ac:dyDescent="0.25">
      <c r="A357" t="s">
        <v>133</v>
      </c>
      <c r="E357" s="1"/>
      <c r="J357" s="21">
        <v>0</v>
      </c>
      <c r="N357" s="2" t="e">
        <f ca="1">VLOOKUP(Table_Data_Table_13[[#This Row],[Item ID]],Analysis_Table,8,FALSE)</f>
        <v>#N/A</v>
      </c>
      <c r="O357" s="19" t="e">
        <f ca="1">VLOOKUP(Table_Data_Table_13[[#This Row],[Item ID]],Analysis_Table,9,FALSE)</f>
        <v>#N/A</v>
      </c>
      <c r="P357" s="18" t="e">
        <f ca="1">VLOOKUP(Table_Data_Table_13[[#This Row],[Item ID]],Analysis_Table,10,FALSE)</f>
        <v>#N/A</v>
      </c>
      <c r="Q357" s="21" t="e">
        <f ca="1">VLOOKUP(Table_Data_Table_13[[#This Row],[Item ID]],Analysis_Table,11,FALSE)</f>
        <v>#N/A</v>
      </c>
      <c r="R357" s="2" t="e">
        <f ca="1">VLOOKUP(Table_Data_Table_13[[#This Row],[Item ID]],Analysis_Table,12,FALSE)</f>
        <v>#N/A</v>
      </c>
      <c r="S357" s="20" t="e">
        <f ca="1">VLOOKUP(Table_Data_Table_13[[#This Row],[Item ID]],Analysis_Table,13,FALSE)</f>
        <v>#N/A</v>
      </c>
      <c r="T357" s="3" t="e">
        <f ca="1">VLOOKUP(Table_Data_Table_13[[#This Row],[Item ID]],Analysis_Table,14,FALSE)</f>
        <v>#N/A</v>
      </c>
      <c r="U357" s="22" t="e">
        <f ca="1">VLOOKUP(Table_Data_Table_13[[#This Row],[Item ID]],Analysis_Table,15,FALSE)</f>
        <v>#N/A</v>
      </c>
      <c r="V357" s="2" t="e">
        <f ca="1">VLOOKUP(Table_Data_Table_13[[#This Row],[Item ID]],Analysis_Table,16,FALSE)</f>
        <v>#N/A</v>
      </c>
      <c r="W357" s="2" t="e">
        <f ca="1">VLOOKUP(Table_Data_Table_13[[#This Row],[Item ID]],Analysis_Table,17,FALSE)</f>
        <v>#N/A</v>
      </c>
      <c r="X357" s="20" t="e">
        <f ca="1">VLOOKUP(Table_Data_Table_13[[#This Row],[Item ID]],Analysis_Table,18,FALSE)</f>
        <v>#N/A</v>
      </c>
      <c r="Y357" s="20" t="e">
        <f ca="1">VLOOKUP(Table_Data_Table_13[[#This Row],[Item ID]],Analysis_Table,19,FALSE)</f>
        <v>#N/A</v>
      </c>
      <c r="Z357"/>
      <c r="AA357"/>
      <c r="AB357">
        <v>1</v>
      </c>
    </row>
    <row r="358" spans="1:28" hidden="1" x14ac:dyDescent="0.25">
      <c r="A358" t="s">
        <v>133</v>
      </c>
      <c r="E358" s="1"/>
      <c r="J358" s="21">
        <v>0</v>
      </c>
      <c r="N358" s="2" t="e">
        <f ca="1">VLOOKUP(Table_Data_Table_13[[#This Row],[Item ID]],Analysis_Table,8,FALSE)</f>
        <v>#N/A</v>
      </c>
      <c r="O358" s="19" t="e">
        <f ca="1">VLOOKUP(Table_Data_Table_13[[#This Row],[Item ID]],Analysis_Table,9,FALSE)</f>
        <v>#N/A</v>
      </c>
      <c r="P358" s="18" t="e">
        <f ca="1">VLOOKUP(Table_Data_Table_13[[#This Row],[Item ID]],Analysis_Table,10,FALSE)</f>
        <v>#N/A</v>
      </c>
      <c r="Q358" s="21" t="e">
        <f ca="1">VLOOKUP(Table_Data_Table_13[[#This Row],[Item ID]],Analysis_Table,11,FALSE)</f>
        <v>#N/A</v>
      </c>
      <c r="R358" s="2" t="e">
        <f ca="1">VLOOKUP(Table_Data_Table_13[[#This Row],[Item ID]],Analysis_Table,12,FALSE)</f>
        <v>#N/A</v>
      </c>
      <c r="S358" s="20" t="e">
        <f ca="1">VLOOKUP(Table_Data_Table_13[[#This Row],[Item ID]],Analysis_Table,13,FALSE)</f>
        <v>#N/A</v>
      </c>
      <c r="T358" s="3" t="e">
        <f ca="1">VLOOKUP(Table_Data_Table_13[[#This Row],[Item ID]],Analysis_Table,14,FALSE)</f>
        <v>#N/A</v>
      </c>
      <c r="U358" s="22" t="e">
        <f ca="1">VLOOKUP(Table_Data_Table_13[[#This Row],[Item ID]],Analysis_Table,15,FALSE)</f>
        <v>#N/A</v>
      </c>
      <c r="V358" s="2" t="e">
        <f ca="1">VLOOKUP(Table_Data_Table_13[[#This Row],[Item ID]],Analysis_Table,16,FALSE)</f>
        <v>#N/A</v>
      </c>
      <c r="W358" s="2" t="e">
        <f ca="1">VLOOKUP(Table_Data_Table_13[[#This Row],[Item ID]],Analysis_Table,17,FALSE)</f>
        <v>#N/A</v>
      </c>
      <c r="X358" s="20" t="e">
        <f ca="1">VLOOKUP(Table_Data_Table_13[[#This Row],[Item ID]],Analysis_Table,18,FALSE)</f>
        <v>#N/A</v>
      </c>
      <c r="Y358" s="20" t="e">
        <f ca="1">VLOOKUP(Table_Data_Table_13[[#This Row],[Item ID]],Analysis_Table,19,FALSE)</f>
        <v>#N/A</v>
      </c>
      <c r="Z358"/>
      <c r="AA358"/>
      <c r="AB358">
        <v>1</v>
      </c>
    </row>
    <row r="359" spans="1:28" hidden="1" x14ac:dyDescent="0.25">
      <c r="A359" t="s">
        <v>133</v>
      </c>
      <c r="E359" s="1"/>
      <c r="J359" s="21">
        <v>0</v>
      </c>
      <c r="N359" s="2" t="e">
        <f ca="1">VLOOKUP(Table_Data_Table_13[[#This Row],[Item ID]],Analysis_Table,8,FALSE)</f>
        <v>#N/A</v>
      </c>
      <c r="O359" s="19" t="e">
        <f ca="1">VLOOKUP(Table_Data_Table_13[[#This Row],[Item ID]],Analysis_Table,9,FALSE)</f>
        <v>#N/A</v>
      </c>
      <c r="P359" s="18" t="e">
        <f ca="1">VLOOKUP(Table_Data_Table_13[[#This Row],[Item ID]],Analysis_Table,10,FALSE)</f>
        <v>#N/A</v>
      </c>
      <c r="Q359" s="21" t="e">
        <f ca="1">VLOOKUP(Table_Data_Table_13[[#This Row],[Item ID]],Analysis_Table,11,FALSE)</f>
        <v>#N/A</v>
      </c>
      <c r="R359" s="2" t="e">
        <f ca="1">VLOOKUP(Table_Data_Table_13[[#This Row],[Item ID]],Analysis_Table,12,FALSE)</f>
        <v>#N/A</v>
      </c>
      <c r="S359" s="20" t="e">
        <f ca="1">VLOOKUP(Table_Data_Table_13[[#This Row],[Item ID]],Analysis_Table,13,FALSE)</f>
        <v>#N/A</v>
      </c>
      <c r="T359" s="3" t="e">
        <f ca="1">VLOOKUP(Table_Data_Table_13[[#This Row],[Item ID]],Analysis_Table,14,FALSE)</f>
        <v>#N/A</v>
      </c>
      <c r="U359" s="22" t="e">
        <f ca="1">VLOOKUP(Table_Data_Table_13[[#This Row],[Item ID]],Analysis_Table,15,FALSE)</f>
        <v>#N/A</v>
      </c>
      <c r="V359" s="2" t="e">
        <f ca="1">VLOOKUP(Table_Data_Table_13[[#This Row],[Item ID]],Analysis_Table,16,FALSE)</f>
        <v>#N/A</v>
      </c>
      <c r="W359" s="2" t="e">
        <f ca="1">VLOOKUP(Table_Data_Table_13[[#This Row],[Item ID]],Analysis_Table,17,FALSE)</f>
        <v>#N/A</v>
      </c>
      <c r="X359" s="20" t="e">
        <f ca="1">VLOOKUP(Table_Data_Table_13[[#This Row],[Item ID]],Analysis_Table,18,FALSE)</f>
        <v>#N/A</v>
      </c>
      <c r="Y359" s="20" t="e">
        <f ca="1">VLOOKUP(Table_Data_Table_13[[#This Row],[Item ID]],Analysis_Table,19,FALSE)</f>
        <v>#N/A</v>
      </c>
      <c r="Z359"/>
      <c r="AA359"/>
      <c r="AB359">
        <v>1</v>
      </c>
    </row>
    <row r="360" spans="1:28" hidden="1" x14ac:dyDescent="0.25">
      <c r="A360" t="s">
        <v>133</v>
      </c>
      <c r="E360" s="1"/>
      <c r="J360" s="21">
        <v>0</v>
      </c>
      <c r="N360" s="2" t="e">
        <f ca="1">VLOOKUP(Table_Data_Table_13[[#This Row],[Item ID]],Analysis_Table,8,FALSE)</f>
        <v>#N/A</v>
      </c>
      <c r="O360" s="19" t="e">
        <f ca="1">VLOOKUP(Table_Data_Table_13[[#This Row],[Item ID]],Analysis_Table,9,FALSE)</f>
        <v>#N/A</v>
      </c>
      <c r="P360" s="18" t="e">
        <f ca="1">VLOOKUP(Table_Data_Table_13[[#This Row],[Item ID]],Analysis_Table,10,FALSE)</f>
        <v>#N/A</v>
      </c>
      <c r="Q360" s="21" t="e">
        <f ca="1">VLOOKUP(Table_Data_Table_13[[#This Row],[Item ID]],Analysis_Table,11,FALSE)</f>
        <v>#N/A</v>
      </c>
      <c r="R360" s="2" t="e">
        <f ca="1">VLOOKUP(Table_Data_Table_13[[#This Row],[Item ID]],Analysis_Table,12,FALSE)</f>
        <v>#N/A</v>
      </c>
      <c r="S360" s="20" t="e">
        <f ca="1">VLOOKUP(Table_Data_Table_13[[#This Row],[Item ID]],Analysis_Table,13,FALSE)</f>
        <v>#N/A</v>
      </c>
      <c r="T360" s="3" t="e">
        <f ca="1">VLOOKUP(Table_Data_Table_13[[#This Row],[Item ID]],Analysis_Table,14,FALSE)</f>
        <v>#N/A</v>
      </c>
      <c r="U360" s="22" t="e">
        <f ca="1">VLOOKUP(Table_Data_Table_13[[#This Row],[Item ID]],Analysis_Table,15,FALSE)</f>
        <v>#N/A</v>
      </c>
      <c r="V360" s="2" t="e">
        <f ca="1">VLOOKUP(Table_Data_Table_13[[#This Row],[Item ID]],Analysis_Table,16,FALSE)</f>
        <v>#N/A</v>
      </c>
      <c r="W360" s="2" t="e">
        <f ca="1">VLOOKUP(Table_Data_Table_13[[#This Row],[Item ID]],Analysis_Table,17,FALSE)</f>
        <v>#N/A</v>
      </c>
      <c r="X360" s="20" t="e">
        <f ca="1">VLOOKUP(Table_Data_Table_13[[#This Row],[Item ID]],Analysis_Table,18,FALSE)</f>
        <v>#N/A</v>
      </c>
      <c r="Y360" s="20" t="e">
        <f ca="1">VLOOKUP(Table_Data_Table_13[[#This Row],[Item ID]],Analysis_Table,19,FALSE)</f>
        <v>#N/A</v>
      </c>
      <c r="Z360"/>
      <c r="AA360"/>
      <c r="AB360">
        <v>1</v>
      </c>
    </row>
    <row r="361" spans="1:28" hidden="1" x14ac:dyDescent="0.25">
      <c r="A361" t="s">
        <v>133</v>
      </c>
      <c r="E361" s="1"/>
      <c r="J361" s="21">
        <v>0</v>
      </c>
      <c r="N361" s="2" t="e">
        <f ca="1">VLOOKUP(Table_Data_Table_13[[#This Row],[Item ID]],Analysis_Table,8,FALSE)</f>
        <v>#N/A</v>
      </c>
      <c r="O361" s="19" t="e">
        <f ca="1">VLOOKUP(Table_Data_Table_13[[#This Row],[Item ID]],Analysis_Table,9,FALSE)</f>
        <v>#N/A</v>
      </c>
      <c r="P361" s="18" t="e">
        <f ca="1">VLOOKUP(Table_Data_Table_13[[#This Row],[Item ID]],Analysis_Table,10,FALSE)</f>
        <v>#N/A</v>
      </c>
      <c r="Q361" s="21" t="e">
        <f ca="1">VLOOKUP(Table_Data_Table_13[[#This Row],[Item ID]],Analysis_Table,11,FALSE)</f>
        <v>#N/A</v>
      </c>
      <c r="R361" s="2" t="e">
        <f ca="1">VLOOKUP(Table_Data_Table_13[[#This Row],[Item ID]],Analysis_Table,12,FALSE)</f>
        <v>#N/A</v>
      </c>
      <c r="S361" s="20" t="e">
        <f ca="1">VLOOKUP(Table_Data_Table_13[[#This Row],[Item ID]],Analysis_Table,13,FALSE)</f>
        <v>#N/A</v>
      </c>
      <c r="T361" s="3" t="e">
        <f ca="1">VLOOKUP(Table_Data_Table_13[[#This Row],[Item ID]],Analysis_Table,14,FALSE)</f>
        <v>#N/A</v>
      </c>
      <c r="U361" s="22" t="e">
        <f ca="1">VLOOKUP(Table_Data_Table_13[[#This Row],[Item ID]],Analysis_Table,15,FALSE)</f>
        <v>#N/A</v>
      </c>
      <c r="V361" s="2" t="e">
        <f ca="1">VLOOKUP(Table_Data_Table_13[[#This Row],[Item ID]],Analysis_Table,16,FALSE)</f>
        <v>#N/A</v>
      </c>
      <c r="W361" s="2" t="e">
        <f ca="1">VLOOKUP(Table_Data_Table_13[[#This Row],[Item ID]],Analysis_Table,17,FALSE)</f>
        <v>#N/A</v>
      </c>
      <c r="X361" s="20" t="e">
        <f ca="1">VLOOKUP(Table_Data_Table_13[[#This Row],[Item ID]],Analysis_Table,18,FALSE)</f>
        <v>#N/A</v>
      </c>
      <c r="Y361" s="20" t="e">
        <f ca="1">VLOOKUP(Table_Data_Table_13[[#This Row],[Item ID]],Analysis_Table,19,FALSE)</f>
        <v>#N/A</v>
      </c>
      <c r="Z361"/>
      <c r="AA361"/>
      <c r="AB361">
        <v>1</v>
      </c>
    </row>
    <row r="362" spans="1:28" hidden="1" x14ac:dyDescent="0.25">
      <c r="A362" t="s">
        <v>133</v>
      </c>
      <c r="E362" s="1"/>
      <c r="J362" s="21">
        <v>0</v>
      </c>
      <c r="N362" s="2" t="e">
        <f ca="1">VLOOKUP(Table_Data_Table_13[[#This Row],[Item ID]],Analysis_Table,8,FALSE)</f>
        <v>#N/A</v>
      </c>
      <c r="O362" s="19" t="e">
        <f ca="1">VLOOKUP(Table_Data_Table_13[[#This Row],[Item ID]],Analysis_Table,9,FALSE)</f>
        <v>#N/A</v>
      </c>
      <c r="P362" s="18" t="e">
        <f ca="1">VLOOKUP(Table_Data_Table_13[[#This Row],[Item ID]],Analysis_Table,10,FALSE)</f>
        <v>#N/A</v>
      </c>
      <c r="Q362" s="21" t="e">
        <f ca="1">VLOOKUP(Table_Data_Table_13[[#This Row],[Item ID]],Analysis_Table,11,FALSE)</f>
        <v>#N/A</v>
      </c>
      <c r="R362" s="2" t="e">
        <f ca="1">VLOOKUP(Table_Data_Table_13[[#This Row],[Item ID]],Analysis_Table,12,FALSE)</f>
        <v>#N/A</v>
      </c>
      <c r="S362" s="20" t="e">
        <f ca="1">VLOOKUP(Table_Data_Table_13[[#This Row],[Item ID]],Analysis_Table,13,FALSE)</f>
        <v>#N/A</v>
      </c>
      <c r="T362" s="3" t="e">
        <f ca="1">VLOOKUP(Table_Data_Table_13[[#This Row],[Item ID]],Analysis_Table,14,FALSE)</f>
        <v>#N/A</v>
      </c>
      <c r="U362" s="22" t="e">
        <f ca="1">VLOOKUP(Table_Data_Table_13[[#This Row],[Item ID]],Analysis_Table,15,FALSE)</f>
        <v>#N/A</v>
      </c>
      <c r="V362" s="2" t="e">
        <f ca="1">VLOOKUP(Table_Data_Table_13[[#This Row],[Item ID]],Analysis_Table,16,FALSE)</f>
        <v>#N/A</v>
      </c>
      <c r="W362" s="2" t="e">
        <f ca="1">VLOOKUP(Table_Data_Table_13[[#This Row],[Item ID]],Analysis_Table,17,FALSE)</f>
        <v>#N/A</v>
      </c>
      <c r="X362" s="20" t="e">
        <f ca="1">VLOOKUP(Table_Data_Table_13[[#This Row],[Item ID]],Analysis_Table,18,FALSE)</f>
        <v>#N/A</v>
      </c>
      <c r="Y362" s="20" t="e">
        <f ca="1">VLOOKUP(Table_Data_Table_13[[#This Row],[Item ID]],Analysis_Table,19,FALSE)</f>
        <v>#N/A</v>
      </c>
      <c r="Z362"/>
      <c r="AA362"/>
      <c r="AB362">
        <v>1</v>
      </c>
    </row>
    <row r="363" spans="1:28" hidden="1" x14ac:dyDescent="0.25">
      <c r="A363" t="s">
        <v>133</v>
      </c>
      <c r="E363" s="1"/>
      <c r="J363" s="21">
        <v>0</v>
      </c>
      <c r="N363" s="2" t="e">
        <f ca="1">VLOOKUP(Table_Data_Table_13[[#This Row],[Item ID]],Analysis_Table,8,FALSE)</f>
        <v>#N/A</v>
      </c>
      <c r="O363" s="19" t="e">
        <f ca="1">VLOOKUP(Table_Data_Table_13[[#This Row],[Item ID]],Analysis_Table,9,FALSE)</f>
        <v>#N/A</v>
      </c>
      <c r="P363" s="18" t="e">
        <f ca="1">VLOOKUP(Table_Data_Table_13[[#This Row],[Item ID]],Analysis_Table,10,FALSE)</f>
        <v>#N/A</v>
      </c>
      <c r="Q363" s="21" t="e">
        <f ca="1">VLOOKUP(Table_Data_Table_13[[#This Row],[Item ID]],Analysis_Table,11,FALSE)</f>
        <v>#N/A</v>
      </c>
      <c r="R363" s="2" t="e">
        <f ca="1">VLOOKUP(Table_Data_Table_13[[#This Row],[Item ID]],Analysis_Table,12,FALSE)</f>
        <v>#N/A</v>
      </c>
      <c r="S363" s="20" t="e">
        <f ca="1">VLOOKUP(Table_Data_Table_13[[#This Row],[Item ID]],Analysis_Table,13,FALSE)</f>
        <v>#N/A</v>
      </c>
      <c r="T363" s="3" t="e">
        <f ca="1">VLOOKUP(Table_Data_Table_13[[#This Row],[Item ID]],Analysis_Table,14,FALSE)</f>
        <v>#N/A</v>
      </c>
      <c r="U363" s="22" t="e">
        <f ca="1">VLOOKUP(Table_Data_Table_13[[#This Row],[Item ID]],Analysis_Table,15,FALSE)</f>
        <v>#N/A</v>
      </c>
      <c r="V363" s="2" t="e">
        <f ca="1">VLOOKUP(Table_Data_Table_13[[#This Row],[Item ID]],Analysis_Table,16,FALSE)</f>
        <v>#N/A</v>
      </c>
      <c r="W363" s="2" t="e">
        <f ca="1">VLOOKUP(Table_Data_Table_13[[#This Row],[Item ID]],Analysis_Table,17,FALSE)</f>
        <v>#N/A</v>
      </c>
      <c r="X363" s="20" t="e">
        <f ca="1">VLOOKUP(Table_Data_Table_13[[#This Row],[Item ID]],Analysis_Table,18,FALSE)</f>
        <v>#N/A</v>
      </c>
      <c r="Y363" s="20" t="e">
        <f ca="1">VLOOKUP(Table_Data_Table_13[[#This Row],[Item ID]],Analysis_Table,19,FALSE)</f>
        <v>#N/A</v>
      </c>
      <c r="Z363"/>
      <c r="AA363"/>
      <c r="AB363">
        <v>1</v>
      </c>
    </row>
    <row r="364" spans="1:28" hidden="1" x14ac:dyDescent="0.25">
      <c r="A364" t="s">
        <v>133</v>
      </c>
      <c r="E364" s="1"/>
      <c r="J364" s="21">
        <v>0</v>
      </c>
      <c r="N364" s="2" t="e">
        <f ca="1">VLOOKUP(Table_Data_Table_13[[#This Row],[Item ID]],Analysis_Table,8,FALSE)</f>
        <v>#N/A</v>
      </c>
      <c r="O364" s="19" t="e">
        <f ca="1">VLOOKUP(Table_Data_Table_13[[#This Row],[Item ID]],Analysis_Table,9,FALSE)</f>
        <v>#N/A</v>
      </c>
      <c r="P364" s="18" t="e">
        <f ca="1">VLOOKUP(Table_Data_Table_13[[#This Row],[Item ID]],Analysis_Table,10,FALSE)</f>
        <v>#N/A</v>
      </c>
      <c r="Q364" s="21" t="e">
        <f ca="1">VLOOKUP(Table_Data_Table_13[[#This Row],[Item ID]],Analysis_Table,11,FALSE)</f>
        <v>#N/A</v>
      </c>
      <c r="R364" s="2" t="e">
        <f ca="1">VLOOKUP(Table_Data_Table_13[[#This Row],[Item ID]],Analysis_Table,12,FALSE)</f>
        <v>#N/A</v>
      </c>
      <c r="S364" s="20" t="e">
        <f ca="1">VLOOKUP(Table_Data_Table_13[[#This Row],[Item ID]],Analysis_Table,13,FALSE)</f>
        <v>#N/A</v>
      </c>
      <c r="T364" s="3" t="e">
        <f ca="1">VLOOKUP(Table_Data_Table_13[[#This Row],[Item ID]],Analysis_Table,14,FALSE)</f>
        <v>#N/A</v>
      </c>
      <c r="U364" s="22" t="e">
        <f ca="1">VLOOKUP(Table_Data_Table_13[[#This Row],[Item ID]],Analysis_Table,15,FALSE)</f>
        <v>#N/A</v>
      </c>
      <c r="V364" s="2" t="e">
        <f ca="1">VLOOKUP(Table_Data_Table_13[[#This Row],[Item ID]],Analysis_Table,16,FALSE)</f>
        <v>#N/A</v>
      </c>
      <c r="W364" s="2" t="e">
        <f ca="1">VLOOKUP(Table_Data_Table_13[[#This Row],[Item ID]],Analysis_Table,17,FALSE)</f>
        <v>#N/A</v>
      </c>
      <c r="X364" s="20" t="e">
        <f ca="1">VLOOKUP(Table_Data_Table_13[[#This Row],[Item ID]],Analysis_Table,18,FALSE)</f>
        <v>#N/A</v>
      </c>
      <c r="Y364" s="20" t="e">
        <f ca="1">VLOOKUP(Table_Data_Table_13[[#This Row],[Item ID]],Analysis_Table,19,FALSE)</f>
        <v>#N/A</v>
      </c>
      <c r="Z364"/>
      <c r="AA364"/>
      <c r="AB364">
        <v>1</v>
      </c>
    </row>
    <row r="365" spans="1:28" hidden="1" x14ac:dyDescent="0.25">
      <c r="A365" t="s">
        <v>133</v>
      </c>
      <c r="E365" s="1"/>
      <c r="J365" s="21">
        <v>0</v>
      </c>
      <c r="N365" s="2" t="e">
        <f ca="1">VLOOKUP(Table_Data_Table_13[[#This Row],[Item ID]],Analysis_Table,8,FALSE)</f>
        <v>#N/A</v>
      </c>
      <c r="O365" s="19" t="e">
        <f ca="1">VLOOKUP(Table_Data_Table_13[[#This Row],[Item ID]],Analysis_Table,9,FALSE)</f>
        <v>#N/A</v>
      </c>
      <c r="P365" s="18" t="e">
        <f ca="1">VLOOKUP(Table_Data_Table_13[[#This Row],[Item ID]],Analysis_Table,10,FALSE)</f>
        <v>#N/A</v>
      </c>
      <c r="Q365" s="21" t="e">
        <f ca="1">VLOOKUP(Table_Data_Table_13[[#This Row],[Item ID]],Analysis_Table,11,FALSE)</f>
        <v>#N/A</v>
      </c>
      <c r="R365" s="2" t="e">
        <f ca="1">VLOOKUP(Table_Data_Table_13[[#This Row],[Item ID]],Analysis_Table,12,FALSE)</f>
        <v>#N/A</v>
      </c>
      <c r="S365" s="20" t="e">
        <f ca="1">VLOOKUP(Table_Data_Table_13[[#This Row],[Item ID]],Analysis_Table,13,FALSE)</f>
        <v>#N/A</v>
      </c>
      <c r="T365" s="3" t="e">
        <f ca="1">VLOOKUP(Table_Data_Table_13[[#This Row],[Item ID]],Analysis_Table,14,FALSE)</f>
        <v>#N/A</v>
      </c>
      <c r="U365" s="22" t="e">
        <f ca="1">VLOOKUP(Table_Data_Table_13[[#This Row],[Item ID]],Analysis_Table,15,FALSE)</f>
        <v>#N/A</v>
      </c>
      <c r="V365" s="2" t="e">
        <f ca="1">VLOOKUP(Table_Data_Table_13[[#This Row],[Item ID]],Analysis_Table,16,FALSE)</f>
        <v>#N/A</v>
      </c>
      <c r="W365" s="2" t="e">
        <f ca="1">VLOOKUP(Table_Data_Table_13[[#This Row],[Item ID]],Analysis_Table,17,FALSE)</f>
        <v>#N/A</v>
      </c>
      <c r="X365" s="20" t="e">
        <f ca="1">VLOOKUP(Table_Data_Table_13[[#This Row],[Item ID]],Analysis_Table,18,FALSE)</f>
        <v>#N/A</v>
      </c>
      <c r="Y365" s="20" t="e">
        <f ca="1">VLOOKUP(Table_Data_Table_13[[#This Row],[Item ID]],Analysis_Table,19,FALSE)</f>
        <v>#N/A</v>
      </c>
      <c r="Z365"/>
      <c r="AA365"/>
      <c r="AB365">
        <v>1</v>
      </c>
    </row>
    <row r="366" spans="1:28" hidden="1" x14ac:dyDescent="0.25">
      <c r="A366" t="s">
        <v>133</v>
      </c>
      <c r="E366" s="1"/>
      <c r="J366" s="21">
        <v>0</v>
      </c>
      <c r="N366" s="2" t="e">
        <f ca="1">VLOOKUP(Table_Data_Table_13[[#This Row],[Item ID]],Analysis_Table,8,FALSE)</f>
        <v>#N/A</v>
      </c>
      <c r="O366" s="19" t="e">
        <f ca="1">VLOOKUP(Table_Data_Table_13[[#This Row],[Item ID]],Analysis_Table,9,FALSE)</f>
        <v>#N/A</v>
      </c>
      <c r="P366" s="18" t="e">
        <f ca="1">VLOOKUP(Table_Data_Table_13[[#This Row],[Item ID]],Analysis_Table,10,FALSE)</f>
        <v>#N/A</v>
      </c>
      <c r="Q366" s="21" t="e">
        <f ca="1">VLOOKUP(Table_Data_Table_13[[#This Row],[Item ID]],Analysis_Table,11,FALSE)</f>
        <v>#N/A</v>
      </c>
      <c r="R366" s="2" t="e">
        <f ca="1">VLOOKUP(Table_Data_Table_13[[#This Row],[Item ID]],Analysis_Table,12,FALSE)</f>
        <v>#N/A</v>
      </c>
      <c r="S366" s="20" t="e">
        <f ca="1">VLOOKUP(Table_Data_Table_13[[#This Row],[Item ID]],Analysis_Table,13,FALSE)</f>
        <v>#N/A</v>
      </c>
      <c r="T366" s="3" t="e">
        <f ca="1">VLOOKUP(Table_Data_Table_13[[#This Row],[Item ID]],Analysis_Table,14,FALSE)</f>
        <v>#N/A</v>
      </c>
      <c r="U366" s="22" t="e">
        <f ca="1">VLOOKUP(Table_Data_Table_13[[#This Row],[Item ID]],Analysis_Table,15,FALSE)</f>
        <v>#N/A</v>
      </c>
      <c r="V366" s="2" t="e">
        <f ca="1">VLOOKUP(Table_Data_Table_13[[#This Row],[Item ID]],Analysis_Table,16,FALSE)</f>
        <v>#N/A</v>
      </c>
      <c r="W366" s="2" t="e">
        <f ca="1">VLOOKUP(Table_Data_Table_13[[#This Row],[Item ID]],Analysis_Table,17,FALSE)</f>
        <v>#N/A</v>
      </c>
      <c r="X366" s="20" t="e">
        <f ca="1">VLOOKUP(Table_Data_Table_13[[#This Row],[Item ID]],Analysis_Table,18,FALSE)</f>
        <v>#N/A</v>
      </c>
      <c r="Y366" s="20" t="e">
        <f ca="1">VLOOKUP(Table_Data_Table_13[[#This Row],[Item ID]],Analysis_Table,19,FALSE)</f>
        <v>#N/A</v>
      </c>
      <c r="Z366"/>
      <c r="AA366"/>
      <c r="AB366">
        <v>1</v>
      </c>
    </row>
    <row r="367" spans="1:28" hidden="1" x14ac:dyDescent="0.25">
      <c r="A367" t="s">
        <v>133</v>
      </c>
      <c r="E367" s="1"/>
      <c r="J367" s="21">
        <v>0</v>
      </c>
      <c r="N367" s="2" t="e">
        <f ca="1">VLOOKUP(Table_Data_Table_13[[#This Row],[Item ID]],Analysis_Table,8,FALSE)</f>
        <v>#N/A</v>
      </c>
      <c r="O367" s="19" t="e">
        <f ca="1">VLOOKUP(Table_Data_Table_13[[#This Row],[Item ID]],Analysis_Table,9,FALSE)</f>
        <v>#N/A</v>
      </c>
      <c r="P367" s="18" t="e">
        <f ca="1">VLOOKUP(Table_Data_Table_13[[#This Row],[Item ID]],Analysis_Table,10,FALSE)</f>
        <v>#N/A</v>
      </c>
      <c r="Q367" s="21" t="e">
        <f ca="1">VLOOKUP(Table_Data_Table_13[[#This Row],[Item ID]],Analysis_Table,11,FALSE)</f>
        <v>#N/A</v>
      </c>
      <c r="R367" s="2" t="e">
        <f ca="1">VLOOKUP(Table_Data_Table_13[[#This Row],[Item ID]],Analysis_Table,12,FALSE)</f>
        <v>#N/A</v>
      </c>
      <c r="S367" s="20" t="e">
        <f ca="1">VLOOKUP(Table_Data_Table_13[[#This Row],[Item ID]],Analysis_Table,13,FALSE)</f>
        <v>#N/A</v>
      </c>
      <c r="T367" s="3" t="e">
        <f ca="1">VLOOKUP(Table_Data_Table_13[[#This Row],[Item ID]],Analysis_Table,14,FALSE)</f>
        <v>#N/A</v>
      </c>
      <c r="U367" s="22" t="e">
        <f ca="1">VLOOKUP(Table_Data_Table_13[[#This Row],[Item ID]],Analysis_Table,15,FALSE)</f>
        <v>#N/A</v>
      </c>
      <c r="V367" s="2" t="e">
        <f ca="1">VLOOKUP(Table_Data_Table_13[[#This Row],[Item ID]],Analysis_Table,16,FALSE)</f>
        <v>#N/A</v>
      </c>
      <c r="W367" s="2" t="e">
        <f ca="1">VLOOKUP(Table_Data_Table_13[[#This Row],[Item ID]],Analysis_Table,17,FALSE)</f>
        <v>#N/A</v>
      </c>
      <c r="X367" s="20" t="e">
        <f ca="1">VLOOKUP(Table_Data_Table_13[[#This Row],[Item ID]],Analysis_Table,18,FALSE)</f>
        <v>#N/A</v>
      </c>
      <c r="Y367" s="20" t="e">
        <f ca="1">VLOOKUP(Table_Data_Table_13[[#This Row],[Item ID]],Analysis_Table,19,FALSE)</f>
        <v>#N/A</v>
      </c>
      <c r="Z367"/>
      <c r="AA367"/>
      <c r="AB367">
        <v>1</v>
      </c>
    </row>
    <row r="368" spans="1:28" hidden="1" x14ac:dyDescent="0.25">
      <c r="A368" t="s">
        <v>133</v>
      </c>
      <c r="E368" s="1"/>
      <c r="J368" s="21">
        <v>0</v>
      </c>
      <c r="N368" s="2" t="e">
        <f ca="1">VLOOKUP(Table_Data_Table_13[[#This Row],[Item ID]],Analysis_Table,8,FALSE)</f>
        <v>#N/A</v>
      </c>
      <c r="O368" s="19" t="e">
        <f ca="1">VLOOKUP(Table_Data_Table_13[[#This Row],[Item ID]],Analysis_Table,9,FALSE)</f>
        <v>#N/A</v>
      </c>
      <c r="P368" s="18" t="e">
        <f ca="1">VLOOKUP(Table_Data_Table_13[[#This Row],[Item ID]],Analysis_Table,10,FALSE)</f>
        <v>#N/A</v>
      </c>
      <c r="Q368" s="21" t="e">
        <f ca="1">VLOOKUP(Table_Data_Table_13[[#This Row],[Item ID]],Analysis_Table,11,FALSE)</f>
        <v>#N/A</v>
      </c>
      <c r="R368" s="2" t="e">
        <f ca="1">VLOOKUP(Table_Data_Table_13[[#This Row],[Item ID]],Analysis_Table,12,FALSE)</f>
        <v>#N/A</v>
      </c>
      <c r="S368" s="20" t="e">
        <f ca="1">VLOOKUP(Table_Data_Table_13[[#This Row],[Item ID]],Analysis_Table,13,FALSE)</f>
        <v>#N/A</v>
      </c>
      <c r="T368" s="3" t="e">
        <f ca="1">VLOOKUP(Table_Data_Table_13[[#This Row],[Item ID]],Analysis_Table,14,FALSE)</f>
        <v>#N/A</v>
      </c>
      <c r="U368" s="22" t="e">
        <f ca="1">VLOOKUP(Table_Data_Table_13[[#This Row],[Item ID]],Analysis_Table,15,FALSE)</f>
        <v>#N/A</v>
      </c>
      <c r="V368" s="2" t="e">
        <f ca="1">VLOOKUP(Table_Data_Table_13[[#This Row],[Item ID]],Analysis_Table,16,FALSE)</f>
        <v>#N/A</v>
      </c>
      <c r="W368" s="2" t="e">
        <f ca="1">VLOOKUP(Table_Data_Table_13[[#This Row],[Item ID]],Analysis_Table,17,FALSE)</f>
        <v>#N/A</v>
      </c>
      <c r="X368" s="20" t="e">
        <f ca="1">VLOOKUP(Table_Data_Table_13[[#This Row],[Item ID]],Analysis_Table,18,FALSE)</f>
        <v>#N/A</v>
      </c>
      <c r="Y368" s="20" t="e">
        <f ca="1">VLOOKUP(Table_Data_Table_13[[#This Row],[Item ID]],Analysis_Table,19,FALSE)</f>
        <v>#N/A</v>
      </c>
      <c r="Z368"/>
      <c r="AA368"/>
      <c r="AB368">
        <v>1</v>
      </c>
    </row>
    <row r="369" spans="1:28" hidden="1" x14ac:dyDescent="0.25">
      <c r="A369" t="s">
        <v>133</v>
      </c>
      <c r="E369" s="1"/>
      <c r="J369" s="21">
        <v>0</v>
      </c>
      <c r="N369" s="2" t="e">
        <f ca="1">VLOOKUP(Table_Data_Table_13[[#This Row],[Item ID]],Analysis_Table,8,FALSE)</f>
        <v>#N/A</v>
      </c>
      <c r="O369" s="19" t="e">
        <f ca="1">VLOOKUP(Table_Data_Table_13[[#This Row],[Item ID]],Analysis_Table,9,FALSE)</f>
        <v>#N/A</v>
      </c>
      <c r="P369" s="18" t="e">
        <f ca="1">VLOOKUP(Table_Data_Table_13[[#This Row],[Item ID]],Analysis_Table,10,FALSE)</f>
        <v>#N/A</v>
      </c>
      <c r="Q369" s="21" t="e">
        <f ca="1">VLOOKUP(Table_Data_Table_13[[#This Row],[Item ID]],Analysis_Table,11,FALSE)</f>
        <v>#N/A</v>
      </c>
      <c r="R369" s="2" t="e">
        <f ca="1">VLOOKUP(Table_Data_Table_13[[#This Row],[Item ID]],Analysis_Table,12,FALSE)</f>
        <v>#N/A</v>
      </c>
      <c r="S369" s="20" t="e">
        <f ca="1">VLOOKUP(Table_Data_Table_13[[#This Row],[Item ID]],Analysis_Table,13,FALSE)</f>
        <v>#N/A</v>
      </c>
      <c r="T369" s="3" t="e">
        <f ca="1">VLOOKUP(Table_Data_Table_13[[#This Row],[Item ID]],Analysis_Table,14,FALSE)</f>
        <v>#N/A</v>
      </c>
      <c r="U369" s="22" t="e">
        <f ca="1">VLOOKUP(Table_Data_Table_13[[#This Row],[Item ID]],Analysis_Table,15,FALSE)</f>
        <v>#N/A</v>
      </c>
      <c r="V369" s="2" t="e">
        <f ca="1">VLOOKUP(Table_Data_Table_13[[#This Row],[Item ID]],Analysis_Table,16,FALSE)</f>
        <v>#N/A</v>
      </c>
      <c r="W369" s="2" t="e">
        <f ca="1">VLOOKUP(Table_Data_Table_13[[#This Row],[Item ID]],Analysis_Table,17,FALSE)</f>
        <v>#N/A</v>
      </c>
      <c r="X369" s="20" t="e">
        <f ca="1">VLOOKUP(Table_Data_Table_13[[#This Row],[Item ID]],Analysis_Table,18,FALSE)</f>
        <v>#N/A</v>
      </c>
      <c r="Y369" s="20" t="e">
        <f ca="1">VLOOKUP(Table_Data_Table_13[[#This Row],[Item ID]],Analysis_Table,19,FALSE)</f>
        <v>#N/A</v>
      </c>
      <c r="Z369"/>
      <c r="AA369"/>
      <c r="AB369">
        <v>1</v>
      </c>
    </row>
    <row r="370" spans="1:28" hidden="1" x14ac:dyDescent="0.25">
      <c r="A370" t="s">
        <v>133</v>
      </c>
      <c r="E370" s="1"/>
      <c r="J370" s="21">
        <v>0</v>
      </c>
      <c r="N370" s="2" t="e">
        <f ca="1">VLOOKUP(Table_Data_Table_13[[#This Row],[Item ID]],Analysis_Table,8,FALSE)</f>
        <v>#N/A</v>
      </c>
      <c r="O370" s="19" t="e">
        <f ca="1">VLOOKUP(Table_Data_Table_13[[#This Row],[Item ID]],Analysis_Table,9,FALSE)</f>
        <v>#N/A</v>
      </c>
      <c r="P370" s="18" t="e">
        <f ca="1">VLOOKUP(Table_Data_Table_13[[#This Row],[Item ID]],Analysis_Table,10,FALSE)</f>
        <v>#N/A</v>
      </c>
      <c r="Q370" s="21" t="e">
        <f ca="1">VLOOKUP(Table_Data_Table_13[[#This Row],[Item ID]],Analysis_Table,11,FALSE)</f>
        <v>#N/A</v>
      </c>
      <c r="R370" s="2" t="e">
        <f ca="1">VLOOKUP(Table_Data_Table_13[[#This Row],[Item ID]],Analysis_Table,12,FALSE)</f>
        <v>#N/A</v>
      </c>
      <c r="S370" s="20" t="e">
        <f ca="1">VLOOKUP(Table_Data_Table_13[[#This Row],[Item ID]],Analysis_Table,13,FALSE)</f>
        <v>#N/A</v>
      </c>
      <c r="T370" s="3" t="e">
        <f ca="1">VLOOKUP(Table_Data_Table_13[[#This Row],[Item ID]],Analysis_Table,14,FALSE)</f>
        <v>#N/A</v>
      </c>
      <c r="U370" s="22" t="e">
        <f ca="1">VLOOKUP(Table_Data_Table_13[[#This Row],[Item ID]],Analysis_Table,15,FALSE)</f>
        <v>#N/A</v>
      </c>
      <c r="V370" s="2" t="e">
        <f ca="1">VLOOKUP(Table_Data_Table_13[[#This Row],[Item ID]],Analysis_Table,16,FALSE)</f>
        <v>#N/A</v>
      </c>
      <c r="W370" s="2" t="e">
        <f ca="1">VLOOKUP(Table_Data_Table_13[[#This Row],[Item ID]],Analysis_Table,17,FALSE)</f>
        <v>#N/A</v>
      </c>
      <c r="X370" s="20" t="e">
        <f ca="1">VLOOKUP(Table_Data_Table_13[[#This Row],[Item ID]],Analysis_Table,18,FALSE)</f>
        <v>#N/A</v>
      </c>
      <c r="Y370" s="20" t="e">
        <f ca="1">VLOOKUP(Table_Data_Table_13[[#This Row],[Item ID]],Analysis_Table,19,FALSE)</f>
        <v>#N/A</v>
      </c>
      <c r="Z370"/>
      <c r="AA370"/>
      <c r="AB370">
        <v>1</v>
      </c>
    </row>
    <row r="371" spans="1:28" hidden="1" x14ac:dyDescent="0.25">
      <c r="A371" t="s">
        <v>133</v>
      </c>
      <c r="E371" s="1"/>
      <c r="J371" s="21">
        <v>0</v>
      </c>
      <c r="N371" s="2" t="e">
        <f ca="1">VLOOKUP(Table_Data_Table_13[[#This Row],[Item ID]],Analysis_Table,8,FALSE)</f>
        <v>#N/A</v>
      </c>
      <c r="O371" s="19" t="e">
        <f ca="1">VLOOKUP(Table_Data_Table_13[[#This Row],[Item ID]],Analysis_Table,9,FALSE)</f>
        <v>#N/A</v>
      </c>
      <c r="P371" s="18" t="e">
        <f ca="1">VLOOKUP(Table_Data_Table_13[[#This Row],[Item ID]],Analysis_Table,10,FALSE)</f>
        <v>#N/A</v>
      </c>
      <c r="Q371" s="21" t="e">
        <f ca="1">VLOOKUP(Table_Data_Table_13[[#This Row],[Item ID]],Analysis_Table,11,FALSE)</f>
        <v>#N/A</v>
      </c>
      <c r="R371" s="2" t="e">
        <f ca="1">VLOOKUP(Table_Data_Table_13[[#This Row],[Item ID]],Analysis_Table,12,FALSE)</f>
        <v>#N/A</v>
      </c>
      <c r="S371" s="20" t="e">
        <f ca="1">VLOOKUP(Table_Data_Table_13[[#This Row],[Item ID]],Analysis_Table,13,FALSE)</f>
        <v>#N/A</v>
      </c>
      <c r="T371" s="3" t="e">
        <f ca="1">VLOOKUP(Table_Data_Table_13[[#This Row],[Item ID]],Analysis_Table,14,FALSE)</f>
        <v>#N/A</v>
      </c>
      <c r="U371" s="22" t="e">
        <f ca="1">VLOOKUP(Table_Data_Table_13[[#This Row],[Item ID]],Analysis_Table,15,FALSE)</f>
        <v>#N/A</v>
      </c>
      <c r="V371" s="2" t="e">
        <f ca="1">VLOOKUP(Table_Data_Table_13[[#This Row],[Item ID]],Analysis_Table,16,FALSE)</f>
        <v>#N/A</v>
      </c>
      <c r="W371" s="2" t="e">
        <f ca="1">VLOOKUP(Table_Data_Table_13[[#This Row],[Item ID]],Analysis_Table,17,FALSE)</f>
        <v>#N/A</v>
      </c>
      <c r="X371" s="20" t="e">
        <f ca="1">VLOOKUP(Table_Data_Table_13[[#This Row],[Item ID]],Analysis_Table,18,FALSE)</f>
        <v>#N/A</v>
      </c>
      <c r="Y371" s="20" t="e">
        <f ca="1">VLOOKUP(Table_Data_Table_13[[#This Row],[Item ID]],Analysis_Table,19,FALSE)</f>
        <v>#N/A</v>
      </c>
      <c r="Z371"/>
      <c r="AA371"/>
      <c r="AB371">
        <v>1</v>
      </c>
    </row>
    <row r="372" spans="1:28" hidden="1" x14ac:dyDescent="0.25">
      <c r="A372" t="s">
        <v>133</v>
      </c>
      <c r="E372" s="1"/>
      <c r="J372" s="21">
        <v>0</v>
      </c>
      <c r="N372" s="2" t="e">
        <f ca="1">VLOOKUP(Table_Data_Table_13[[#This Row],[Item ID]],Analysis_Table,8,FALSE)</f>
        <v>#N/A</v>
      </c>
      <c r="O372" s="19" t="e">
        <f ca="1">VLOOKUP(Table_Data_Table_13[[#This Row],[Item ID]],Analysis_Table,9,FALSE)</f>
        <v>#N/A</v>
      </c>
      <c r="P372" s="18" t="e">
        <f ca="1">VLOOKUP(Table_Data_Table_13[[#This Row],[Item ID]],Analysis_Table,10,FALSE)</f>
        <v>#N/A</v>
      </c>
      <c r="Q372" s="21" t="e">
        <f ca="1">VLOOKUP(Table_Data_Table_13[[#This Row],[Item ID]],Analysis_Table,11,FALSE)</f>
        <v>#N/A</v>
      </c>
      <c r="R372" s="2" t="e">
        <f ca="1">VLOOKUP(Table_Data_Table_13[[#This Row],[Item ID]],Analysis_Table,12,FALSE)</f>
        <v>#N/A</v>
      </c>
      <c r="S372" s="20" t="e">
        <f ca="1">VLOOKUP(Table_Data_Table_13[[#This Row],[Item ID]],Analysis_Table,13,FALSE)</f>
        <v>#N/A</v>
      </c>
      <c r="T372" s="3" t="e">
        <f ca="1">VLOOKUP(Table_Data_Table_13[[#This Row],[Item ID]],Analysis_Table,14,FALSE)</f>
        <v>#N/A</v>
      </c>
      <c r="U372" s="22" t="e">
        <f ca="1">VLOOKUP(Table_Data_Table_13[[#This Row],[Item ID]],Analysis_Table,15,FALSE)</f>
        <v>#N/A</v>
      </c>
      <c r="V372" s="2" t="e">
        <f ca="1">VLOOKUP(Table_Data_Table_13[[#This Row],[Item ID]],Analysis_Table,16,FALSE)</f>
        <v>#N/A</v>
      </c>
      <c r="W372" s="2" t="e">
        <f ca="1">VLOOKUP(Table_Data_Table_13[[#This Row],[Item ID]],Analysis_Table,17,FALSE)</f>
        <v>#N/A</v>
      </c>
      <c r="X372" s="20" t="e">
        <f ca="1">VLOOKUP(Table_Data_Table_13[[#This Row],[Item ID]],Analysis_Table,18,FALSE)</f>
        <v>#N/A</v>
      </c>
      <c r="Y372" s="20" t="e">
        <f ca="1">VLOOKUP(Table_Data_Table_13[[#This Row],[Item ID]],Analysis_Table,19,FALSE)</f>
        <v>#N/A</v>
      </c>
      <c r="Z372"/>
      <c r="AA372"/>
      <c r="AB372">
        <v>1</v>
      </c>
    </row>
    <row r="373" spans="1:28" hidden="1" x14ac:dyDescent="0.25">
      <c r="A373" t="s">
        <v>133</v>
      </c>
      <c r="E373" s="1"/>
      <c r="J373" s="21">
        <v>0</v>
      </c>
      <c r="N373" s="2" t="e">
        <f ca="1">VLOOKUP(Table_Data_Table_13[[#This Row],[Item ID]],Analysis_Table,8,FALSE)</f>
        <v>#N/A</v>
      </c>
      <c r="O373" s="19" t="e">
        <f ca="1">VLOOKUP(Table_Data_Table_13[[#This Row],[Item ID]],Analysis_Table,9,FALSE)</f>
        <v>#N/A</v>
      </c>
      <c r="P373" s="18" t="e">
        <f ca="1">VLOOKUP(Table_Data_Table_13[[#This Row],[Item ID]],Analysis_Table,10,FALSE)</f>
        <v>#N/A</v>
      </c>
      <c r="Q373" s="21" t="e">
        <f ca="1">VLOOKUP(Table_Data_Table_13[[#This Row],[Item ID]],Analysis_Table,11,FALSE)</f>
        <v>#N/A</v>
      </c>
      <c r="R373" s="2" t="e">
        <f ca="1">VLOOKUP(Table_Data_Table_13[[#This Row],[Item ID]],Analysis_Table,12,FALSE)</f>
        <v>#N/A</v>
      </c>
      <c r="S373" s="20" t="e">
        <f ca="1">VLOOKUP(Table_Data_Table_13[[#This Row],[Item ID]],Analysis_Table,13,FALSE)</f>
        <v>#N/A</v>
      </c>
      <c r="T373" s="3" t="e">
        <f ca="1">VLOOKUP(Table_Data_Table_13[[#This Row],[Item ID]],Analysis_Table,14,FALSE)</f>
        <v>#N/A</v>
      </c>
      <c r="U373" s="22" t="e">
        <f ca="1">VLOOKUP(Table_Data_Table_13[[#This Row],[Item ID]],Analysis_Table,15,FALSE)</f>
        <v>#N/A</v>
      </c>
      <c r="V373" s="2" t="e">
        <f ca="1">VLOOKUP(Table_Data_Table_13[[#This Row],[Item ID]],Analysis_Table,16,FALSE)</f>
        <v>#N/A</v>
      </c>
      <c r="W373" s="2" t="e">
        <f ca="1">VLOOKUP(Table_Data_Table_13[[#This Row],[Item ID]],Analysis_Table,17,FALSE)</f>
        <v>#N/A</v>
      </c>
      <c r="X373" s="20" t="e">
        <f ca="1">VLOOKUP(Table_Data_Table_13[[#This Row],[Item ID]],Analysis_Table,18,FALSE)</f>
        <v>#N/A</v>
      </c>
      <c r="Y373" s="20" t="e">
        <f ca="1">VLOOKUP(Table_Data_Table_13[[#This Row],[Item ID]],Analysis_Table,19,FALSE)</f>
        <v>#N/A</v>
      </c>
      <c r="Z373"/>
      <c r="AA373"/>
      <c r="AB373">
        <v>1</v>
      </c>
    </row>
    <row r="374" spans="1:28" hidden="1" x14ac:dyDescent="0.25">
      <c r="A374" t="s">
        <v>133</v>
      </c>
      <c r="E374" s="1"/>
      <c r="J374" s="21">
        <v>0</v>
      </c>
      <c r="N374" s="2" t="e">
        <f ca="1">VLOOKUP(Table_Data_Table_13[[#This Row],[Item ID]],Analysis_Table,8,FALSE)</f>
        <v>#N/A</v>
      </c>
      <c r="O374" s="19" t="e">
        <f ca="1">VLOOKUP(Table_Data_Table_13[[#This Row],[Item ID]],Analysis_Table,9,FALSE)</f>
        <v>#N/A</v>
      </c>
      <c r="P374" s="18" t="e">
        <f ca="1">VLOOKUP(Table_Data_Table_13[[#This Row],[Item ID]],Analysis_Table,10,FALSE)</f>
        <v>#N/A</v>
      </c>
      <c r="Q374" s="21" t="e">
        <f ca="1">VLOOKUP(Table_Data_Table_13[[#This Row],[Item ID]],Analysis_Table,11,FALSE)</f>
        <v>#N/A</v>
      </c>
      <c r="R374" s="2" t="e">
        <f ca="1">VLOOKUP(Table_Data_Table_13[[#This Row],[Item ID]],Analysis_Table,12,FALSE)</f>
        <v>#N/A</v>
      </c>
      <c r="S374" s="20" t="e">
        <f ca="1">VLOOKUP(Table_Data_Table_13[[#This Row],[Item ID]],Analysis_Table,13,FALSE)</f>
        <v>#N/A</v>
      </c>
      <c r="T374" s="3" t="e">
        <f ca="1">VLOOKUP(Table_Data_Table_13[[#This Row],[Item ID]],Analysis_Table,14,FALSE)</f>
        <v>#N/A</v>
      </c>
      <c r="U374" s="22" t="e">
        <f ca="1">VLOOKUP(Table_Data_Table_13[[#This Row],[Item ID]],Analysis_Table,15,FALSE)</f>
        <v>#N/A</v>
      </c>
      <c r="V374" s="2" t="e">
        <f ca="1">VLOOKUP(Table_Data_Table_13[[#This Row],[Item ID]],Analysis_Table,16,FALSE)</f>
        <v>#N/A</v>
      </c>
      <c r="W374" s="2" t="e">
        <f ca="1">VLOOKUP(Table_Data_Table_13[[#This Row],[Item ID]],Analysis_Table,17,FALSE)</f>
        <v>#N/A</v>
      </c>
      <c r="X374" s="20" t="e">
        <f ca="1">VLOOKUP(Table_Data_Table_13[[#This Row],[Item ID]],Analysis_Table,18,FALSE)</f>
        <v>#N/A</v>
      </c>
      <c r="Y374" s="20" t="e">
        <f ca="1">VLOOKUP(Table_Data_Table_13[[#This Row],[Item ID]],Analysis_Table,19,FALSE)</f>
        <v>#N/A</v>
      </c>
      <c r="Z374"/>
      <c r="AA374"/>
      <c r="AB374">
        <v>1</v>
      </c>
    </row>
    <row r="375" spans="1:28" hidden="1" x14ac:dyDescent="0.25">
      <c r="A375" t="s">
        <v>133</v>
      </c>
      <c r="E375" s="1"/>
      <c r="J375" s="21">
        <v>0</v>
      </c>
      <c r="N375" s="2" t="e">
        <f ca="1">VLOOKUP(Table_Data_Table_13[[#This Row],[Item ID]],Analysis_Table,8,FALSE)</f>
        <v>#N/A</v>
      </c>
      <c r="O375" s="19" t="e">
        <f ca="1">VLOOKUP(Table_Data_Table_13[[#This Row],[Item ID]],Analysis_Table,9,FALSE)</f>
        <v>#N/A</v>
      </c>
      <c r="P375" s="18" t="e">
        <f ca="1">VLOOKUP(Table_Data_Table_13[[#This Row],[Item ID]],Analysis_Table,10,FALSE)</f>
        <v>#N/A</v>
      </c>
      <c r="Q375" s="21" t="e">
        <f ca="1">VLOOKUP(Table_Data_Table_13[[#This Row],[Item ID]],Analysis_Table,11,FALSE)</f>
        <v>#N/A</v>
      </c>
      <c r="R375" s="2" t="e">
        <f ca="1">VLOOKUP(Table_Data_Table_13[[#This Row],[Item ID]],Analysis_Table,12,FALSE)</f>
        <v>#N/A</v>
      </c>
      <c r="S375" s="20" t="e">
        <f ca="1">VLOOKUP(Table_Data_Table_13[[#This Row],[Item ID]],Analysis_Table,13,FALSE)</f>
        <v>#N/A</v>
      </c>
      <c r="T375" s="3" t="e">
        <f ca="1">VLOOKUP(Table_Data_Table_13[[#This Row],[Item ID]],Analysis_Table,14,FALSE)</f>
        <v>#N/A</v>
      </c>
      <c r="U375" s="22" t="e">
        <f ca="1">VLOOKUP(Table_Data_Table_13[[#This Row],[Item ID]],Analysis_Table,15,FALSE)</f>
        <v>#N/A</v>
      </c>
      <c r="V375" s="2" t="e">
        <f ca="1">VLOOKUP(Table_Data_Table_13[[#This Row],[Item ID]],Analysis_Table,16,FALSE)</f>
        <v>#N/A</v>
      </c>
      <c r="W375" s="2" t="e">
        <f ca="1">VLOOKUP(Table_Data_Table_13[[#This Row],[Item ID]],Analysis_Table,17,FALSE)</f>
        <v>#N/A</v>
      </c>
      <c r="X375" s="20" t="e">
        <f ca="1">VLOOKUP(Table_Data_Table_13[[#This Row],[Item ID]],Analysis_Table,18,FALSE)</f>
        <v>#N/A</v>
      </c>
      <c r="Y375" s="20" t="e">
        <f ca="1">VLOOKUP(Table_Data_Table_13[[#This Row],[Item ID]],Analysis_Table,19,FALSE)</f>
        <v>#N/A</v>
      </c>
      <c r="Z375"/>
      <c r="AA375"/>
      <c r="AB375">
        <v>1</v>
      </c>
    </row>
    <row r="376" spans="1:28" hidden="1" x14ac:dyDescent="0.25">
      <c r="A376" t="s">
        <v>133</v>
      </c>
      <c r="E376" s="1"/>
      <c r="J376" s="21">
        <v>0</v>
      </c>
      <c r="N376" s="2" t="e">
        <f ca="1">VLOOKUP(Table_Data_Table_13[[#This Row],[Item ID]],Analysis_Table,8,FALSE)</f>
        <v>#N/A</v>
      </c>
      <c r="O376" s="19" t="e">
        <f ca="1">VLOOKUP(Table_Data_Table_13[[#This Row],[Item ID]],Analysis_Table,9,FALSE)</f>
        <v>#N/A</v>
      </c>
      <c r="P376" s="18" t="e">
        <f ca="1">VLOOKUP(Table_Data_Table_13[[#This Row],[Item ID]],Analysis_Table,10,FALSE)</f>
        <v>#N/A</v>
      </c>
      <c r="Q376" s="21" t="e">
        <f ca="1">VLOOKUP(Table_Data_Table_13[[#This Row],[Item ID]],Analysis_Table,11,FALSE)</f>
        <v>#N/A</v>
      </c>
      <c r="R376" s="2" t="e">
        <f ca="1">VLOOKUP(Table_Data_Table_13[[#This Row],[Item ID]],Analysis_Table,12,FALSE)</f>
        <v>#N/A</v>
      </c>
      <c r="S376" s="20" t="e">
        <f ca="1">VLOOKUP(Table_Data_Table_13[[#This Row],[Item ID]],Analysis_Table,13,FALSE)</f>
        <v>#N/A</v>
      </c>
      <c r="T376" s="3" t="e">
        <f ca="1">VLOOKUP(Table_Data_Table_13[[#This Row],[Item ID]],Analysis_Table,14,FALSE)</f>
        <v>#N/A</v>
      </c>
      <c r="U376" s="22" t="e">
        <f ca="1">VLOOKUP(Table_Data_Table_13[[#This Row],[Item ID]],Analysis_Table,15,FALSE)</f>
        <v>#N/A</v>
      </c>
      <c r="V376" s="2" t="e">
        <f ca="1">VLOOKUP(Table_Data_Table_13[[#This Row],[Item ID]],Analysis_Table,16,FALSE)</f>
        <v>#N/A</v>
      </c>
      <c r="W376" s="2" t="e">
        <f ca="1">VLOOKUP(Table_Data_Table_13[[#This Row],[Item ID]],Analysis_Table,17,FALSE)</f>
        <v>#N/A</v>
      </c>
      <c r="X376" s="20" t="e">
        <f ca="1">VLOOKUP(Table_Data_Table_13[[#This Row],[Item ID]],Analysis_Table,18,FALSE)</f>
        <v>#N/A</v>
      </c>
      <c r="Y376" s="20" t="e">
        <f ca="1">VLOOKUP(Table_Data_Table_13[[#This Row],[Item ID]],Analysis_Table,19,FALSE)</f>
        <v>#N/A</v>
      </c>
      <c r="Z376"/>
      <c r="AA376"/>
      <c r="AB376">
        <v>1</v>
      </c>
    </row>
    <row r="377" spans="1:28" hidden="1" x14ac:dyDescent="0.25">
      <c r="A377" t="s">
        <v>133</v>
      </c>
      <c r="E377" s="1"/>
      <c r="J377" s="21">
        <v>0</v>
      </c>
      <c r="N377" s="2" t="e">
        <f ca="1">VLOOKUP(Table_Data_Table_13[[#This Row],[Item ID]],Analysis_Table,8,FALSE)</f>
        <v>#N/A</v>
      </c>
      <c r="O377" s="19" t="e">
        <f ca="1">VLOOKUP(Table_Data_Table_13[[#This Row],[Item ID]],Analysis_Table,9,FALSE)</f>
        <v>#N/A</v>
      </c>
      <c r="P377" s="18" t="e">
        <f ca="1">VLOOKUP(Table_Data_Table_13[[#This Row],[Item ID]],Analysis_Table,10,FALSE)</f>
        <v>#N/A</v>
      </c>
      <c r="Q377" s="21" t="e">
        <f ca="1">VLOOKUP(Table_Data_Table_13[[#This Row],[Item ID]],Analysis_Table,11,FALSE)</f>
        <v>#N/A</v>
      </c>
      <c r="R377" s="2" t="e">
        <f ca="1">VLOOKUP(Table_Data_Table_13[[#This Row],[Item ID]],Analysis_Table,12,FALSE)</f>
        <v>#N/A</v>
      </c>
      <c r="S377" s="20" t="e">
        <f ca="1">VLOOKUP(Table_Data_Table_13[[#This Row],[Item ID]],Analysis_Table,13,FALSE)</f>
        <v>#N/A</v>
      </c>
      <c r="T377" s="3" t="e">
        <f ca="1">VLOOKUP(Table_Data_Table_13[[#This Row],[Item ID]],Analysis_Table,14,FALSE)</f>
        <v>#N/A</v>
      </c>
      <c r="U377" s="22" t="e">
        <f ca="1">VLOOKUP(Table_Data_Table_13[[#This Row],[Item ID]],Analysis_Table,15,FALSE)</f>
        <v>#N/A</v>
      </c>
      <c r="V377" s="2" t="e">
        <f ca="1">VLOOKUP(Table_Data_Table_13[[#This Row],[Item ID]],Analysis_Table,16,FALSE)</f>
        <v>#N/A</v>
      </c>
      <c r="W377" s="2" t="e">
        <f ca="1">VLOOKUP(Table_Data_Table_13[[#This Row],[Item ID]],Analysis_Table,17,FALSE)</f>
        <v>#N/A</v>
      </c>
      <c r="X377" s="20" t="e">
        <f ca="1">VLOOKUP(Table_Data_Table_13[[#This Row],[Item ID]],Analysis_Table,18,FALSE)</f>
        <v>#N/A</v>
      </c>
      <c r="Y377" s="20" t="e">
        <f ca="1">VLOOKUP(Table_Data_Table_13[[#This Row],[Item ID]],Analysis_Table,19,FALSE)</f>
        <v>#N/A</v>
      </c>
      <c r="Z377"/>
      <c r="AA377"/>
      <c r="AB377">
        <v>1</v>
      </c>
    </row>
    <row r="378" spans="1:28" hidden="1" x14ac:dyDescent="0.25">
      <c r="A378" t="s">
        <v>133</v>
      </c>
      <c r="E378" s="1"/>
      <c r="J378" s="21">
        <v>0</v>
      </c>
      <c r="N378" s="2" t="e">
        <f ca="1">VLOOKUP(Table_Data_Table_13[[#This Row],[Item ID]],Analysis_Table,8,FALSE)</f>
        <v>#N/A</v>
      </c>
      <c r="O378" s="19" t="e">
        <f ca="1">VLOOKUP(Table_Data_Table_13[[#This Row],[Item ID]],Analysis_Table,9,FALSE)</f>
        <v>#N/A</v>
      </c>
      <c r="P378" s="18" t="e">
        <f ca="1">VLOOKUP(Table_Data_Table_13[[#This Row],[Item ID]],Analysis_Table,10,FALSE)</f>
        <v>#N/A</v>
      </c>
      <c r="Q378" s="21" t="e">
        <f ca="1">VLOOKUP(Table_Data_Table_13[[#This Row],[Item ID]],Analysis_Table,11,FALSE)</f>
        <v>#N/A</v>
      </c>
      <c r="R378" s="2" t="e">
        <f ca="1">VLOOKUP(Table_Data_Table_13[[#This Row],[Item ID]],Analysis_Table,12,FALSE)</f>
        <v>#N/A</v>
      </c>
      <c r="S378" s="20" t="e">
        <f ca="1">VLOOKUP(Table_Data_Table_13[[#This Row],[Item ID]],Analysis_Table,13,FALSE)</f>
        <v>#N/A</v>
      </c>
      <c r="T378" s="3" t="e">
        <f ca="1">VLOOKUP(Table_Data_Table_13[[#This Row],[Item ID]],Analysis_Table,14,FALSE)</f>
        <v>#N/A</v>
      </c>
      <c r="U378" s="22" t="e">
        <f ca="1">VLOOKUP(Table_Data_Table_13[[#This Row],[Item ID]],Analysis_Table,15,FALSE)</f>
        <v>#N/A</v>
      </c>
      <c r="V378" s="2" t="e">
        <f ca="1">VLOOKUP(Table_Data_Table_13[[#This Row],[Item ID]],Analysis_Table,16,FALSE)</f>
        <v>#N/A</v>
      </c>
      <c r="W378" s="2" t="e">
        <f ca="1">VLOOKUP(Table_Data_Table_13[[#This Row],[Item ID]],Analysis_Table,17,FALSE)</f>
        <v>#N/A</v>
      </c>
      <c r="X378" s="20" t="e">
        <f ca="1">VLOOKUP(Table_Data_Table_13[[#This Row],[Item ID]],Analysis_Table,18,FALSE)</f>
        <v>#N/A</v>
      </c>
      <c r="Y378" s="20" t="e">
        <f ca="1">VLOOKUP(Table_Data_Table_13[[#This Row],[Item ID]],Analysis_Table,19,FALSE)</f>
        <v>#N/A</v>
      </c>
      <c r="Z378"/>
      <c r="AA378"/>
      <c r="AB378">
        <v>1</v>
      </c>
    </row>
    <row r="379" spans="1:28" hidden="1" x14ac:dyDescent="0.25">
      <c r="A379" t="s">
        <v>133</v>
      </c>
      <c r="E379" s="1"/>
      <c r="J379" s="21">
        <v>0</v>
      </c>
      <c r="N379" s="2" t="e">
        <f ca="1">VLOOKUP(Table_Data_Table_13[[#This Row],[Item ID]],Analysis_Table,8,FALSE)</f>
        <v>#N/A</v>
      </c>
      <c r="O379" s="19" t="e">
        <f ca="1">VLOOKUP(Table_Data_Table_13[[#This Row],[Item ID]],Analysis_Table,9,FALSE)</f>
        <v>#N/A</v>
      </c>
      <c r="P379" s="18" t="e">
        <f ca="1">VLOOKUP(Table_Data_Table_13[[#This Row],[Item ID]],Analysis_Table,10,FALSE)</f>
        <v>#N/A</v>
      </c>
      <c r="Q379" s="21" t="e">
        <f ca="1">VLOOKUP(Table_Data_Table_13[[#This Row],[Item ID]],Analysis_Table,11,FALSE)</f>
        <v>#N/A</v>
      </c>
      <c r="R379" s="2" t="e">
        <f ca="1">VLOOKUP(Table_Data_Table_13[[#This Row],[Item ID]],Analysis_Table,12,FALSE)</f>
        <v>#N/A</v>
      </c>
      <c r="S379" s="20" t="e">
        <f ca="1">VLOOKUP(Table_Data_Table_13[[#This Row],[Item ID]],Analysis_Table,13,FALSE)</f>
        <v>#N/A</v>
      </c>
      <c r="T379" s="3" t="e">
        <f ca="1">VLOOKUP(Table_Data_Table_13[[#This Row],[Item ID]],Analysis_Table,14,FALSE)</f>
        <v>#N/A</v>
      </c>
      <c r="U379" s="22" t="e">
        <f ca="1">VLOOKUP(Table_Data_Table_13[[#This Row],[Item ID]],Analysis_Table,15,FALSE)</f>
        <v>#N/A</v>
      </c>
      <c r="V379" s="2" t="e">
        <f ca="1">VLOOKUP(Table_Data_Table_13[[#This Row],[Item ID]],Analysis_Table,16,FALSE)</f>
        <v>#N/A</v>
      </c>
      <c r="W379" s="2" t="e">
        <f ca="1">VLOOKUP(Table_Data_Table_13[[#This Row],[Item ID]],Analysis_Table,17,FALSE)</f>
        <v>#N/A</v>
      </c>
      <c r="X379" s="20" t="e">
        <f ca="1">VLOOKUP(Table_Data_Table_13[[#This Row],[Item ID]],Analysis_Table,18,FALSE)</f>
        <v>#N/A</v>
      </c>
      <c r="Y379" s="20" t="e">
        <f ca="1">VLOOKUP(Table_Data_Table_13[[#This Row],[Item ID]],Analysis_Table,19,FALSE)</f>
        <v>#N/A</v>
      </c>
      <c r="Z379"/>
      <c r="AA379"/>
      <c r="AB379">
        <v>1</v>
      </c>
    </row>
    <row r="380" spans="1:28" hidden="1" x14ac:dyDescent="0.25">
      <c r="A380" t="s">
        <v>133</v>
      </c>
      <c r="E380" s="1"/>
      <c r="J380" s="21">
        <v>0</v>
      </c>
      <c r="N380" s="2" t="e">
        <f ca="1">VLOOKUP(Table_Data_Table_13[[#This Row],[Item ID]],Analysis_Table,8,FALSE)</f>
        <v>#N/A</v>
      </c>
      <c r="O380" s="19" t="e">
        <f ca="1">VLOOKUP(Table_Data_Table_13[[#This Row],[Item ID]],Analysis_Table,9,FALSE)</f>
        <v>#N/A</v>
      </c>
      <c r="P380" s="18" t="e">
        <f ca="1">VLOOKUP(Table_Data_Table_13[[#This Row],[Item ID]],Analysis_Table,10,FALSE)</f>
        <v>#N/A</v>
      </c>
      <c r="Q380" s="21" t="e">
        <f ca="1">VLOOKUP(Table_Data_Table_13[[#This Row],[Item ID]],Analysis_Table,11,FALSE)</f>
        <v>#N/A</v>
      </c>
      <c r="R380" s="2" t="e">
        <f ca="1">VLOOKUP(Table_Data_Table_13[[#This Row],[Item ID]],Analysis_Table,12,FALSE)</f>
        <v>#N/A</v>
      </c>
      <c r="S380" s="20" t="e">
        <f ca="1">VLOOKUP(Table_Data_Table_13[[#This Row],[Item ID]],Analysis_Table,13,FALSE)</f>
        <v>#N/A</v>
      </c>
      <c r="T380" s="3" t="e">
        <f ca="1">VLOOKUP(Table_Data_Table_13[[#This Row],[Item ID]],Analysis_Table,14,FALSE)</f>
        <v>#N/A</v>
      </c>
      <c r="U380" s="22" t="e">
        <f ca="1">VLOOKUP(Table_Data_Table_13[[#This Row],[Item ID]],Analysis_Table,15,FALSE)</f>
        <v>#N/A</v>
      </c>
      <c r="V380" s="2" t="e">
        <f ca="1">VLOOKUP(Table_Data_Table_13[[#This Row],[Item ID]],Analysis_Table,16,FALSE)</f>
        <v>#N/A</v>
      </c>
      <c r="W380" s="2" t="e">
        <f ca="1">VLOOKUP(Table_Data_Table_13[[#This Row],[Item ID]],Analysis_Table,17,FALSE)</f>
        <v>#N/A</v>
      </c>
      <c r="X380" s="20" t="e">
        <f ca="1">VLOOKUP(Table_Data_Table_13[[#This Row],[Item ID]],Analysis_Table,18,FALSE)</f>
        <v>#N/A</v>
      </c>
      <c r="Y380" s="20" t="e">
        <f ca="1">VLOOKUP(Table_Data_Table_13[[#This Row],[Item ID]],Analysis_Table,19,FALSE)</f>
        <v>#N/A</v>
      </c>
      <c r="Z380"/>
      <c r="AA380"/>
      <c r="AB380">
        <v>1</v>
      </c>
    </row>
    <row r="381" spans="1:28" hidden="1" x14ac:dyDescent="0.25">
      <c r="A381" t="s">
        <v>133</v>
      </c>
      <c r="E381" s="1"/>
      <c r="J381" s="21">
        <v>0</v>
      </c>
      <c r="N381" s="2" t="e">
        <f ca="1">VLOOKUP(Table_Data_Table_13[[#This Row],[Item ID]],Analysis_Table,8,FALSE)</f>
        <v>#N/A</v>
      </c>
      <c r="O381" s="19" t="e">
        <f ca="1">VLOOKUP(Table_Data_Table_13[[#This Row],[Item ID]],Analysis_Table,9,FALSE)</f>
        <v>#N/A</v>
      </c>
      <c r="P381" s="18" t="e">
        <f ca="1">VLOOKUP(Table_Data_Table_13[[#This Row],[Item ID]],Analysis_Table,10,FALSE)</f>
        <v>#N/A</v>
      </c>
      <c r="Q381" s="21" t="e">
        <f ca="1">VLOOKUP(Table_Data_Table_13[[#This Row],[Item ID]],Analysis_Table,11,FALSE)</f>
        <v>#N/A</v>
      </c>
      <c r="R381" s="2" t="e">
        <f ca="1">VLOOKUP(Table_Data_Table_13[[#This Row],[Item ID]],Analysis_Table,12,FALSE)</f>
        <v>#N/A</v>
      </c>
      <c r="S381" s="20" t="e">
        <f ca="1">VLOOKUP(Table_Data_Table_13[[#This Row],[Item ID]],Analysis_Table,13,FALSE)</f>
        <v>#N/A</v>
      </c>
      <c r="T381" s="3" t="e">
        <f ca="1">VLOOKUP(Table_Data_Table_13[[#This Row],[Item ID]],Analysis_Table,14,FALSE)</f>
        <v>#N/A</v>
      </c>
      <c r="U381" s="22" t="e">
        <f ca="1">VLOOKUP(Table_Data_Table_13[[#This Row],[Item ID]],Analysis_Table,15,FALSE)</f>
        <v>#N/A</v>
      </c>
      <c r="V381" s="2" t="e">
        <f ca="1">VLOOKUP(Table_Data_Table_13[[#This Row],[Item ID]],Analysis_Table,16,FALSE)</f>
        <v>#N/A</v>
      </c>
      <c r="W381" s="2" t="e">
        <f ca="1">VLOOKUP(Table_Data_Table_13[[#This Row],[Item ID]],Analysis_Table,17,FALSE)</f>
        <v>#N/A</v>
      </c>
      <c r="X381" s="20" t="e">
        <f ca="1">VLOOKUP(Table_Data_Table_13[[#This Row],[Item ID]],Analysis_Table,18,FALSE)</f>
        <v>#N/A</v>
      </c>
      <c r="Y381" s="20" t="e">
        <f ca="1">VLOOKUP(Table_Data_Table_13[[#This Row],[Item ID]],Analysis_Table,19,FALSE)</f>
        <v>#N/A</v>
      </c>
      <c r="Z381"/>
      <c r="AA381"/>
      <c r="AB381">
        <v>1</v>
      </c>
    </row>
    <row r="382" spans="1:28" hidden="1" x14ac:dyDescent="0.25">
      <c r="A382" t="s">
        <v>133</v>
      </c>
      <c r="E382" s="1"/>
      <c r="J382" s="21">
        <v>0</v>
      </c>
      <c r="N382" s="2" t="e">
        <f ca="1">VLOOKUP(Table_Data_Table_13[[#This Row],[Item ID]],Analysis_Table,8,FALSE)</f>
        <v>#N/A</v>
      </c>
      <c r="O382" s="19" t="e">
        <f ca="1">VLOOKUP(Table_Data_Table_13[[#This Row],[Item ID]],Analysis_Table,9,FALSE)</f>
        <v>#N/A</v>
      </c>
      <c r="P382" s="18" t="e">
        <f ca="1">VLOOKUP(Table_Data_Table_13[[#This Row],[Item ID]],Analysis_Table,10,FALSE)</f>
        <v>#N/A</v>
      </c>
      <c r="Q382" s="21" t="e">
        <f ca="1">VLOOKUP(Table_Data_Table_13[[#This Row],[Item ID]],Analysis_Table,11,FALSE)</f>
        <v>#N/A</v>
      </c>
      <c r="R382" s="2" t="e">
        <f ca="1">VLOOKUP(Table_Data_Table_13[[#This Row],[Item ID]],Analysis_Table,12,FALSE)</f>
        <v>#N/A</v>
      </c>
      <c r="S382" s="20" t="e">
        <f ca="1">VLOOKUP(Table_Data_Table_13[[#This Row],[Item ID]],Analysis_Table,13,FALSE)</f>
        <v>#N/A</v>
      </c>
      <c r="T382" s="3" t="e">
        <f ca="1">VLOOKUP(Table_Data_Table_13[[#This Row],[Item ID]],Analysis_Table,14,FALSE)</f>
        <v>#N/A</v>
      </c>
      <c r="U382" s="22" t="e">
        <f ca="1">VLOOKUP(Table_Data_Table_13[[#This Row],[Item ID]],Analysis_Table,15,FALSE)</f>
        <v>#N/A</v>
      </c>
      <c r="V382" s="2" t="e">
        <f ca="1">VLOOKUP(Table_Data_Table_13[[#This Row],[Item ID]],Analysis_Table,16,FALSE)</f>
        <v>#N/A</v>
      </c>
      <c r="W382" s="2" t="e">
        <f ca="1">VLOOKUP(Table_Data_Table_13[[#This Row],[Item ID]],Analysis_Table,17,FALSE)</f>
        <v>#N/A</v>
      </c>
      <c r="X382" s="20" t="e">
        <f ca="1">VLOOKUP(Table_Data_Table_13[[#This Row],[Item ID]],Analysis_Table,18,FALSE)</f>
        <v>#N/A</v>
      </c>
      <c r="Y382" s="20" t="e">
        <f ca="1">VLOOKUP(Table_Data_Table_13[[#This Row],[Item ID]],Analysis_Table,19,FALSE)</f>
        <v>#N/A</v>
      </c>
      <c r="Z382"/>
      <c r="AA382"/>
      <c r="AB382">
        <v>1</v>
      </c>
    </row>
    <row r="383" spans="1:28" hidden="1" x14ac:dyDescent="0.25">
      <c r="A383" t="s">
        <v>133</v>
      </c>
      <c r="E383" s="1"/>
      <c r="J383" s="21">
        <v>0</v>
      </c>
      <c r="N383" s="2" t="e">
        <f ca="1">VLOOKUP(Table_Data_Table_13[[#This Row],[Item ID]],Analysis_Table,8,FALSE)</f>
        <v>#N/A</v>
      </c>
      <c r="O383" s="19" t="e">
        <f ca="1">VLOOKUP(Table_Data_Table_13[[#This Row],[Item ID]],Analysis_Table,9,FALSE)</f>
        <v>#N/A</v>
      </c>
      <c r="P383" s="18" t="e">
        <f ca="1">VLOOKUP(Table_Data_Table_13[[#This Row],[Item ID]],Analysis_Table,10,FALSE)</f>
        <v>#N/A</v>
      </c>
      <c r="Q383" s="21" t="e">
        <f ca="1">VLOOKUP(Table_Data_Table_13[[#This Row],[Item ID]],Analysis_Table,11,FALSE)</f>
        <v>#N/A</v>
      </c>
      <c r="R383" s="2" t="e">
        <f ca="1">VLOOKUP(Table_Data_Table_13[[#This Row],[Item ID]],Analysis_Table,12,FALSE)</f>
        <v>#N/A</v>
      </c>
      <c r="S383" s="20" t="e">
        <f ca="1">VLOOKUP(Table_Data_Table_13[[#This Row],[Item ID]],Analysis_Table,13,FALSE)</f>
        <v>#N/A</v>
      </c>
      <c r="T383" s="3" t="e">
        <f ca="1">VLOOKUP(Table_Data_Table_13[[#This Row],[Item ID]],Analysis_Table,14,FALSE)</f>
        <v>#N/A</v>
      </c>
      <c r="U383" s="22" t="e">
        <f ca="1">VLOOKUP(Table_Data_Table_13[[#This Row],[Item ID]],Analysis_Table,15,FALSE)</f>
        <v>#N/A</v>
      </c>
      <c r="V383" s="2" t="e">
        <f ca="1">VLOOKUP(Table_Data_Table_13[[#This Row],[Item ID]],Analysis_Table,16,FALSE)</f>
        <v>#N/A</v>
      </c>
      <c r="W383" s="2" t="e">
        <f ca="1">VLOOKUP(Table_Data_Table_13[[#This Row],[Item ID]],Analysis_Table,17,FALSE)</f>
        <v>#N/A</v>
      </c>
      <c r="X383" s="20" t="e">
        <f ca="1">VLOOKUP(Table_Data_Table_13[[#This Row],[Item ID]],Analysis_Table,18,FALSE)</f>
        <v>#N/A</v>
      </c>
      <c r="Y383" s="20" t="e">
        <f ca="1">VLOOKUP(Table_Data_Table_13[[#This Row],[Item ID]],Analysis_Table,19,FALSE)</f>
        <v>#N/A</v>
      </c>
      <c r="Z383"/>
      <c r="AA383"/>
      <c r="AB383">
        <v>1</v>
      </c>
    </row>
    <row r="384" spans="1:28" hidden="1" x14ac:dyDescent="0.25">
      <c r="A384" t="s">
        <v>133</v>
      </c>
      <c r="E384" s="1"/>
      <c r="J384" s="21">
        <v>0</v>
      </c>
      <c r="N384" s="2" t="e">
        <f ca="1">VLOOKUP(Table_Data_Table_13[[#This Row],[Item ID]],Analysis_Table,8,FALSE)</f>
        <v>#N/A</v>
      </c>
      <c r="O384" s="19" t="e">
        <f ca="1">VLOOKUP(Table_Data_Table_13[[#This Row],[Item ID]],Analysis_Table,9,FALSE)</f>
        <v>#N/A</v>
      </c>
      <c r="P384" s="18" t="e">
        <f ca="1">VLOOKUP(Table_Data_Table_13[[#This Row],[Item ID]],Analysis_Table,10,FALSE)</f>
        <v>#N/A</v>
      </c>
      <c r="Q384" s="21" t="e">
        <f ca="1">VLOOKUP(Table_Data_Table_13[[#This Row],[Item ID]],Analysis_Table,11,FALSE)</f>
        <v>#N/A</v>
      </c>
      <c r="R384" s="2" t="e">
        <f ca="1">VLOOKUP(Table_Data_Table_13[[#This Row],[Item ID]],Analysis_Table,12,FALSE)</f>
        <v>#N/A</v>
      </c>
      <c r="S384" s="20" t="e">
        <f ca="1">VLOOKUP(Table_Data_Table_13[[#This Row],[Item ID]],Analysis_Table,13,FALSE)</f>
        <v>#N/A</v>
      </c>
      <c r="T384" s="3" t="e">
        <f ca="1">VLOOKUP(Table_Data_Table_13[[#This Row],[Item ID]],Analysis_Table,14,FALSE)</f>
        <v>#N/A</v>
      </c>
      <c r="U384" s="22" t="e">
        <f ca="1">VLOOKUP(Table_Data_Table_13[[#This Row],[Item ID]],Analysis_Table,15,FALSE)</f>
        <v>#N/A</v>
      </c>
      <c r="V384" s="2" t="e">
        <f ca="1">VLOOKUP(Table_Data_Table_13[[#This Row],[Item ID]],Analysis_Table,16,FALSE)</f>
        <v>#N/A</v>
      </c>
      <c r="W384" s="2" t="e">
        <f ca="1">VLOOKUP(Table_Data_Table_13[[#This Row],[Item ID]],Analysis_Table,17,FALSE)</f>
        <v>#N/A</v>
      </c>
      <c r="X384" s="20" t="e">
        <f ca="1">VLOOKUP(Table_Data_Table_13[[#This Row],[Item ID]],Analysis_Table,18,FALSE)</f>
        <v>#N/A</v>
      </c>
      <c r="Y384" s="20" t="e">
        <f ca="1">VLOOKUP(Table_Data_Table_13[[#This Row],[Item ID]],Analysis_Table,19,FALSE)</f>
        <v>#N/A</v>
      </c>
      <c r="Z384"/>
      <c r="AA384"/>
      <c r="AB384">
        <v>1</v>
      </c>
    </row>
    <row r="385" spans="1:28" hidden="1" x14ac:dyDescent="0.25">
      <c r="A385" t="s">
        <v>133</v>
      </c>
      <c r="E385" s="1"/>
      <c r="J385" s="21">
        <v>0</v>
      </c>
      <c r="N385" s="2" t="e">
        <f ca="1">VLOOKUP(Table_Data_Table_13[[#This Row],[Item ID]],Analysis_Table,8,FALSE)</f>
        <v>#N/A</v>
      </c>
      <c r="O385" s="19" t="e">
        <f ca="1">VLOOKUP(Table_Data_Table_13[[#This Row],[Item ID]],Analysis_Table,9,FALSE)</f>
        <v>#N/A</v>
      </c>
      <c r="P385" s="18" t="e">
        <f ca="1">VLOOKUP(Table_Data_Table_13[[#This Row],[Item ID]],Analysis_Table,10,FALSE)</f>
        <v>#N/A</v>
      </c>
      <c r="Q385" s="21" t="e">
        <f ca="1">VLOOKUP(Table_Data_Table_13[[#This Row],[Item ID]],Analysis_Table,11,FALSE)</f>
        <v>#N/A</v>
      </c>
      <c r="R385" s="2" t="e">
        <f ca="1">VLOOKUP(Table_Data_Table_13[[#This Row],[Item ID]],Analysis_Table,12,FALSE)</f>
        <v>#N/A</v>
      </c>
      <c r="S385" s="20" t="e">
        <f ca="1">VLOOKUP(Table_Data_Table_13[[#This Row],[Item ID]],Analysis_Table,13,FALSE)</f>
        <v>#N/A</v>
      </c>
      <c r="T385" s="3" t="e">
        <f ca="1">VLOOKUP(Table_Data_Table_13[[#This Row],[Item ID]],Analysis_Table,14,FALSE)</f>
        <v>#N/A</v>
      </c>
      <c r="U385" s="22" t="e">
        <f ca="1">VLOOKUP(Table_Data_Table_13[[#This Row],[Item ID]],Analysis_Table,15,FALSE)</f>
        <v>#N/A</v>
      </c>
      <c r="V385" s="2" t="e">
        <f ca="1">VLOOKUP(Table_Data_Table_13[[#This Row],[Item ID]],Analysis_Table,16,FALSE)</f>
        <v>#N/A</v>
      </c>
      <c r="W385" s="2" t="e">
        <f ca="1">VLOOKUP(Table_Data_Table_13[[#This Row],[Item ID]],Analysis_Table,17,FALSE)</f>
        <v>#N/A</v>
      </c>
      <c r="X385" s="20" t="e">
        <f ca="1">VLOOKUP(Table_Data_Table_13[[#This Row],[Item ID]],Analysis_Table,18,FALSE)</f>
        <v>#N/A</v>
      </c>
      <c r="Y385" s="20" t="e">
        <f ca="1">VLOOKUP(Table_Data_Table_13[[#This Row],[Item ID]],Analysis_Table,19,FALSE)</f>
        <v>#N/A</v>
      </c>
      <c r="Z385"/>
      <c r="AA385"/>
      <c r="AB385">
        <v>1</v>
      </c>
    </row>
    <row r="386" spans="1:28" hidden="1" x14ac:dyDescent="0.25">
      <c r="A386" t="s">
        <v>133</v>
      </c>
      <c r="E386" s="1"/>
      <c r="J386" s="21">
        <v>0</v>
      </c>
      <c r="N386" s="2" t="e">
        <f ca="1">VLOOKUP(Table_Data_Table_13[[#This Row],[Item ID]],Analysis_Table,8,FALSE)</f>
        <v>#N/A</v>
      </c>
      <c r="O386" s="19" t="e">
        <f ca="1">VLOOKUP(Table_Data_Table_13[[#This Row],[Item ID]],Analysis_Table,9,FALSE)</f>
        <v>#N/A</v>
      </c>
      <c r="P386" s="18" t="e">
        <f ca="1">VLOOKUP(Table_Data_Table_13[[#This Row],[Item ID]],Analysis_Table,10,FALSE)</f>
        <v>#N/A</v>
      </c>
      <c r="Q386" s="21" t="e">
        <f ca="1">VLOOKUP(Table_Data_Table_13[[#This Row],[Item ID]],Analysis_Table,11,FALSE)</f>
        <v>#N/A</v>
      </c>
      <c r="R386" s="2" t="e">
        <f ca="1">VLOOKUP(Table_Data_Table_13[[#This Row],[Item ID]],Analysis_Table,12,FALSE)</f>
        <v>#N/A</v>
      </c>
      <c r="S386" s="20" t="e">
        <f ca="1">VLOOKUP(Table_Data_Table_13[[#This Row],[Item ID]],Analysis_Table,13,FALSE)</f>
        <v>#N/A</v>
      </c>
      <c r="T386" s="3" t="e">
        <f ca="1">VLOOKUP(Table_Data_Table_13[[#This Row],[Item ID]],Analysis_Table,14,FALSE)</f>
        <v>#N/A</v>
      </c>
      <c r="U386" s="22" t="e">
        <f ca="1">VLOOKUP(Table_Data_Table_13[[#This Row],[Item ID]],Analysis_Table,15,FALSE)</f>
        <v>#N/A</v>
      </c>
      <c r="V386" s="2" t="e">
        <f ca="1">VLOOKUP(Table_Data_Table_13[[#This Row],[Item ID]],Analysis_Table,16,FALSE)</f>
        <v>#N/A</v>
      </c>
      <c r="W386" s="2" t="e">
        <f ca="1">VLOOKUP(Table_Data_Table_13[[#This Row],[Item ID]],Analysis_Table,17,FALSE)</f>
        <v>#N/A</v>
      </c>
      <c r="X386" s="20" t="e">
        <f ca="1">VLOOKUP(Table_Data_Table_13[[#This Row],[Item ID]],Analysis_Table,18,FALSE)</f>
        <v>#N/A</v>
      </c>
      <c r="Y386" s="20" t="e">
        <f ca="1">VLOOKUP(Table_Data_Table_13[[#This Row],[Item ID]],Analysis_Table,19,FALSE)</f>
        <v>#N/A</v>
      </c>
      <c r="Z386"/>
      <c r="AA386"/>
      <c r="AB386">
        <v>1</v>
      </c>
    </row>
    <row r="387" spans="1:28" hidden="1" x14ac:dyDescent="0.25">
      <c r="A387" t="s">
        <v>133</v>
      </c>
      <c r="E387" s="1"/>
      <c r="J387" s="21">
        <v>0</v>
      </c>
      <c r="N387" s="2" t="e">
        <f ca="1">VLOOKUP(Table_Data_Table_13[[#This Row],[Item ID]],Analysis_Table,8,FALSE)</f>
        <v>#N/A</v>
      </c>
      <c r="O387" s="19" t="e">
        <f ca="1">VLOOKUP(Table_Data_Table_13[[#This Row],[Item ID]],Analysis_Table,9,FALSE)</f>
        <v>#N/A</v>
      </c>
      <c r="P387" s="18" t="e">
        <f ca="1">VLOOKUP(Table_Data_Table_13[[#This Row],[Item ID]],Analysis_Table,10,FALSE)</f>
        <v>#N/A</v>
      </c>
      <c r="Q387" s="21" t="e">
        <f ca="1">VLOOKUP(Table_Data_Table_13[[#This Row],[Item ID]],Analysis_Table,11,FALSE)</f>
        <v>#N/A</v>
      </c>
      <c r="R387" s="2" t="e">
        <f ca="1">VLOOKUP(Table_Data_Table_13[[#This Row],[Item ID]],Analysis_Table,12,FALSE)</f>
        <v>#N/A</v>
      </c>
      <c r="S387" s="20" t="e">
        <f ca="1">VLOOKUP(Table_Data_Table_13[[#This Row],[Item ID]],Analysis_Table,13,FALSE)</f>
        <v>#N/A</v>
      </c>
      <c r="T387" s="3" t="e">
        <f ca="1">VLOOKUP(Table_Data_Table_13[[#This Row],[Item ID]],Analysis_Table,14,FALSE)</f>
        <v>#N/A</v>
      </c>
      <c r="U387" s="22" t="e">
        <f ca="1">VLOOKUP(Table_Data_Table_13[[#This Row],[Item ID]],Analysis_Table,15,FALSE)</f>
        <v>#N/A</v>
      </c>
      <c r="V387" s="2" t="e">
        <f ca="1">VLOOKUP(Table_Data_Table_13[[#This Row],[Item ID]],Analysis_Table,16,FALSE)</f>
        <v>#N/A</v>
      </c>
      <c r="W387" s="2" t="e">
        <f ca="1">VLOOKUP(Table_Data_Table_13[[#This Row],[Item ID]],Analysis_Table,17,FALSE)</f>
        <v>#N/A</v>
      </c>
      <c r="X387" s="20" t="e">
        <f ca="1">VLOOKUP(Table_Data_Table_13[[#This Row],[Item ID]],Analysis_Table,18,FALSE)</f>
        <v>#N/A</v>
      </c>
      <c r="Y387" s="20" t="e">
        <f ca="1">VLOOKUP(Table_Data_Table_13[[#This Row],[Item ID]],Analysis_Table,19,FALSE)</f>
        <v>#N/A</v>
      </c>
      <c r="Z387"/>
      <c r="AA387"/>
      <c r="AB387">
        <v>1</v>
      </c>
    </row>
    <row r="388" spans="1:28" hidden="1" x14ac:dyDescent="0.25">
      <c r="A388" t="s">
        <v>133</v>
      </c>
      <c r="E388" s="1"/>
      <c r="J388" s="21">
        <v>0</v>
      </c>
      <c r="N388" s="2" t="e">
        <f ca="1">VLOOKUP(Table_Data_Table_13[[#This Row],[Item ID]],Analysis_Table,8,FALSE)</f>
        <v>#N/A</v>
      </c>
      <c r="O388" s="19" t="e">
        <f ca="1">VLOOKUP(Table_Data_Table_13[[#This Row],[Item ID]],Analysis_Table,9,FALSE)</f>
        <v>#N/A</v>
      </c>
      <c r="P388" s="18" t="e">
        <f ca="1">VLOOKUP(Table_Data_Table_13[[#This Row],[Item ID]],Analysis_Table,10,FALSE)</f>
        <v>#N/A</v>
      </c>
      <c r="Q388" s="21" t="e">
        <f ca="1">VLOOKUP(Table_Data_Table_13[[#This Row],[Item ID]],Analysis_Table,11,FALSE)</f>
        <v>#N/A</v>
      </c>
      <c r="R388" s="2" t="e">
        <f ca="1">VLOOKUP(Table_Data_Table_13[[#This Row],[Item ID]],Analysis_Table,12,FALSE)</f>
        <v>#N/A</v>
      </c>
      <c r="S388" s="20" t="e">
        <f ca="1">VLOOKUP(Table_Data_Table_13[[#This Row],[Item ID]],Analysis_Table,13,FALSE)</f>
        <v>#N/A</v>
      </c>
      <c r="T388" s="3" t="e">
        <f ca="1">VLOOKUP(Table_Data_Table_13[[#This Row],[Item ID]],Analysis_Table,14,FALSE)</f>
        <v>#N/A</v>
      </c>
      <c r="U388" s="22" t="e">
        <f ca="1">VLOOKUP(Table_Data_Table_13[[#This Row],[Item ID]],Analysis_Table,15,FALSE)</f>
        <v>#N/A</v>
      </c>
      <c r="V388" s="2" t="e">
        <f ca="1">VLOOKUP(Table_Data_Table_13[[#This Row],[Item ID]],Analysis_Table,16,FALSE)</f>
        <v>#N/A</v>
      </c>
      <c r="W388" s="2" t="e">
        <f ca="1">VLOOKUP(Table_Data_Table_13[[#This Row],[Item ID]],Analysis_Table,17,FALSE)</f>
        <v>#N/A</v>
      </c>
      <c r="X388" s="20" t="e">
        <f ca="1">VLOOKUP(Table_Data_Table_13[[#This Row],[Item ID]],Analysis_Table,18,FALSE)</f>
        <v>#N/A</v>
      </c>
      <c r="Y388" s="20" t="e">
        <f ca="1">VLOOKUP(Table_Data_Table_13[[#This Row],[Item ID]],Analysis_Table,19,FALSE)</f>
        <v>#N/A</v>
      </c>
      <c r="Z388"/>
      <c r="AA388"/>
      <c r="AB388">
        <v>1</v>
      </c>
    </row>
    <row r="389" spans="1:28" hidden="1" x14ac:dyDescent="0.25">
      <c r="A389" t="s">
        <v>133</v>
      </c>
      <c r="E389" s="1"/>
      <c r="J389" s="21">
        <v>0</v>
      </c>
      <c r="N389" s="2" t="e">
        <f ca="1">VLOOKUP(Table_Data_Table_13[[#This Row],[Item ID]],Analysis_Table,8,FALSE)</f>
        <v>#N/A</v>
      </c>
      <c r="O389" s="19" t="e">
        <f ca="1">VLOOKUP(Table_Data_Table_13[[#This Row],[Item ID]],Analysis_Table,9,FALSE)</f>
        <v>#N/A</v>
      </c>
      <c r="P389" s="18" t="e">
        <f ca="1">VLOOKUP(Table_Data_Table_13[[#This Row],[Item ID]],Analysis_Table,10,FALSE)</f>
        <v>#N/A</v>
      </c>
      <c r="Q389" s="21" t="e">
        <f ca="1">VLOOKUP(Table_Data_Table_13[[#This Row],[Item ID]],Analysis_Table,11,FALSE)</f>
        <v>#N/A</v>
      </c>
      <c r="R389" s="2" t="e">
        <f ca="1">VLOOKUP(Table_Data_Table_13[[#This Row],[Item ID]],Analysis_Table,12,FALSE)</f>
        <v>#N/A</v>
      </c>
      <c r="S389" s="20" t="e">
        <f ca="1">VLOOKUP(Table_Data_Table_13[[#This Row],[Item ID]],Analysis_Table,13,FALSE)</f>
        <v>#N/A</v>
      </c>
      <c r="T389" s="3" t="e">
        <f ca="1">VLOOKUP(Table_Data_Table_13[[#This Row],[Item ID]],Analysis_Table,14,FALSE)</f>
        <v>#N/A</v>
      </c>
      <c r="U389" s="22" t="e">
        <f ca="1">VLOOKUP(Table_Data_Table_13[[#This Row],[Item ID]],Analysis_Table,15,FALSE)</f>
        <v>#N/A</v>
      </c>
      <c r="V389" s="2" t="e">
        <f ca="1">VLOOKUP(Table_Data_Table_13[[#This Row],[Item ID]],Analysis_Table,16,FALSE)</f>
        <v>#N/A</v>
      </c>
      <c r="W389" s="2" t="e">
        <f ca="1">VLOOKUP(Table_Data_Table_13[[#This Row],[Item ID]],Analysis_Table,17,FALSE)</f>
        <v>#N/A</v>
      </c>
      <c r="X389" s="20" t="e">
        <f ca="1">VLOOKUP(Table_Data_Table_13[[#This Row],[Item ID]],Analysis_Table,18,FALSE)</f>
        <v>#N/A</v>
      </c>
      <c r="Y389" s="20" t="e">
        <f ca="1">VLOOKUP(Table_Data_Table_13[[#This Row],[Item ID]],Analysis_Table,19,FALSE)</f>
        <v>#N/A</v>
      </c>
      <c r="Z389"/>
      <c r="AA389"/>
      <c r="AB389">
        <v>1</v>
      </c>
    </row>
    <row r="390" spans="1:28" hidden="1" x14ac:dyDescent="0.25">
      <c r="A390" t="s">
        <v>133</v>
      </c>
      <c r="E390" s="1"/>
      <c r="J390" s="21">
        <v>0</v>
      </c>
      <c r="N390" s="2" t="e">
        <f ca="1">VLOOKUP(Table_Data_Table_13[[#This Row],[Item ID]],Analysis_Table,8,FALSE)</f>
        <v>#N/A</v>
      </c>
      <c r="O390" s="19" t="e">
        <f ca="1">VLOOKUP(Table_Data_Table_13[[#This Row],[Item ID]],Analysis_Table,9,FALSE)</f>
        <v>#N/A</v>
      </c>
      <c r="P390" s="18" t="e">
        <f ca="1">VLOOKUP(Table_Data_Table_13[[#This Row],[Item ID]],Analysis_Table,10,FALSE)</f>
        <v>#N/A</v>
      </c>
      <c r="Q390" s="21" t="e">
        <f ca="1">VLOOKUP(Table_Data_Table_13[[#This Row],[Item ID]],Analysis_Table,11,FALSE)</f>
        <v>#N/A</v>
      </c>
      <c r="R390" s="2" t="e">
        <f ca="1">VLOOKUP(Table_Data_Table_13[[#This Row],[Item ID]],Analysis_Table,12,FALSE)</f>
        <v>#N/A</v>
      </c>
      <c r="S390" s="20" t="e">
        <f ca="1">VLOOKUP(Table_Data_Table_13[[#This Row],[Item ID]],Analysis_Table,13,FALSE)</f>
        <v>#N/A</v>
      </c>
      <c r="T390" s="3" t="e">
        <f ca="1">VLOOKUP(Table_Data_Table_13[[#This Row],[Item ID]],Analysis_Table,14,FALSE)</f>
        <v>#N/A</v>
      </c>
      <c r="U390" s="22" t="e">
        <f ca="1">VLOOKUP(Table_Data_Table_13[[#This Row],[Item ID]],Analysis_Table,15,FALSE)</f>
        <v>#N/A</v>
      </c>
      <c r="V390" s="2" t="e">
        <f ca="1">VLOOKUP(Table_Data_Table_13[[#This Row],[Item ID]],Analysis_Table,16,FALSE)</f>
        <v>#N/A</v>
      </c>
      <c r="W390" s="2" t="e">
        <f ca="1">VLOOKUP(Table_Data_Table_13[[#This Row],[Item ID]],Analysis_Table,17,FALSE)</f>
        <v>#N/A</v>
      </c>
      <c r="X390" s="20" t="e">
        <f ca="1">VLOOKUP(Table_Data_Table_13[[#This Row],[Item ID]],Analysis_Table,18,FALSE)</f>
        <v>#N/A</v>
      </c>
      <c r="Y390" s="20" t="e">
        <f ca="1">VLOOKUP(Table_Data_Table_13[[#This Row],[Item ID]],Analysis_Table,19,FALSE)</f>
        <v>#N/A</v>
      </c>
      <c r="Z390"/>
      <c r="AA390"/>
      <c r="AB390">
        <v>1</v>
      </c>
    </row>
    <row r="391" spans="1:28" hidden="1" x14ac:dyDescent="0.25">
      <c r="A391" t="s">
        <v>133</v>
      </c>
      <c r="E391" s="1"/>
      <c r="J391" s="21">
        <v>0</v>
      </c>
      <c r="N391" s="2" t="e">
        <f ca="1">VLOOKUP(Table_Data_Table_13[[#This Row],[Item ID]],Analysis_Table,8,FALSE)</f>
        <v>#N/A</v>
      </c>
      <c r="O391" s="19" t="e">
        <f ca="1">VLOOKUP(Table_Data_Table_13[[#This Row],[Item ID]],Analysis_Table,9,FALSE)</f>
        <v>#N/A</v>
      </c>
      <c r="P391" s="18" t="e">
        <f ca="1">VLOOKUP(Table_Data_Table_13[[#This Row],[Item ID]],Analysis_Table,10,FALSE)</f>
        <v>#N/A</v>
      </c>
      <c r="Q391" s="21" t="e">
        <f ca="1">VLOOKUP(Table_Data_Table_13[[#This Row],[Item ID]],Analysis_Table,11,FALSE)</f>
        <v>#N/A</v>
      </c>
      <c r="R391" s="2" t="e">
        <f ca="1">VLOOKUP(Table_Data_Table_13[[#This Row],[Item ID]],Analysis_Table,12,FALSE)</f>
        <v>#N/A</v>
      </c>
      <c r="S391" s="20" t="e">
        <f ca="1">VLOOKUP(Table_Data_Table_13[[#This Row],[Item ID]],Analysis_Table,13,FALSE)</f>
        <v>#N/A</v>
      </c>
      <c r="T391" s="3" t="e">
        <f ca="1">VLOOKUP(Table_Data_Table_13[[#This Row],[Item ID]],Analysis_Table,14,FALSE)</f>
        <v>#N/A</v>
      </c>
      <c r="U391" s="22" t="e">
        <f ca="1">VLOOKUP(Table_Data_Table_13[[#This Row],[Item ID]],Analysis_Table,15,FALSE)</f>
        <v>#N/A</v>
      </c>
      <c r="V391" s="2" t="e">
        <f ca="1">VLOOKUP(Table_Data_Table_13[[#This Row],[Item ID]],Analysis_Table,16,FALSE)</f>
        <v>#N/A</v>
      </c>
      <c r="W391" s="2" t="e">
        <f ca="1">VLOOKUP(Table_Data_Table_13[[#This Row],[Item ID]],Analysis_Table,17,FALSE)</f>
        <v>#N/A</v>
      </c>
      <c r="X391" s="20" t="e">
        <f ca="1">VLOOKUP(Table_Data_Table_13[[#This Row],[Item ID]],Analysis_Table,18,FALSE)</f>
        <v>#N/A</v>
      </c>
      <c r="Y391" s="20" t="e">
        <f ca="1">VLOOKUP(Table_Data_Table_13[[#This Row],[Item ID]],Analysis_Table,19,FALSE)</f>
        <v>#N/A</v>
      </c>
      <c r="Z391"/>
      <c r="AA391"/>
      <c r="AB391">
        <v>1</v>
      </c>
    </row>
    <row r="392" spans="1:28" hidden="1" x14ac:dyDescent="0.25">
      <c r="A392" t="s">
        <v>133</v>
      </c>
      <c r="E392" s="1"/>
      <c r="J392" s="21">
        <v>0</v>
      </c>
      <c r="N392" s="2" t="e">
        <f ca="1">VLOOKUP(Table_Data_Table_13[[#This Row],[Item ID]],Analysis_Table,8,FALSE)</f>
        <v>#N/A</v>
      </c>
      <c r="O392" s="19" t="e">
        <f ca="1">VLOOKUP(Table_Data_Table_13[[#This Row],[Item ID]],Analysis_Table,9,FALSE)</f>
        <v>#N/A</v>
      </c>
      <c r="P392" s="18" t="e">
        <f ca="1">VLOOKUP(Table_Data_Table_13[[#This Row],[Item ID]],Analysis_Table,10,FALSE)</f>
        <v>#N/A</v>
      </c>
      <c r="Q392" s="21" t="e">
        <f ca="1">VLOOKUP(Table_Data_Table_13[[#This Row],[Item ID]],Analysis_Table,11,FALSE)</f>
        <v>#N/A</v>
      </c>
      <c r="R392" s="2" t="e">
        <f ca="1">VLOOKUP(Table_Data_Table_13[[#This Row],[Item ID]],Analysis_Table,12,FALSE)</f>
        <v>#N/A</v>
      </c>
      <c r="S392" s="20" t="e">
        <f ca="1">VLOOKUP(Table_Data_Table_13[[#This Row],[Item ID]],Analysis_Table,13,FALSE)</f>
        <v>#N/A</v>
      </c>
      <c r="T392" s="3" t="e">
        <f ca="1">VLOOKUP(Table_Data_Table_13[[#This Row],[Item ID]],Analysis_Table,14,FALSE)</f>
        <v>#N/A</v>
      </c>
      <c r="U392" s="22" t="e">
        <f ca="1">VLOOKUP(Table_Data_Table_13[[#This Row],[Item ID]],Analysis_Table,15,FALSE)</f>
        <v>#N/A</v>
      </c>
      <c r="V392" s="2" t="e">
        <f ca="1">VLOOKUP(Table_Data_Table_13[[#This Row],[Item ID]],Analysis_Table,16,FALSE)</f>
        <v>#N/A</v>
      </c>
      <c r="W392" s="2" t="e">
        <f ca="1">VLOOKUP(Table_Data_Table_13[[#This Row],[Item ID]],Analysis_Table,17,FALSE)</f>
        <v>#N/A</v>
      </c>
      <c r="X392" s="20" t="e">
        <f ca="1">VLOOKUP(Table_Data_Table_13[[#This Row],[Item ID]],Analysis_Table,18,FALSE)</f>
        <v>#N/A</v>
      </c>
      <c r="Y392" s="20" t="e">
        <f ca="1">VLOOKUP(Table_Data_Table_13[[#This Row],[Item ID]],Analysis_Table,19,FALSE)</f>
        <v>#N/A</v>
      </c>
      <c r="Z392"/>
      <c r="AA392"/>
      <c r="AB392">
        <v>1</v>
      </c>
    </row>
    <row r="393" spans="1:28" hidden="1" x14ac:dyDescent="0.25">
      <c r="A393" t="s">
        <v>133</v>
      </c>
      <c r="E393" s="1"/>
      <c r="J393" s="21">
        <v>0</v>
      </c>
      <c r="N393" s="2" t="e">
        <f ca="1">VLOOKUP(Table_Data_Table_13[[#This Row],[Item ID]],Analysis_Table,8,FALSE)</f>
        <v>#N/A</v>
      </c>
      <c r="O393" s="19" t="e">
        <f ca="1">VLOOKUP(Table_Data_Table_13[[#This Row],[Item ID]],Analysis_Table,9,FALSE)</f>
        <v>#N/A</v>
      </c>
      <c r="P393" s="18" t="e">
        <f ca="1">VLOOKUP(Table_Data_Table_13[[#This Row],[Item ID]],Analysis_Table,10,FALSE)</f>
        <v>#N/A</v>
      </c>
      <c r="Q393" s="21" t="e">
        <f ca="1">VLOOKUP(Table_Data_Table_13[[#This Row],[Item ID]],Analysis_Table,11,FALSE)</f>
        <v>#N/A</v>
      </c>
      <c r="R393" s="2" t="e">
        <f ca="1">VLOOKUP(Table_Data_Table_13[[#This Row],[Item ID]],Analysis_Table,12,FALSE)</f>
        <v>#N/A</v>
      </c>
      <c r="S393" s="20" t="e">
        <f ca="1">VLOOKUP(Table_Data_Table_13[[#This Row],[Item ID]],Analysis_Table,13,FALSE)</f>
        <v>#N/A</v>
      </c>
      <c r="T393" s="3" t="e">
        <f ca="1">VLOOKUP(Table_Data_Table_13[[#This Row],[Item ID]],Analysis_Table,14,FALSE)</f>
        <v>#N/A</v>
      </c>
      <c r="U393" s="22" t="e">
        <f ca="1">VLOOKUP(Table_Data_Table_13[[#This Row],[Item ID]],Analysis_Table,15,FALSE)</f>
        <v>#N/A</v>
      </c>
      <c r="V393" s="2" t="e">
        <f ca="1">VLOOKUP(Table_Data_Table_13[[#This Row],[Item ID]],Analysis_Table,16,FALSE)</f>
        <v>#N/A</v>
      </c>
      <c r="W393" s="2" t="e">
        <f ca="1">VLOOKUP(Table_Data_Table_13[[#This Row],[Item ID]],Analysis_Table,17,FALSE)</f>
        <v>#N/A</v>
      </c>
      <c r="X393" s="20" t="e">
        <f ca="1">VLOOKUP(Table_Data_Table_13[[#This Row],[Item ID]],Analysis_Table,18,FALSE)</f>
        <v>#N/A</v>
      </c>
      <c r="Y393" s="20" t="e">
        <f ca="1">VLOOKUP(Table_Data_Table_13[[#This Row],[Item ID]],Analysis_Table,19,FALSE)</f>
        <v>#N/A</v>
      </c>
      <c r="Z393"/>
      <c r="AA393"/>
      <c r="AB393">
        <v>1</v>
      </c>
    </row>
    <row r="394" spans="1:28" hidden="1" x14ac:dyDescent="0.25">
      <c r="A394" t="s">
        <v>133</v>
      </c>
      <c r="E394" s="1"/>
      <c r="J394" s="21">
        <v>0</v>
      </c>
      <c r="N394" s="2" t="e">
        <f ca="1">VLOOKUP(Table_Data_Table_13[[#This Row],[Item ID]],Analysis_Table,8,FALSE)</f>
        <v>#N/A</v>
      </c>
      <c r="O394" s="19" t="e">
        <f ca="1">VLOOKUP(Table_Data_Table_13[[#This Row],[Item ID]],Analysis_Table,9,FALSE)</f>
        <v>#N/A</v>
      </c>
      <c r="P394" s="18" t="e">
        <f ca="1">VLOOKUP(Table_Data_Table_13[[#This Row],[Item ID]],Analysis_Table,10,FALSE)</f>
        <v>#N/A</v>
      </c>
      <c r="Q394" s="21" t="e">
        <f ca="1">VLOOKUP(Table_Data_Table_13[[#This Row],[Item ID]],Analysis_Table,11,FALSE)</f>
        <v>#N/A</v>
      </c>
      <c r="R394" s="2" t="e">
        <f ca="1">VLOOKUP(Table_Data_Table_13[[#This Row],[Item ID]],Analysis_Table,12,FALSE)</f>
        <v>#N/A</v>
      </c>
      <c r="S394" s="20" t="e">
        <f ca="1">VLOOKUP(Table_Data_Table_13[[#This Row],[Item ID]],Analysis_Table,13,FALSE)</f>
        <v>#N/A</v>
      </c>
      <c r="T394" s="3" t="e">
        <f ca="1">VLOOKUP(Table_Data_Table_13[[#This Row],[Item ID]],Analysis_Table,14,FALSE)</f>
        <v>#N/A</v>
      </c>
      <c r="U394" s="22" t="e">
        <f ca="1">VLOOKUP(Table_Data_Table_13[[#This Row],[Item ID]],Analysis_Table,15,FALSE)</f>
        <v>#N/A</v>
      </c>
      <c r="V394" s="2" t="e">
        <f ca="1">VLOOKUP(Table_Data_Table_13[[#This Row],[Item ID]],Analysis_Table,16,FALSE)</f>
        <v>#N/A</v>
      </c>
      <c r="W394" s="2" t="e">
        <f ca="1">VLOOKUP(Table_Data_Table_13[[#This Row],[Item ID]],Analysis_Table,17,FALSE)</f>
        <v>#N/A</v>
      </c>
      <c r="X394" s="20" t="e">
        <f ca="1">VLOOKUP(Table_Data_Table_13[[#This Row],[Item ID]],Analysis_Table,18,FALSE)</f>
        <v>#N/A</v>
      </c>
      <c r="Y394" s="20" t="e">
        <f ca="1">VLOOKUP(Table_Data_Table_13[[#This Row],[Item ID]],Analysis_Table,19,FALSE)</f>
        <v>#N/A</v>
      </c>
      <c r="Z394"/>
      <c r="AA394"/>
      <c r="AB394">
        <v>1</v>
      </c>
    </row>
    <row r="395" spans="1:28" hidden="1" x14ac:dyDescent="0.25">
      <c r="A395" t="s">
        <v>133</v>
      </c>
      <c r="E395" s="1"/>
      <c r="J395" s="21">
        <v>0</v>
      </c>
      <c r="N395" s="2" t="e">
        <f ca="1">VLOOKUP(Table_Data_Table_13[[#This Row],[Item ID]],Analysis_Table,8,FALSE)</f>
        <v>#N/A</v>
      </c>
      <c r="O395" s="19" t="e">
        <f ca="1">VLOOKUP(Table_Data_Table_13[[#This Row],[Item ID]],Analysis_Table,9,FALSE)</f>
        <v>#N/A</v>
      </c>
      <c r="P395" s="18" t="e">
        <f ca="1">VLOOKUP(Table_Data_Table_13[[#This Row],[Item ID]],Analysis_Table,10,FALSE)</f>
        <v>#N/A</v>
      </c>
      <c r="Q395" s="21" t="e">
        <f ca="1">VLOOKUP(Table_Data_Table_13[[#This Row],[Item ID]],Analysis_Table,11,FALSE)</f>
        <v>#N/A</v>
      </c>
      <c r="R395" s="2" t="e">
        <f ca="1">VLOOKUP(Table_Data_Table_13[[#This Row],[Item ID]],Analysis_Table,12,FALSE)</f>
        <v>#N/A</v>
      </c>
      <c r="S395" s="20" t="e">
        <f ca="1">VLOOKUP(Table_Data_Table_13[[#This Row],[Item ID]],Analysis_Table,13,FALSE)</f>
        <v>#N/A</v>
      </c>
      <c r="T395" s="3" t="e">
        <f ca="1">VLOOKUP(Table_Data_Table_13[[#This Row],[Item ID]],Analysis_Table,14,FALSE)</f>
        <v>#N/A</v>
      </c>
      <c r="U395" s="22" t="e">
        <f ca="1">VLOOKUP(Table_Data_Table_13[[#This Row],[Item ID]],Analysis_Table,15,FALSE)</f>
        <v>#N/A</v>
      </c>
      <c r="V395" s="2" t="e">
        <f ca="1">VLOOKUP(Table_Data_Table_13[[#This Row],[Item ID]],Analysis_Table,16,FALSE)</f>
        <v>#N/A</v>
      </c>
      <c r="W395" s="2" t="e">
        <f ca="1">VLOOKUP(Table_Data_Table_13[[#This Row],[Item ID]],Analysis_Table,17,FALSE)</f>
        <v>#N/A</v>
      </c>
      <c r="X395" s="20" t="e">
        <f ca="1">VLOOKUP(Table_Data_Table_13[[#This Row],[Item ID]],Analysis_Table,18,FALSE)</f>
        <v>#N/A</v>
      </c>
      <c r="Y395" s="20" t="e">
        <f ca="1">VLOOKUP(Table_Data_Table_13[[#This Row],[Item ID]],Analysis_Table,19,FALSE)</f>
        <v>#N/A</v>
      </c>
      <c r="Z395"/>
      <c r="AA395"/>
      <c r="AB395">
        <v>1</v>
      </c>
    </row>
    <row r="396" spans="1:28" hidden="1" x14ac:dyDescent="0.25">
      <c r="A396" t="s">
        <v>133</v>
      </c>
      <c r="E396" s="1"/>
      <c r="J396" s="21">
        <v>0</v>
      </c>
      <c r="N396" s="2" t="e">
        <f ca="1">VLOOKUP(Table_Data_Table_13[[#This Row],[Item ID]],Analysis_Table,8,FALSE)</f>
        <v>#N/A</v>
      </c>
      <c r="O396" s="19" t="e">
        <f ca="1">VLOOKUP(Table_Data_Table_13[[#This Row],[Item ID]],Analysis_Table,9,FALSE)</f>
        <v>#N/A</v>
      </c>
      <c r="P396" s="18" t="e">
        <f ca="1">VLOOKUP(Table_Data_Table_13[[#This Row],[Item ID]],Analysis_Table,10,FALSE)</f>
        <v>#N/A</v>
      </c>
      <c r="Q396" s="21" t="e">
        <f ca="1">VLOOKUP(Table_Data_Table_13[[#This Row],[Item ID]],Analysis_Table,11,FALSE)</f>
        <v>#N/A</v>
      </c>
      <c r="R396" s="2" t="e">
        <f ca="1">VLOOKUP(Table_Data_Table_13[[#This Row],[Item ID]],Analysis_Table,12,FALSE)</f>
        <v>#N/A</v>
      </c>
      <c r="S396" s="20" t="e">
        <f ca="1">VLOOKUP(Table_Data_Table_13[[#This Row],[Item ID]],Analysis_Table,13,FALSE)</f>
        <v>#N/A</v>
      </c>
      <c r="T396" s="3" t="e">
        <f ca="1">VLOOKUP(Table_Data_Table_13[[#This Row],[Item ID]],Analysis_Table,14,FALSE)</f>
        <v>#N/A</v>
      </c>
      <c r="U396" s="22" t="e">
        <f ca="1">VLOOKUP(Table_Data_Table_13[[#This Row],[Item ID]],Analysis_Table,15,FALSE)</f>
        <v>#N/A</v>
      </c>
      <c r="V396" s="2" t="e">
        <f ca="1">VLOOKUP(Table_Data_Table_13[[#This Row],[Item ID]],Analysis_Table,16,FALSE)</f>
        <v>#N/A</v>
      </c>
      <c r="W396" s="2" t="e">
        <f ca="1">VLOOKUP(Table_Data_Table_13[[#This Row],[Item ID]],Analysis_Table,17,FALSE)</f>
        <v>#N/A</v>
      </c>
      <c r="X396" s="20" t="e">
        <f ca="1">VLOOKUP(Table_Data_Table_13[[#This Row],[Item ID]],Analysis_Table,18,FALSE)</f>
        <v>#N/A</v>
      </c>
      <c r="Y396" s="20" t="e">
        <f ca="1">VLOOKUP(Table_Data_Table_13[[#This Row],[Item ID]],Analysis_Table,19,FALSE)</f>
        <v>#N/A</v>
      </c>
      <c r="Z396"/>
      <c r="AA396"/>
      <c r="AB396">
        <v>1</v>
      </c>
    </row>
    <row r="397" spans="1:28" hidden="1" x14ac:dyDescent="0.25">
      <c r="A397" t="s">
        <v>133</v>
      </c>
      <c r="E397" s="1"/>
      <c r="J397" s="21">
        <v>0</v>
      </c>
      <c r="N397" s="2" t="e">
        <f ca="1">VLOOKUP(Table_Data_Table_13[[#This Row],[Item ID]],Analysis_Table,8,FALSE)</f>
        <v>#N/A</v>
      </c>
      <c r="O397" s="19" t="e">
        <f ca="1">VLOOKUP(Table_Data_Table_13[[#This Row],[Item ID]],Analysis_Table,9,FALSE)</f>
        <v>#N/A</v>
      </c>
      <c r="P397" s="18" t="e">
        <f ca="1">VLOOKUP(Table_Data_Table_13[[#This Row],[Item ID]],Analysis_Table,10,FALSE)</f>
        <v>#N/A</v>
      </c>
      <c r="Q397" s="21" t="e">
        <f ca="1">VLOOKUP(Table_Data_Table_13[[#This Row],[Item ID]],Analysis_Table,11,FALSE)</f>
        <v>#N/A</v>
      </c>
      <c r="R397" s="2" t="e">
        <f ca="1">VLOOKUP(Table_Data_Table_13[[#This Row],[Item ID]],Analysis_Table,12,FALSE)</f>
        <v>#N/A</v>
      </c>
      <c r="S397" s="20" t="e">
        <f ca="1">VLOOKUP(Table_Data_Table_13[[#This Row],[Item ID]],Analysis_Table,13,FALSE)</f>
        <v>#N/A</v>
      </c>
      <c r="T397" s="3" t="e">
        <f ca="1">VLOOKUP(Table_Data_Table_13[[#This Row],[Item ID]],Analysis_Table,14,FALSE)</f>
        <v>#N/A</v>
      </c>
      <c r="U397" s="22" t="e">
        <f ca="1">VLOOKUP(Table_Data_Table_13[[#This Row],[Item ID]],Analysis_Table,15,FALSE)</f>
        <v>#N/A</v>
      </c>
      <c r="V397" s="2" t="e">
        <f ca="1">VLOOKUP(Table_Data_Table_13[[#This Row],[Item ID]],Analysis_Table,16,FALSE)</f>
        <v>#N/A</v>
      </c>
      <c r="W397" s="2" t="e">
        <f ca="1">VLOOKUP(Table_Data_Table_13[[#This Row],[Item ID]],Analysis_Table,17,FALSE)</f>
        <v>#N/A</v>
      </c>
      <c r="X397" s="20" t="e">
        <f ca="1">VLOOKUP(Table_Data_Table_13[[#This Row],[Item ID]],Analysis_Table,18,FALSE)</f>
        <v>#N/A</v>
      </c>
      <c r="Y397" s="20" t="e">
        <f ca="1">VLOOKUP(Table_Data_Table_13[[#This Row],[Item ID]],Analysis_Table,19,FALSE)</f>
        <v>#N/A</v>
      </c>
      <c r="Z397"/>
      <c r="AA397"/>
      <c r="AB397">
        <v>1</v>
      </c>
    </row>
    <row r="398" spans="1:28" hidden="1" x14ac:dyDescent="0.25">
      <c r="A398" t="s">
        <v>133</v>
      </c>
      <c r="E398" s="1"/>
      <c r="J398" s="21">
        <v>0</v>
      </c>
      <c r="N398" s="2" t="e">
        <f ca="1">VLOOKUP(Table_Data_Table_13[[#This Row],[Item ID]],Analysis_Table,8,FALSE)</f>
        <v>#N/A</v>
      </c>
      <c r="O398" s="19" t="e">
        <f ca="1">VLOOKUP(Table_Data_Table_13[[#This Row],[Item ID]],Analysis_Table,9,FALSE)</f>
        <v>#N/A</v>
      </c>
      <c r="P398" s="18" t="e">
        <f ca="1">VLOOKUP(Table_Data_Table_13[[#This Row],[Item ID]],Analysis_Table,10,FALSE)</f>
        <v>#N/A</v>
      </c>
      <c r="Q398" s="21" t="e">
        <f ca="1">VLOOKUP(Table_Data_Table_13[[#This Row],[Item ID]],Analysis_Table,11,FALSE)</f>
        <v>#N/A</v>
      </c>
      <c r="R398" s="2" t="e">
        <f ca="1">VLOOKUP(Table_Data_Table_13[[#This Row],[Item ID]],Analysis_Table,12,FALSE)</f>
        <v>#N/A</v>
      </c>
      <c r="S398" s="20" t="e">
        <f ca="1">VLOOKUP(Table_Data_Table_13[[#This Row],[Item ID]],Analysis_Table,13,FALSE)</f>
        <v>#N/A</v>
      </c>
      <c r="T398" s="3" t="e">
        <f ca="1">VLOOKUP(Table_Data_Table_13[[#This Row],[Item ID]],Analysis_Table,14,FALSE)</f>
        <v>#N/A</v>
      </c>
      <c r="U398" s="22" t="e">
        <f ca="1">VLOOKUP(Table_Data_Table_13[[#This Row],[Item ID]],Analysis_Table,15,FALSE)</f>
        <v>#N/A</v>
      </c>
      <c r="V398" s="2" t="e">
        <f ca="1">VLOOKUP(Table_Data_Table_13[[#This Row],[Item ID]],Analysis_Table,16,FALSE)</f>
        <v>#N/A</v>
      </c>
      <c r="W398" s="2" t="e">
        <f ca="1">VLOOKUP(Table_Data_Table_13[[#This Row],[Item ID]],Analysis_Table,17,FALSE)</f>
        <v>#N/A</v>
      </c>
      <c r="X398" s="20" t="e">
        <f ca="1">VLOOKUP(Table_Data_Table_13[[#This Row],[Item ID]],Analysis_Table,18,FALSE)</f>
        <v>#N/A</v>
      </c>
      <c r="Y398" s="20" t="e">
        <f ca="1">VLOOKUP(Table_Data_Table_13[[#This Row],[Item ID]],Analysis_Table,19,FALSE)</f>
        <v>#N/A</v>
      </c>
      <c r="Z398"/>
      <c r="AA398"/>
      <c r="AB398">
        <v>1</v>
      </c>
    </row>
    <row r="399" spans="1:28" hidden="1" x14ac:dyDescent="0.25">
      <c r="A399" t="s">
        <v>133</v>
      </c>
      <c r="E399" s="1"/>
      <c r="J399" s="21">
        <v>0</v>
      </c>
      <c r="N399" s="2" t="e">
        <f ca="1">VLOOKUP(Table_Data_Table_13[[#This Row],[Item ID]],Analysis_Table,8,FALSE)</f>
        <v>#N/A</v>
      </c>
      <c r="O399" s="19" t="e">
        <f ca="1">VLOOKUP(Table_Data_Table_13[[#This Row],[Item ID]],Analysis_Table,9,FALSE)</f>
        <v>#N/A</v>
      </c>
      <c r="P399" s="18" t="e">
        <f ca="1">VLOOKUP(Table_Data_Table_13[[#This Row],[Item ID]],Analysis_Table,10,FALSE)</f>
        <v>#N/A</v>
      </c>
      <c r="Q399" s="21" t="e">
        <f ca="1">VLOOKUP(Table_Data_Table_13[[#This Row],[Item ID]],Analysis_Table,11,FALSE)</f>
        <v>#N/A</v>
      </c>
      <c r="R399" s="2" t="e">
        <f ca="1">VLOOKUP(Table_Data_Table_13[[#This Row],[Item ID]],Analysis_Table,12,FALSE)</f>
        <v>#N/A</v>
      </c>
      <c r="S399" s="20" t="e">
        <f ca="1">VLOOKUP(Table_Data_Table_13[[#This Row],[Item ID]],Analysis_Table,13,FALSE)</f>
        <v>#N/A</v>
      </c>
      <c r="T399" s="3" t="e">
        <f ca="1">VLOOKUP(Table_Data_Table_13[[#This Row],[Item ID]],Analysis_Table,14,FALSE)</f>
        <v>#N/A</v>
      </c>
      <c r="U399" s="22" t="e">
        <f ca="1">VLOOKUP(Table_Data_Table_13[[#This Row],[Item ID]],Analysis_Table,15,FALSE)</f>
        <v>#N/A</v>
      </c>
      <c r="V399" s="2" t="e">
        <f ca="1">VLOOKUP(Table_Data_Table_13[[#This Row],[Item ID]],Analysis_Table,16,FALSE)</f>
        <v>#N/A</v>
      </c>
      <c r="W399" s="2" t="e">
        <f ca="1">VLOOKUP(Table_Data_Table_13[[#This Row],[Item ID]],Analysis_Table,17,FALSE)</f>
        <v>#N/A</v>
      </c>
      <c r="X399" s="20" t="e">
        <f ca="1">VLOOKUP(Table_Data_Table_13[[#This Row],[Item ID]],Analysis_Table,18,FALSE)</f>
        <v>#N/A</v>
      </c>
      <c r="Y399" s="20" t="e">
        <f ca="1">VLOOKUP(Table_Data_Table_13[[#This Row],[Item ID]],Analysis_Table,19,FALSE)</f>
        <v>#N/A</v>
      </c>
      <c r="Z399"/>
      <c r="AA399"/>
      <c r="AB399">
        <v>1</v>
      </c>
    </row>
    <row r="400" spans="1:28" hidden="1" x14ac:dyDescent="0.25">
      <c r="A400" t="s">
        <v>133</v>
      </c>
      <c r="E400" s="1"/>
      <c r="J400" s="21">
        <v>0</v>
      </c>
      <c r="N400" s="2" t="e">
        <f ca="1">VLOOKUP(Table_Data_Table_13[[#This Row],[Item ID]],Analysis_Table,8,FALSE)</f>
        <v>#N/A</v>
      </c>
      <c r="O400" s="19" t="e">
        <f ca="1">VLOOKUP(Table_Data_Table_13[[#This Row],[Item ID]],Analysis_Table,9,FALSE)</f>
        <v>#N/A</v>
      </c>
      <c r="P400" s="18" t="e">
        <f ca="1">VLOOKUP(Table_Data_Table_13[[#This Row],[Item ID]],Analysis_Table,10,FALSE)</f>
        <v>#N/A</v>
      </c>
      <c r="Q400" s="21" t="e">
        <f ca="1">VLOOKUP(Table_Data_Table_13[[#This Row],[Item ID]],Analysis_Table,11,FALSE)</f>
        <v>#N/A</v>
      </c>
      <c r="R400" s="2" t="e">
        <f ca="1">VLOOKUP(Table_Data_Table_13[[#This Row],[Item ID]],Analysis_Table,12,FALSE)</f>
        <v>#N/A</v>
      </c>
      <c r="S400" s="20" t="e">
        <f ca="1">VLOOKUP(Table_Data_Table_13[[#This Row],[Item ID]],Analysis_Table,13,FALSE)</f>
        <v>#N/A</v>
      </c>
      <c r="T400" s="3" t="e">
        <f ca="1">VLOOKUP(Table_Data_Table_13[[#This Row],[Item ID]],Analysis_Table,14,FALSE)</f>
        <v>#N/A</v>
      </c>
      <c r="U400" s="22" t="e">
        <f ca="1">VLOOKUP(Table_Data_Table_13[[#This Row],[Item ID]],Analysis_Table,15,FALSE)</f>
        <v>#N/A</v>
      </c>
      <c r="V400" s="2" t="e">
        <f ca="1">VLOOKUP(Table_Data_Table_13[[#This Row],[Item ID]],Analysis_Table,16,FALSE)</f>
        <v>#N/A</v>
      </c>
      <c r="W400" s="2" t="e">
        <f ca="1">VLOOKUP(Table_Data_Table_13[[#This Row],[Item ID]],Analysis_Table,17,FALSE)</f>
        <v>#N/A</v>
      </c>
      <c r="X400" s="20" t="e">
        <f ca="1">VLOOKUP(Table_Data_Table_13[[#This Row],[Item ID]],Analysis_Table,18,FALSE)</f>
        <v>#N/A</v>
      </c>
      <c r="Y400" s="20" t="e">
        <f ca="1">VLOOKUP(Table_Data_Table_13[[#This Row],[Item ID]],Analysis_Table,19,FALSE)</f>
        <v>#N/A</v>
      </c>
      <c r="Z400"/>
      <c r="AA400"/>
      <c r="AB400">
        <v>1</v>
      </c>
    </row>
    <row r="401" spans="1:28" hidden="1" x14ac:dyDescent="0.25">
      <c r="A401" t="s">
        <v>133</v>
      </c>
      <c r="E401" s="1"/>
      <c r="J401" s="21">
        <v>0</v>
      </c>
      <c r="N401" s="2" t="e">
        <f ca="1">VLOOKUP(Table_Data_Table_13[[#This Row],[Item ID]],Analysis_Table,8,FALSE)</f>
        <v>#N/A</v>
      </c>
      <c r="O401" s="19" t="e">
        <f ca="1">VLOOKUP(Table_Data_Table_13[[#This Row],[Item ID]],Analysis_Table,9,FALSE)</f>
        <v>#N/A</v>
      </c>
      <c r="P401" s="18" t="e">
        <f ca="1">VLOOKUP(Table_Data_Table_13[[#This Row],[Item ID]],Analysis_Table,10,FALSE)</f>
        <v>#N/A</v>
      </c>
      <c r="Q401" s="21" t="e">
        <f ca="1">VLOOKUP(Table_Data_Table_13[[#This Row],[Item ID]],Analysis_Table,11,FALSE)</f>
        <v>#N/A</v>
      </c>
      <c r="R401" s="2" t="e">
        <f ca="1">VLOOKUP(Table_Data_Table_13[[#This Row],[Item ID]],Analysis_Table,12,FALSE)</f>
        <v>#N/A</v>
      </c>
      <c r="S401" s="20" t="e">
        <f ca="1">VLOOKUP(Table_Data_Table_13[[#This Row],[Item ID]],Analysis_Table,13,FALSE)</f>
        <v>#N/A</v>
      </c>
      <c r="T401" s="3" t="e">
        <f ca="1">VLOOKUP(Table_Data_Table_13[[#This Row],[Item ID]],Analysis_Table,14,FALSE)</f>
        <v>#N/A</v>
      </c>
      <c r="U401" s="22" t="e">
        <f ca="1">VLOOKUP(Table_Data_Table_13[[#This Row],[Item ID]],Analysis_Table,15,FALSE)</f>
        <v>#N/A</v>
      </c>
      <c r="V401" s="2" t="e">
        <f ca="1">VLOOKUP(Table_Data_Table_13[[#This Row],[Item ID]],Analysis_Table,16,FALSE)</f>
        <v>#N/A</v>
      </c>
      <c r="W401" s="2" t="e">
        <f ca="1">VLOOKUP(Table_Data_Table_13[[#This Row],[Item ID]],Analysis_Table,17,FALSE)</f>
        <v>#N/A</v>
      </c>
      <c r="X401" s="20" t="e">
        <f ca="1">VLOOKUP(Table_Data_Table_13[[#This Row],[Item ID]],Analysis_Table,18,FALSE)</f>
        <v>#N/A</v>
      </c>
      <c r="Y401" s="20" t="e">
        <f ca="1">VLOOKUP(Table_Data_Table_13[[#This Row],[Item ID]],Analysis_Table,19,FALSE)</f>
        <v>#N/A</v>
      </c>
      <c r="Z401"/>
      <c r="AA401"/>
      <c r="AB401">
        <v>1</v>
      </c>
    </row>
    <row r="402" spans="1:28" hidden="1" x14ac:dyDescent="0.25">
      <c r="A402" t="s">
        <v>133</v>
      </c>
      <c r="E402" s="1"/>
      <c r="J402" s="21">
        <v>0</v>
      </c>
      <c r="N402" s="2" t="e">
        <f ca="1">VLOOKUP(Table_Data_Table_13[[#This Row],[Item ID]],Analysis_Table,8,FALSE)</f>
        <v>#N/A</v>
      </c>
      <c r="O402" s="19" t="e">
        <f ca="1">VLOOKUP(Table_Data_Table_13[[#This Row],[Item ID]],Analysis_Table,9,FALSE)</f>
        <v>#N/A</v>
      </c>
      <c r="P402" s="18" t="e">
        <f ca="1">VLOOKUP(Table_Data_Table_13[[#This Row],[Item ID]],Analysis_Table,10,FALSE)</f>
        <v>#N/A</v>
      </c>
      <c r="Q402" s="21" t="e">
        <f ca="1">VLOOKUP(Table_Data_Table_13[[#This Row],[Item ID]],Analysis_Table,11,FALSE)</f>
        <v>#N/A</v>
      </c>
      <c r="R402" s="2" t="e">
        <f ca="1">VLOOKUP(Table_Data_Table_13[[#This Row],[Item ID]],Analysis_Table,12,FALSE)</f>
        <v>#N/A</v>
      </c>
      <c r="S402" s="20" t="e">
        <f ca="1">VLOOKUP(Table_Data_Table_13[[#This Row],[Item ID]],Analysis_Table,13,FALSE)</f>
        <v>#N/A</v>
      </c>
      <c r="T402" s="3" t="e">
        <f ca="1">VLOOKUP(Table_Data_Table_13[[#This Row],[Item ID]],Analysis_Table,14,FALSE)</f>
        <v>#N/A</v>
      </c>
      <c r="U402" s="22" t="e">
        <f ca="1">VLOOKUP(Table_Data_Table_13[[#This Row],[Item ID]],Analysis_Table,15,FALSE)</f>
        <v>#N/A</v>
      </c>
      <c r="V402" s="2" t="e">
        <f ca="1">VLOOKUP(Table_Data_Table_13[[#This Row],[Item ID]],Analysis_Table,16,FALSE)</f>
        <v>#N/A</v>
      </c>
      <c r="W402" s="2" t="e">
        <f ca="1">VLOOKUP(Table_Data_Table_13[[#This Row],[Item ID]],Analysis_Table,17,FALSE)</f>
        <v>#N/A</v>
      </c>
      <c r="X402" s="20" t="e">
        <f ca="1">VLOOKUP(Table_Data_Table_13[[#This Row],[Item ID]],Analysis_Table,18,FALSE)</f>
        <v>#N/A</v>
      </c>
      <c r="Y402" s="20" t="e">
        <f ca="1">VLOOKUP(Table_Data_Table_13[[#This Row],[Item ID]],Analysis_Table,19,FALSE)</f>
        <v>#N/A</v>
      </c>
      <c r="Z402"/>
      <c r="AA402"/>
      <c r="AB402">
        <v>1</v>
      </c>
    </row>
    <row r="403" spans="1:28" hidden="1" x14ac:dyDescent="0.25">
      <c r="A403" t="s">
        <v>133</v>
      </c>
      <c r="E403" s="1"/>
      <c r="J403" s="21">
        <v>0</v>
      </c>
      <c r="N403" s="2" t="e">
        <f ca="1">VLOOKUP(Table_Data_Table_13[[#This Row],[Item ID]],Analysis_Table,8,FALSE)</f>
        <v>#N/A</v>
      </c>
      <c r="O403" s="19" t="e">
        <f ca="1">VLOOKUP(Table_Data_Table_13[[#This Row],[Item ID]],Analysis_Table,9,FALSE)</f>
        <v>#N/A</v>
      </c>
      <c r="P403" s="18" t="e">
        <f ca="1">VLOOKUP(Table_Data_Table_13[[#This Row],[Item ID]],Analysis_Table,10,FALSE)</f>
        <v>#N/A</v>
      </c>
      <c r="Q403" s="21" t="e">
        <f ca="1">VLOOKUP(Table_Data_Table_13[[#This Row],[Item ID]],Analysis_Table,11,FALSE)</f>
        <v>#N/A</v>
      </c>
      <c r="R403" s="2" t="e">
        <f ca="1">VLOOKUP(Table_Data_Table_13[[#This Row],[Item ID]],Analysis_Table,12,FALSE)</f>
        <v>#N/A</v>
      </c>
      <c r="S403" s="20" t="e">
        <f ca="1">VLOOKUP(Table_Data_Table_13[[#This Row],[Item ID]],Analysis_Table,13,FALSE)</f>
        <v>#N/A</v>
      </c>
      <c r="T403" s="3" t="e">
        <f ca="1">VLOOKUP(Table_Data_Table_13[[#This Row],[Item ID]],Analysis_Table,14,FALSE)</f>
        <v>#N/A</v>
      </c>
      <c r="U403" s="22" t="e">
        <f ca="1">VLOOKUP(Table_Data_Table_13[[#This Row],[Item ID]],Analysis_Table,15,FALSE)</f>
        <v>#N/A</v>
      </c>
      <c r="V403" s="2" t="e">
        <f ca="1">VLOOKUP(Table_Data_Table_13[[#This Row],[Item ID]],Analysis_Table,16,FALSE)</f>
        <v>#N/A</v>
      </c>
      <c r="W403" s="2" t="e">
        <f ca="1">VLOOKUP(Table_Data_Table_13[[#This Row],[Item ID]],Analysis_Table,17,FALSE)</f>
        <v>#N/A</v>
      </c>
      <c r="X403" s="20" t="e">
        <f ca="1">VLOOKUP(Table_Data_Table_13[[#This Row],[Item ID]],Analysis_Table,18,FALSE)</f>
        <v>#N/A</v>
      </c>
      <c r="Y403" s="20" t="e">
        <f ca="1">VLOOKUP(Table_Data_Table_13[[#This Row],[Item ID]],Analysis_Table,19,FALSE)</f>
        <v>#N/A</v>
      </c>
      <c r="Z403"/>
      <c r="AA403"/>
      <c r="AB403">
        <v>1</v>
      </c>
    </row>
    <row r="404" spans="1:28" hidden="1" x14ac:dyDescent="0.25">
      <c r="A404" t="s">
        <v>133</v>
      </c>
      <c r="E404" s="1"/>
      <c r="J404" s="21">
        <v>0</v>
      </c>
      <c r="N404" s="2" t="e">
        <f ca="1">VLOOKUP(Table_Data_Table_13[[#This Row],[Item ID]],Analysis_Table,8,FALSE)</f>
        <v>#N/A</v>
      </c>
      <c r="O404" s="19" t="e">
        <f ca="1">VLOOKUP(Table_Data_Table_13[[#This Row],[Item ID]],Analysis_Table,9,FALSE)</f>
        <v>#N/A</v>
      </c>
      <c r="P404" s="18" t="e">
        <f ca="1">VLOOKUP(Table_Data_Table_13[[#This Row],[Item ID]],Analysis_Table,10,FALSE)</f>
        <v>#N/A</v>
      </c>
      <c r="Q404" s="21" t="e">
        <f ca="1">VLOOKUP(Table_Data_Table_13[[#This Row],[Item ID]],Analysis_Table,11,FALSE)</f>
        <v>#N/A</v>
      </c>
      <c r="R404" s="2" t="e">
        <f ca="1">VLOOKUP(Table_Data_Table_13[[#This Row],[Item ID]],Analysis_Table,12,FALSE)</f>
        <v>#N/A</v>
      </c>
      <c r="S404" s="20" t="e">
        <f ca="1">VLOOKUP(Table_Data_Table_13[[#This Row],[Item ID]],Analysis_Table,13,FALSE)</f>
        <v>#N/A</v>
      </c>
      <c r="T404" s="3" t="e">
        <f ca="1">VLOOKUP(Table_Data_Table_13[[#This Row],[Item ID]],Analysis_Table,14,FALSE)</f>
        <v>#N/A</v>
      </c>
      <c r="U404" s="22" t="e">
        <f ca="1">VLOOKUP(Table_Data_Table_13[[#This Row],[Item ID]],Analysis_Table,15,FALSE)</f>
        <v>#N/A</v>
      </c>
      <c r="V404" s="2" t="e">
        <f ca="1">VLOOKUP(Table_Data_Table_13[[#This Row],[Item ID]],Analysis_Table,16,FALSE)</f>
        <v>#N/A</v>
      </c>
      <c r="W404" s="2" t="e">
        <f ca="1">VLOOKUP(Table_Data_Table_13[[#This Row],[Item ID]],Analysis_Table,17,FALSE)</f>
        <v>#N/A</v>
      </c>
      <c r="X404" s="20" t="e">
        <f ca="1">VLOOKUP(Table_Data_Table_13[[#This Row],[Item ID]],Analysis_Table,18,FALSE)</f>
        <v>#N/A</v>
      </c>
      <c r="Y404" s="20" t="e">
        <f ca="1">VLOOKUP(Table_Data_Table_13[[#This Row],[Item ID]],Analysis_Table,19,FALSE)</f>
        <v>#N/A</v>
      </c>
      <c r="Z404"/>
      <c r="AA404"/>
      <c r="AB404">
        <v>1</v>
      </c>
    </row>
    <row r="405" spans="1:28" hidden="1" x14ac:dyDescent="0.25">
      <c r="A405" t="s">
        <v>133</v>
      </c>
      <c r="E405" s="1"/>
      <c r="J405" s="21">
        <v>0</v>
      </c>
      <c r="N405" s="2" t="e">
        <f ca="1">VLOOKUP(Table_Data_Table_13[[#This Row],[Item ID]],Analysis_Table,8,FALSE)</f>
        <v>#N/A</v>
      </c>
      <c r="O405" s="19" t="e">
        <f ca="1">VLOOKUP(Table_Data_Table_13[[#This Row],[Item ID]],Analysis_Table,9,FALSE)</f>
        <v>#N/A</v>
      </c>
      <c r="P405" s="18" t="e">
        <f ca="1">VLOOKUP(Table_Data_Table_13[[#This Row],[Item ID]],Analysis_Table,10,FALSE)</f>
        <v>#N/A</v>
      </c>
      <c r="Q405" s="21" t="e">
        <f ca="1">VLOOKUP(Table_Data_Table_13[[#This Row],[Item ID]],Analysis_Table,11,FALSE)</f>
        <v>#N/A</v>
      </c>
      <c r="R405" s="2" t="e">
        <f ca="1">VLOOKUP(Table_Data_Table_13[[#This Row],[Item ID]],Analysis_Table,12,FALSE)</f>
        <v>#N/A</v>
      </c>
      <c r="S405" s="20" t="e">
        <f ca="1">VLOOKUP(Table_Data_Table_13[[#This Row],[Item ID]],Analysis_Table,13,FALSE)</f>
        <v>#N/A</v>
      </c>
      <c r="T405" s="3" t="e">
        <f ca="1">VLOOKUP(Table_Data_Table_13[[#This Row],[Item ID]],Analysis_Table,14,FALSE)</f>
        <v>#N/A</v>
      </c>
      <c r="U405" s="22" t="e">
        <f ca="1">VLOOKUP(Table_Data_Table_13[[#This Row],[Item ID]],Analysis_Table,15,FALSE)</f>
        <v>#N/A</v>
      </c>
      <c r="V405" s="2" t="e">
        <f ca="1">VLOOKUP(Table_Data_Table_13[[#This Row],[Item ID]],Analysis_Table,16,FALSE)</f>
        <v>#N/A</v>
      </c>
      <c r="W405" s="2" t="e">
        <f ca="1">VLOOKUP(Table_Data_Table_13[[#This Row],[Item ID]],Analysis_Table,17,FALSE)</f>
        <v>#N/A</v>
      </c>
      <c r="X405" s="20" t="e">
        <f ca="1">VLOOKUP(Table_Data_Table_13[[#This Row],[Item ID]],Analysis_Table,18,FALSE)</f>
        <v>#N/A</v>
      </c>
      <c r="Y405" s="20" t="e">
        <f ca="1">VLOOKUP(Table_Data_Table_13[[#This Row],[Item ID]],Analysis_Table,19,FALSE)</f>
        <v>#N/A</v>
      </c>
      <c r="Z405"/>
      <c r="AA405"/>
      <c r="AB405">
        <v>1</v>
      </c>
    </row>
    <row r="406" spans="1:28" hidden="1" x14ac:dyDescent="0.25">
      <c r="A406" t="s">
        <v>133</v>
      </c>
      <c r="E406" s="1"/>
      <c r="J406" s="21">
        <v>0</v>
      </c>
      <c r="N406" s="2" t="e">
        <f ca="1">VLOOKUP(Table_Data_Table_13[[#This Row],[Item ID]],Analysis_Table,8,FALSE)</f>
        <v>#N/A</v>
      </c>
      <c r="O406" s="19" t="e">
        <f ca="1">VLOOKUP(Table_Data_Table_13[[#This Row],[Item ID]],Analysis_Table,9,FALSE)</f>
        <v>#N/A</v>
      </c>
      <c r="P406" s="18" t="e">
        <f ca="1">VLOOKUP(Table_Data_Table_13[[#This Row],[Item ID]],Analysis_Table,10,FALSE)</f>
        <v>#N/A</v>
      </c>
      <c r="Q406" s="21" t="e">
        <f ca="1">VLOOKUP(Table_Data_Table_13[[#This Row],[Item ID]],Analysis_Table,11,FALSE)</f>
        <v>#N/A</v>
      </c>
      <c r="R406" s="2" t="e">
        <f ca="1">VLOOKUP(Table_Data_Table_13[[#This Row],[Item ID]],Analysis_Table,12,FALSE)</f>
        <v>#N/A</v>
      </c>
      <c r="S406" s="20" t="e">
        <f ca="1">VLOOKUP(Table_Data_Table_13[[#This Row],[Item ID]],Analysis_Table,13,FALSE)</f>
        <v>#N/A</v>
      </c>
      <c r="T406" s="3" t="e">
        <f ca="1">VLOOKUP(Table_Data_Table_13[[#This Row],[Item ID]],Analysis_Table,14,FALSE)</f>
        <v>#N/A</v>
      </c>
      <c r="U406" s="22" t="e">
        <f ca="1">VLOOKUP(Table_Data_Table_13[[#This Row],[Item ID]],Analysis_Table,15,FALSE)</f>
        <v>#N/A</v>
      </c>
      <c r="V406" s="2" t="e">
        <f ca="1">VLOOKUP(Table_Data_Table_13[[#This Row],[Item ID]],Analysis_Table,16,FALSE)</f>
        <v>#N/A</v>
      </c>
      <c r="W406" s="2" t="e">
        <f ca="1">VLOOKUP(Table_Data_Table_13[[#This Row],[Item ID]],Analysis_Table,17,FALSE)</f>
        <v>#N/A</v>
      </c>
      <c r="X406" s="20" t="e">
        <f ca="1">VLOOKUP(Table_Data_Table_13[[#This Row],[Item ID]],Analysis_Table,18,FALSE)</f>
        <v>#N/A</v>
      </c>
      <c r="Y406" s="20" t="e">
        <f ca="1">VLOOKUP(Table_Data_Table_13[[#This Row],[Item ID]],Analysis_Table,19,FALSE)</f>
        <v>#N/A</v>
      </c>
      <c r="Z406"/>
      <c r="AA406"/>
      <c r="AB406">
        <v>1</v>
      </c>
    </row>
    <row r="407" spans="1:28" hidden="1" x14ac:dyDescent="0.25">
      <c r="A407" t="s">
        <v>133</v>
      </c>
      <c r="E407" s="1"/>
      <c r="J407" s="21">
        <v>0</v>
      </c>
      <c r="N407" s="2" t="e">
        <f ca="1">VLOOKUP(Table_Data_Table_13[[#This Row],[Item ID]],Analysis_Table,8,FALSE)</f>
        <v>#N/A</v>
      </c>
      <c r="O407" s="19" t="e">
        <f ca="1">VLOOKUP(Table_Data_Table_13[[#This Row],[Item ID]],Analysis_Table,9,FALSE)</f>
        <v>#N/A</v>
      </c>
      <c r="P407" s="18" t="e">
        <f ca="1">VLOOKUP(Table_Data_Table_13[[#This Row],[Item ID]],Analysis_Table,10,FALSE)</f>
        <v>#N/A</v>
      </c>
      <c r="Q407" s="21" t="e">
        <f ca="1">VLOOKUP(Table_Data_Table_13[[#This Row],[Item ID]],Analysis_Table,11,FALSE)</f>
        <v>#N/A</v>
      </c>
      <c r="R407" s="2" t="e">
        <f ca="1">VLOOKUP(Table_Data_Table_13[[#This Row],[Item ID]],Analysis_Table,12,FALSE)</f>
        <v>#N/A</v>
      </c>
      <c r="S407" s="20" t="e">
        <f ca="1">VLOOKUP(Table_Data_Table_13[[#This Row],[Item ID]],Analysis_Table,13,FALSE)</f>
        <v>#N/A</v>
      </c>
      <c r="T407" s="3" t="e">
        <f ca="1">VLOOKUP(Table_Data_Table_13[[#This Row],[Item ID]],Analysis_Table,14,FALSE)</f>
        <v>#N/A</v>
      </c>
      <c r="U407" s="22" t="e">
        <f ca="1">VLOOKUP(Table_Data_Table_13[[#This Row],[Item ID]],Analysis_Table,15,FALSE)</f>
        <v>#N/A</v>
      </c>
      <c r="V407" s="2" t="e">
        <f ca="1">VLOOKUP(Table_Data_Table_13[[#This Row],[Item ID]],Analysis_Table,16,FALSE)</f>
        <v>#N/A</v>
      </c>
      <c r="W407" s="2" t="e">
        <f ca="1">VLOOKUP(Table_Data_Table_13[[#This Row],[Item ID]],Analysis_Table,17,FALSE)</f>
        <v>#N/A</v>
      </c>
      <c r="X407" s="20" t="e">
        <f ca="1">VLOOKUP(Table_Data_Table_13[[#This Row],[Item ID]],Analysis_Table,18,FALSE)</f>
        <v>#N/A</v>
      </c>
      <c r="Y407" s="20" t="e">
        <f ca="1">VLOOKUP(Table_Data_Table_13[[#This Row],[Item ID]],Analysis_Table,19,FALSE)</f>
        <v>#N/A</v>
      </c>
      <c r="Z407"/>
      <c r="AA407"/>
      <c r="AB407">
        <v>1</v>
      </c>
    </row>
    <row r="408" spans="1:28" hidden="1" x14ac:dyDescent="0.25">
      <c r="A408" t="s">
        <v>133</v>
      </c>
      <c r="E408" s="1"/>
      <c r="J408" s="21">
        <v>0</v>
      </c>
      <c r="N408" s="2" t="e">
        <f ca="1">VLOOKUP(Table_Data_Table_13[[#This Row],[Item ID]],Analysis_Table,8,FALSE)</f>
        <v>#N/A</v>
      </c>
      <c r="O408" s="19" t="e">
        <f ca="1">VLOOKUP(Table_Data_Table_13[[#This Row],[Item ID]],Analysis_Table,9,FALSE)</f>
        <v>#N/A</v>
      </c>
      <c r="P408" s="18" t="e">
        <f ca="1">VLOOKUP(Table_Data_Table_13[[#This Row],[Item ID]],Analysis_Table,10,FALSE)</f>
        <v>#N/A</v>
      </c>
      <c r="Q408" s="21" t="e">
        <f ca="1">VLOOKUP(Table_Data_Table_13[[#This Row],[Item ID]],Analysis_Table,11,FALSE)</f>
        <v>#N/A</v>
      </c>
      <c r="R408" s="2" t="e">
        <f ca="1">VLOOKUP(Table_Data_Table_13[[#This Row],[Item ID]],Analysis_Table,12,FALSE)</f>
        <v>#N/A</v>
      </c>
      <c r="S408" s="20" t="e">
        <f ca="1">VLOOKUP(Table_Data_Table_13[[#This Row],[Item ID]],Analysis_Table,13,FALSE)</f>
        <v>#N/A</v>
      </c>
      <c r="T408" s="3" t="e">
        <f ca="1">VLOOKUP(Table_Data_Table_13[[#This Row],[Item ID]],Analysis_Table,14,FALSE)</f>
        <v>#N/A</v>
      </c>
      <c r="U408" s="22" t="e">
        <f ca="1">VLOOKUP(Table_Data_Table_13[[#This Row],[Item ID]],Analysis_Table,15,FALSE)</f>
        <v>#N/A</v>
      </c>
      <c r="V408" s="2" t="e">
        <f ca="1">VLOOKUP(Table_Data_Table_13[[#This Row],[Item ID]],Analysis_Table,16,FALSE)</f>
        <v>#N/A</v>
      </c>
      <c r="W408" s="2" t="e">
        <f ca="1">VLOOKUP(Table_Data_Table_13[[#This Row],[Item ID]],Analysis_Table,17,FALSE)</f>
        <v>#N/A</v>
      </c>
      <c r="X408" s="20" t="e">
        <f ca="1">VLOOKUP(Table_Data_Table_13[[#This Row],[Item ID]],Analysis_Table,18,FALSE)</f>
        <v>#N/A</v>
      </c>
      <c r="Y408" s="20" t="e">
        <f ca="1">VLOOKUP(Table_Data_Table_13[[#This Row],[Item ID]],Analysis_Table,19,FALSE)</f>
        <v>#N/A</v>
      </c>
      <c r="Z408"/>
      <c r="AA408"/>
      <c r="AB408">
        <v>1</v>
      </c>
    </row>
    <row r="409" spans="1:28" hidden="1" x14ac:dyDescent="0.25">
      <c r="A409" t="s">
        <v>133</v>
      </c>
      <c r="E409" s="1"/>
      <c r="J409" s="21">
        <v>0</v>
      </c>
      <c r="N409" s="2" t="e">
        <f ca="1">VLOOKUP(Table_Data_Table_13[[#This Row],[Item ID]],Analysis_Table,8,FALSE)</f>
        <v>#N/A</v>
      </c>
      <c r="O409" s="19" t="e">
        <f ca="1">VLOOKUP(Table_Data_Table_13[[#This Row],[Item ID]],Analysis_Table,9,FALSE)</f>
        <v>#N/A</v>
      </c>
      <c r="P409" s="18" t="e">
        <f ca="1">VLOOKUP(Table_Data_Table_13[[#This Row],[Item ID]],Analysis_Table,10,FALSE)</f>
        <v>#N/A</v>
      </c>
      <c r="Q409" s="21" t="e">
        <f ca="1">VLOOKUP(Table_Data_Table_13[[#This Row],[Item ID]],Analysis_Table,11,FALSE)</f>
        <v>#N/A</v>
      </c>
      <c r="R409" s="2" t="e">
        <f ca="1">VLOOKUP(Table_Data_Table_13[[#This Row],[Item ID]],Analysis_Table,12,FALSE)</f>
        <v>#N/A</v>
      </c>
      <c r="S409" s="20" t="e">
        <f ca="1">VLOOKUP(Table_Data_Table_13[[#This Row],[Item ID]],Analysis_Table,13,FALSE)</f>
        <v>#N/A</v>
      </c>
      <c r="T409" s="3" t="e">
        <f ca="1">VLOOKUP(Table_Data_Table_13[[#This Row],[Item ID]],Analysis_Table,14,FALSE)</f>
        <v>#N/A</v>
      </c>
      <c r="U409" s="22" t="e">
        <f ca="1">VLOOKUP(Table_Data_Table_13[[#This Row],[Item ID]],Analysis_Table,15,FALSE)</f>
        <v>#N/A</v>
      </c>
      <c r="V409" s="2" t="e">
        <f ca="1">VLOOKUP(Table_Data_Table_13[[#This Row],[Item ID]],Analysis_Table,16,FALSE)</f>
        <v>#N/A</v>
      </c>
      <c r="W409" s="2" t="e">
        <f ca="1">VLOOKUP(Table_Data_Table_13[[#This Row],[Item ID]],Analysis_Table,17,FALSE)</f>
        <v>#N/A</v>
      </c>
      <c r="X409" s="20" t="e">
        <f ca="1">VLOOKUP(Table_Data_Table_13[[#This Row],[Item ID]],Analysis_Table,18,FALSE)</f>
        <v>#N/A</v>
      </c>
      <c r="Y409" s="20" t="e">
        <f ca="1">VLOOKUP(Table_Data_Table_13[[#This Row],[Item ID]],Analysis_Table,19,FALSE)</f>
        <v>#N/A</v>
      </c>
      <c r="Z409"/>
      <c r="AA409"/>
      <c r="AB409">
        <v>1</v>
      </c>
    </row>
    <row r="410" spans="1:28" hidden="1" x14ac:dyDescent="0.25">
      <c r="A410" t="s">
        <v>133</v>
      </c>
      <c r="E410" s="1"/>
      <c r="J410" s="21">
        <v>0</v>
      </c>
      <c r="N410" s="2" t="e">
        <f ca="1">VLOOKUP(Table_Data_Table_13[[#This Row],[Item ID]],Analysis_Table,8,FALSE)</f>
        <v>#N/A</v>
      </c>
      <c r="O410" s="19" t="e">
        <f ca="1">VLOOKUP(Table_Data_Table_13[[#This Row],[Item ID]],Analysis_Table,9,FALSE)</f>
        <v>#N/A</v>
      </c>
      <c r="P410" s="18" t="e">
        <f ca="1">VLOOKUP(Table_Data_Table_13[[#This Row],[Item ID]],Analysis_Table,10,FALSE)</f>
        <v>#N/A</v>
      </c>
      <c r="Q410" s="21" t="e">
        <f ca="1">VLOOKUP(Table_Data_Table_13[[#This Row],[Item ID]],Analysis_Table,11,FALSE)</f>
        <v>#N/A</v>
      </c>
      <c r="R410" s="2" t="e">
        <f ca="1">VLOOKUP(Table_Data_Table_13[[#This Row],[Item ID]],Analysis_Table,12,FALSE)</f>
        <v>#N/A</v>
      </c>
      <c r="S410" s="20" t="e">
        <f ca="1">VLOOKUP(Table_Data_Table_13[[#This Row],[Item ID]],Analysis_Table,13,FALSE)</f>
        <v>#N/A</v>
      </c>
      <c r="T410" s="3" t="e">
        <f ca="1">VLOOKUP(Table_Data_Table_13[[#This Row],[Item ID]],Analysis_Table,14,FALSE)</f>
        <v>#N/A</v>
      </c>
      <c r="U410" s="22" t="e">
        <f ca="1">VLOOKUP(Table_Data_Table_13[[#This Row],[Item ID]],Analysis_Table,15,FALSE)</f>
        <v>#N/A</v>
      </c>
      <c r="V410" s="2" t="e">
        <f ca="1">VLOOKUP(Table_Data_Table_13[[#This Row],[Item ID]],Analysis_Table,16,FALSE)</f>
        <v>#N/A</v>
      </c>
      <c r="W410" s="2" t="e">
        <f ca="1">VLOOKUP(Table_Data_Table_13[[#This Row],[Item ID]],Analysis_Table,17,FALSE)</f>
        <v>#N/A</v>
      </c>
      <c r="X410" s="20" t="e">
        <f ca="1">VLOOKUP(Table_Data_Table_13[[#This Row],[Item ID]],Analysis_Table,18,FALSE)</f>
        <v>#N/A</v>
      </c>
      <c r="Y410" s="20" t="e">
        <f ca="1">VLOOKUP(Table_Data_Table_13[[#This Row],[Item ID]],Analysis_Table,19,FALSE)</f>
        <v>#N/A</v>
      </c>
      <c r="Z410"/>
      <c r="AA410"/>
      <c r="AB410">
        <v>1</v>
      </c>
    </row>
    <row r="411" spans="1:28" hidden="1" x14ac:dyDescent="0.25">
      <c r="A411" t="s">
        <v>133</v>
      </c>
      <c r="E411" s="1"/>
      <c r="J411" s="21">
        <v>0</v>
      </c>
      <c r="N411" s="2" t="e">
        <f ca="1">VLOOKUP(Table_Data_Table_13[[#This Row],[Item ID]],Analysis_Table,8,FALSE)</f>
        <v>#N/A</v>
      </c>
      <c r="O411" s="19" t="e">
        <f ca="1">VLOOKUP(Table_Data_Table_13[[#This Row],[Item ID]],Analysis_Table,9,FALSE)</f>
        <v>#N/A</v>
      </c>
      <c r="P411" s="18" t="e">
        <f ca="1">VLOOKUP(Table_Data_Table_13[[#This Row],[Item ID]],Analysis_Table,10,FALSE)</f>
        <v>#N/A</v>
      </c>
      <c r="Q411" s="21" t="e">
        <f ca="1">VLOOKUP(Table_Data_Table_13[[#This Row],[Item ID]],Analysis_Table,11,FALSE)</f>
        <v>#N/A</v>
      </c>
      <c r="R411" s="2" t="e">
        <f ca="1">VLOOKUP(Table_Data_Table_13[[#This Row],[Item ID]],Analysis_Table,12,FALSE)</f>
        <v>#N/A</v>
      </c>
      <c r="S411" s="20" t="e">
        <f ca="1">VLOOKUP(Table_Data_Table_13[[#This Row],[Item ID]],Analysis_Table,13,FALSE)</f>
        <v>#N/A</v>
      </c>
      <c r="T411" s="3" t="e">
        <f ca="1">VLOOKUP(Table_Data_Table_13[[#This Row],[Item ID]],Analysis_Table,14,FALSE)</f>
        <v>#N/A</v>
      </c>
      <c r="U411" s="22" t="e">
        <f ca="1">VLOOKUP(Table_Data_Table_13[[#This Row],[Item ID]],Analysis_Table,15,FALSE)</f>
        <v>#N/A</v>
      </c>
      <c r="V411" s="2" t="e">
        <f ca="1">VLOOKUP(Table_Data_Table_13[[#This Row],[Item ID]],Analysis_Table,16,FALSE)</f>
        <v>#N/A</v>
      </c>
      <c r="W411" s="2" t="e">
        <f ca="1">VLOOKUP(Table_Data_Table_13[[#This Row],[Item ID]],Analysis_Table,17,FALSE)</f>
        <v>#N/A</v>
      </c>
      <c r="X411" s="20" t="e">
        <f ca="1">VLOOKUP(Table_Data_Table_13[[#This Row],[Item ID]],Analysis_Table,18,FALSE)</f>
        <v>#N/A</v>
      </c>
      <c r="Y411" s="20" t="e">
        <f ca="1">VLOOKUP(Table_Data_Table_13[[#This Row],[Item ID]],Analysis_Table,19,FALSE)</f>
        <v>#N/A</v>
      </c>
      <c r="Z411"/>
      <c r="AA411"/>
      <c r="AB411">
        <v>1</v>
      </c>
    </row>
    <row r="412" spans="1:28" hidden="1" x14ac:dyDescent="0.25">
      <c r="A412" t="s">
        <v>133</v>
      </c>
      <c r="E412" s="1"/>
      <c r="J412" s="21">
        <v>0</v>
      </c>
      <c r="N412" s="2" t="e">
        <f ca="1">VLOOKUP(Table_Data_Table_13[[#This Row],[Item ID]],Analysis_Table,8,FALSE)</f>
        <v>#N/A</v>
      </c>
      <c r="O412" s="19" t="e">
        <f ca="1">VLOOKUP(Table_Data_Table_13[[#This Row],[Item ID]],Analysis_Table,9,FALSE)</f>
        <v>#N/A</v>
      </c>
      <c r="P412" s="18" t="e">
        <f ca="1">VLOOKUP(Table_Data_Table_13[[#This Row],[Item ID]],Analysis_Table,10,FALSE)</f>
        <v>#N/A</v>
      </c>
      <c r="Q412" s="21" t="e">
        <f ca="1">VLOOKUP(Table_Data_Table_13[[#This Row],[Item ID]],Analysis_Table,11,FALSE)</f>
        <v>#N/A</v>
      </c>
      <c r="R412" s="2" t="e">
        <f ca="1">VLOOKUP(Table_Data_Table_13[[#This Row],[Item ID]],Analysis_Table,12,FALSE)</f>
        <v>#N/A</v>
      </c>
      <c r="S412" s="20" t="e">
        <f ca="1">VLOOKUP(Table_Data_Table_13[[#This Row],[Item ID]],Analysis_Table,13,FALSE)</f>
        <v>#N/A</v>
      </c>
      <c r="T412" s="3" t="e">
        <f ca="1">VLOOKUP(Table_Data_Table_13[[#This Row],[Item ID]],Analysis_Table,14,FALSE)</f>
        <v>#N/A</v>
      </c>
      <c r="U412" s="22" t="e">
        <f ca="1">VLOOKUP(Table_Data_Table_13[[#This Row],[Item ID]],Analysis_Table,15,FALSE)</f>
        <v>#N/A</v>
      </c>
      <c r="V412" s="2" t="e">
        <f ca="1">VLOOKUP(Table_Data_Table_13[[#This Row],[Item ID]],Analysis_Table,16,FALSE)</f>
        <v>#N/A</v>
      </c>
      <c r="W412" s="2" t="e">
        <f ca="1">VLOOKUP(Table_Data_Table_13[[#This Row],[Item ID]],Analysis_Table,17,FALSE)</f>
        <v>#N/A</v>
      </c>
      <c r="X412" s="20" t="e">
        <f ca="1">VLOOKUP(Table_Data_Table_13[[#This Row],[Item ID]],Analysis_Table,18,FALSE)</f>
        <v>#N/A</v>
      </c>
      <c r="Y412" s="20" t="e">
        <f ca="1">VLOOKUP(Table_Data_Table_13[[#This Row],[Item ID]],Analysis_Table,19,FALSE)</f>
        <v>#N/A</v>
      </c>
      <c r="Z412"/>
      <c r="AA412"/>
      <c r="AB412">
        <v>1</v>
      </c>
    </row>
    <row r="413" spans="1:28" hidden="1" x14ac:dyDescent="0.25">
      <c r="A413" t="s">
        <v>133</v>
      </c>
      <c r="E413" s="1"/>
      <c r="J413" s="21">
        <v>0</v>
      </c>
      <c r="N413" s="2" t="e">
        <f ca="1">VLOOKUP(Table_Data_Table_13[[#This Row],[Item ID]],Analysis_Table,8,FALSE)</f>
        <v>#N/A</v>
      </c>
      <c r="O413" s="19" t="e">
        <f ca="1">VLOOKUP(Table_Data_Table_13[[#This Row],[Item ID]],Analysis_Table,9,FALSE)</f>
        <v>#N/A</v>
      </c>
      <c r="P413" s="18" t="e">
        <f ca="1">VLOOKUP(Table_Data_Table_13[[#This Row],[Item ID]],Analysis_Table,10,FALSE)</f>
        <v>#N/A</v>
      </c>
      <c r="Q413" s="21" t="e">
        <f ca="1">VLOOKUP(Table_Data_Table_13[[#This Row],[Item ID]],Analysis_Table,11,FALSE)</f>
        <v>#N/A</v>
      </c>
      <c r="R413" s="2" t="e">
        <f ca="1">VLOOKUP(Table_Data_Table_13[[#This Row],[Item ID]],Analysis_Table,12,FALSE)</f>
        <v>#N/A</v>
      </c>
      <c r="S413" s="20" t="e">
        <f ca="1">VLOOKUP(Table_Data_Table_13[[#This Row],[Item ID]],Analysis_Table,13,FALSE)</f>
        <v>#N/A</v>
      </c>
      <c r="T413" s="3" t="e">
        <f ca="1">VLOOKUP(Table_Data_Table_13[[#This Row],[Item ID]],Analysis_Table,14,FALSE)</f>
        <v>#N/A</v>
      </c>
      <c r="U413" s="22" t="e">
        <f ca="1">VLOOKUP(Table_Data_Table_13[[#This Row],[Item ID]],Analysis_Table,15,FALSE)</f>
        <v>#N/A</v>
      </c>
      <c r="V413" s="2" t="e">
        <f ca="1">VLOOKUP(Table_Data_Table_13[[#This Row],[Item ID]],Analysis_Table,16,FALSE)</f>
        <v>#N/A</v>
      </c>
      <c r="W413" s="2" t="e">
        <f ca="1">VLOOKUP(Table_Data_Table_13[[#This Row],[Item ID]],Analysis_Table,17,FALSE)</f>
        <v>#N/A</v>
      </c>
      <c r="X413" s="20" t="e">
        <f ca="1">VLOOKUP(Table_Data_Table_13[[#This Row],[Item ID]],Analysis_Table,18,FALSE)</f>
        <v>#N/A</v>
      </c>
      <c r="Y413" s="20" t="e">
        <f ca="1">VLOOKUP(Table_Data_Table_13[[#This Row],[Item ID]],Analysis_Table,19,FALSE)</f>
        <v>#N/A</v>
      </c>
      <c r="Z413"/>
      <c r="AA413"/>
      <c r="AB413">
        <v>1</v>
      </c>
    </row>
    <row r="414" spans="1:28" hidden="1" x14ac:dyDescent="0.25">
      <c r="A414" t="s">
        <v>133</v>
      </c>
      <c r="E414" s="1"/>
      <c r="J414" s="21">
        <v>0</v>
      </c>
      <c r="N414" s="2" t="e">
        <f ca="1">VLOOKUP(Table_Data_Table_13[[#This Row],[Item ID]],Analysis_Table,8,FALSE)</f>
        <v>#N/A</v>
      </c>
      <c r="O414" s="19" t="e">
        <f ca="1">VLOOKUP(Table_Data_Table_13[[#This Row],[Item ID]],Analysis_Table,9,FALSE)</f>
        <v>#N/A</v>
      </c>
      <c r="P414" s="18" t="e">
        <f ca="1">VLOOKUP(Table_Data_Table_13[[#This Row],[Item ID]],Analysis_Table,10,FALSE)</f>
        <v>#N/A</v>
      </c>
      <c r="Q414" s="21" t="e">
        <f ca="1">VLOOKUP(Table_Data_Table_13[[#This Row],[Item ID]],Analysis_Table,11,FALSE)</f>
        <v>#N/A</v>
      </c>
      <c r="R414" s="2" t="e">
        <f ca="1">VLOOKUP(Table_Data_Table_13[[#This Row],[Item ID]],Analysis_Table,12,FALSE)</f>
        <v>#N/A</v>
      </c>
      <c r="S414" s="20" t="e">
        <f ca="1">VLOOKUP(Table_Data_Table_13[[#This Row],[Item ID]],Analysis_Table,13,FALSE)</f>
        <v>#N/A</v>
      </c>
      <c r="T414" s="3" t="e">
        <f ca="1">VLOOKUP(Table_Data_Table_13[[#This Row],[Item ID]],Analysis_Table,14,FALSE)</f>
        <v>#N/A</v>
      </c>
      <c r="U414" s="22" t="e">
        <f ca="1">VLOOKUP(Table_Data_Table_13[[#This Row],[Item ID]],Analysis_Table,15,FALSE)</f>
        <v>#N/A</v>
      </c>
      <c r="V414" s="2" t="e">
        <f ca="1">VLOOKUP(Table_Data_Table_13[[#This Row],[Item ID]],Analysis_Table,16,FALSE)</f>
        <v>#N/A</v>
      </c>
      <c r="W414" s="2" t="e">
        <f ca="1">VLOOKUP(Table_Data_Table_13[[#This Row],[Item ID]],Analysis_Table,17,FALSE)</f>
        <v>#N/A</v>
      </c>
      <c r="X414" s="20" t="e">
        <f ca="1">VLOOKUP(Table_Data_Table_13[[#This Row],[Item ID]],Analysis_Table,18,FALSE)</f>
        <v>#N/A</v>
      </c>
      <c r="Y414" s="20" t="e">
        <f ca="1">VLOOKUP(Table_Data_Table_13[[#This Row],[Item ID]],Analysis_Table,19,FALSE)</f>
        <v>#N/A</v>
      </c>
      <c r="Z414"/>
      <c r="AA414"/>
      <c r="AB414">
        <v>1</v>
      </c>
    </row>
    <row r="415" spans="1:28" hidden="1" x14ac:dyDescent="0.25">
      <c r="A415" t="s">
        <v>133</v>
      </c>
      <c r="E415" s="1"/>
      <c r="J415" s="21">
        <v>0</v>
      </c>
      <c r="N415" s="2" t="e">
        <f ca="1">VLOOKUP(Table_Data_Table_13[[#This Row],[Item ID]],Analysis_Table,8,FALSE)</f>
        <v>#N/A</v>
      </c>
      <c r="O415" s="19" t="e">
        <f ca="1">VLOOKUP(Table_Data_Table_13[[#This Row],[Item ID]],Analysis_Table,9,FALSE)</f>
        <v>#N/A</v>
      </c>
      <c r="P415" s="18" t="e">
        <f ca="1">VLOOKUP(Table_Data_Table_13[[#This Row],[Item ID]],Analysis_Table,10,FALSE)</f>
        <v>#N/A</v>
      </c>
      <c r="Q415" s="21" t="e">
        <f ca="1">VLOOKUP(Table_Data_Table_13[[#This Row],[Item ID]],Analysis_Table,11,FALSE)</f>
        <v>#N/A</v>
      </c>
      <c r="R415" s="2" t="e">
        <f ca="1">VLOOKUP(Table_Data_Table_13[[#This Row],[Item ID]],Analysis_Table,12,FALSE)</f>
        <v>#N/A</v>
      </c>
      <c r="S415" s="20" t="e">
        <f ca="1">VLOOKUP(Table_Data_Table_13[[#This Row],[Item ID]],Analysis_Table,13,FALSE)</f>
        <v>#N/A</v>
      </c>
      <c r="T415" s="3" t="e">
        <f ca="1">VLOOKUP(Table_Data_Table_13[[#This Row],[Item ID]],Analysis_Table,14,FALSE)</f>
        <v>#N/A</v>
      </c>
      <c r="U415" s="22" t="e">
        <f ca="1">VLOOKUP(Table_Data_Table_13[[#This Row],[Item ID]],Analysis_Table,15,FALSE)</f>
        <v>#N/A</v>
      </c>
      <c r="V415" s="2" t="e">
        <f ca="1">VLOOKUP(Table_Data_Table_13[[#This Row],[Item ID]],Analysis_Table,16,FALSE)</f>
        <v>#N/A</v>
      </c>
      <c r="W415" s="2" t="e">
        <f ca="1">VLOOKUP(Table_Data_Table_13[[#This Row],[Item ID]],Analysis_Table,17,FALSE)</f>
        <v>#N/A</v>
      </c>
      <c r="X415" s="20" t="e">
        <f ca="1">VLOOKUP(Table_Data_Table_13[[#This Row],[Item ID]],Analysis_Table,18,FALSE)</f>
        <v>#N/A</v>
      </c>
      <c r="Y415" s="20" t="e">
        <f ca="1">VLOOKUP(Table_Data_Table_13[[#This Row],[Item ID]],Analysis_Table,19,FALSE)</f>
        <v>#N/A</v>
      </c>
      <c r="Z415"/>
      <c r="AA415"/>
      <c r="AB415">
        <v>1</v>
      </c>
    </row>
    <row r="416" spans="1:28" hidden="1" x14ac:dyDescent="0.25">
      <c r="A416" t="s">
        <v>133</v>
      </c>
      <c r="E416" s="1"/>
      <c r="J416" s="21">
        <v>0</v>
      </c>
      <c r="N416" s="2" t="e">
        <f ca="1">VLOOKUP(Table_Data_Table_13[[#This Row],[Item ID]],Analysis_Table,8,FALSE)</f>
        <v>#N/A</v>
      </c>
      <c r="O416" s="19" t="e">
        <f ca="1">VLOOKUP(Table_Data_Table_13[[#This Row],[Item ID]],Analysis_Table,9,FALSE)</f>
        <v>#N/A</v>
      </c>
      <c r="P416" s="18" t="e">
        <f ca="1">VLOOKUP(Table_Data_Table_13[[#This Row],[Item ID]],Analysis_Table,10,FALSE)</f>
        <v>#N/A</v>
      </c>
      <c r="Q416" s="21" t="e">
        <f ca="1">VLOOKUP(Table_Data_Table_13[[#This Row],[Item ID]],Analysis_Table,11,FALSE)</f>
        <v>#N/A</v>
      </c>
      <c r="R416" s="2" t="e">
        <f ca="1">VLOOKUP(Table_Data_Table_13[[#This Row],[Item ID]],Analysis_Table,12,FALSE)</f>
        <v>#N/A</v>
      </c>
      <c r="S416" s="20" t="e">
        <f ca="1">VLOOKUP(Table_Data_Table_13[[#This Row],[Item ID]],Analysis_Table,13,FALSE)</f>
        <v>#N/A</v>
      </c>
      <c r="T416" s="3" t="e">
        <f ca="1">VLOOKUP(Table_Data_Table_13[[#This Row],[Item ID]],Analysis_Table,14,FALSE)</f>
        <v>#N/A</v>
      </c>
      <c r="U416" s="22" t="e">
        <f ca="1">VLOOKUP(Table_Data_Table_13[[#This Row],[Item ID]],Analysis_Table,15,FALSE)</f>
        <v>#N/A</v>
      </c>
      <c r="V416" s="2" t="e">
        <f ca="1">VLOOKUP(Table_Data_Table_13[[#This Row],[Item ID]],Analysis_Table,16,FALSE)</f>
        <v>#N/A</v>
      </c>
      <c r="W416" s="2" t="e">
        <f ca="1">VLOOKUP(Table_Data_Table_13[[#This Row],[Item ID]],Analysis_Table,17,FALSE)</f>
        <v>#N/A</v>
      </c>
      <c r="X416" s="20" t="e">
        <f ca="1">VLOOKUP(Table_Data_Table_13[[#This Row],[Item ID]],Analysis_Table,18,FALSE)</f>
        <v>#N/A</v>
      </c>
      <c r="Y416" s="20" t="e">
        <f ca="1">VLOOKUP(Table_Data_Table_13[[#This Row],[Item ID]],Analysis_Table,19,FALSE)</f>
        <v>#N/A</v>
      </c>
      <c r="Z416"/>
      <c r="AA416"/>
      <c r="AB416">
        <v>1</v>
      </c>
    </row>
    <row r="417" spans="1:28" hidden="1" x14ac:dyDescent="0.25">
      <c r="A417" t="s">
        <v>133</v>
      </c>
      <c r="E417" s="1"/>
      <c r="J417" s="21">
        <v>0</v>
      </c>
      <c r="N417" s="2" t="e">
        <f ca="1">VLOOKUP(Table_Data_Table_13[[#This Row],[Item ID]],Analysis_Table,8,FALSE)</f>
        <v>#N/A</v>
      </c>
      <c r="O417" s="19" t="e">
        <f ca="1">VLOOKUP(Table_Data_Table_13[[#This Row],[Item ID]],Analysis_Table,9,FALSE)</f>
        <v>#N/A</v>
      </c>
      <c r="P417" s="18" t="e">
        <f ca="1">VLOOKUP(Table_Data_Table_13[[#This Row],[Item ID]],Analysis_Table,10,FALSE)</f>
        <v>#N/A</v>
      </c>
      <c r="Q417" s="21" t="e">
        <f ca="1">VLOOKUP(Table_Data_Table_13[[#This Row],[Item ID]],Analysis_Table,11,FALSE)</f>
        <v>#N/A</v>
      </c>
      <c r="R417" s="2" t="e">
        <f ca="1">VLOOKUP(Table_Data_Table_13[[#This Row],[Item ID]],Analysis_Table,12,FALSE)</f>
        <v>#N/A</v>
      </c>
      <c r="S417" s="20" t="e">
        <f ca="1">VLOOKUP(Table_Data_Table_13[[#This Row],[Item ID]],Analysis_Table,13,FALSE)</f>
        <v>#N/A</v>
      </c>
      <c r="T417" s="3" t="e">
        <f ca="1">VLOOKUP(Table_Data_Table_13[[#This Row],[Item ID]],Analysis_Table,14,FALSE)</f>
        <v>#N/A</v>
      </c>
      <c r="U417" s="22" t="e">
        <f ca="1">VLOOKUP(Table_Data_Table_13[[#This Row],[Item ID]],Analysis_Table,15,FALSE)</f>
        <v>#N/A</v>
      </c>
      <c r="V417" s="2" t="e">
        <f ca="1">VLOOKUP(Table_Data_Table_13[[#This Row],[Item ID]],Analysis_Table,16,FALSE)</f>
        <v>#N/A</v>
      </c>
      <c r="W417" s="2" t="e">
        <f ca="1">VLOOKUP(Table_Data_Table_13[[#This Row],[Item ID]],Analysis_Table,17,FALSE)</f>
        <v>#N/A</v>
      </c>
      <c r="X417" s="20" t="e">
        <f ca="1">VLOOKUP(Table_Data_Table_13[[#This Row],[Item ID]],Analysis_Table,18,FALSE)</f>
        <v>#N/A</v>
      </c>
      <c r="Y417" s="20" t="e">
        <f ca="1">VLOOKUP(Table_Data_Table_13[[#This Row],[Item ID]],Analysis_Table,19,FALSE)</f>
        <v>#N/A</v>
      </c>
      <c r="Z417"/>
      <c r="AA417"/>
      <c r="AB417">
        <v>1</v>
      </c>
    </row>
    <row r="418" spans="1:28" hidden="1" x14ac:dyDescent="0.25">
      <c r="A418" t="s">
        <v>133</v>
      </c>
      <c r="E418" s="1"/>
      <c r="J418" s="21">
        <v>0</v>
      </c>
      <c r="N418" s="2" t="e">
        <f ca="1">VLOOKUP(Table_Data_Table_13[[#This Row],[Item ID]],Analysis_Table,8,FALSE)</f>
        <v>#N/A</v>
      </c>
      <c r="O418" s="19" t="e">
        <f ca="1">VLOOKUP(Table_Data_Table_13[[#This Row],[Item ID]],Analysis_Table,9,FALSE)</f>
        <v>#N/A</v>
      </c>
      <c r="P418" s="18" t="e">
        <f ca="1">VLOOKUP(Table_Data_Table_13[[#This Row],[Item ID]],Analysis_Table,10,FALSE)</f>
        <v>#N/A</v>
      </c>
      <c r="Q418" s="21" t="e">
        <f ca="1">VLOOKUP(Table_Data_Table_13[[#This Row],[Item ID]],Analysis_Table,11,FALSE)</f>
        <v>#N/A</v>
      </c>
      <c r="R418" s="2" t="e">
        <f ca="1">VLOOKUP(Table_Data_Table_13[[#This Row],[Item ID]],Analysis_Table,12,FALSE)</f>
        <v>#N/A</v>
      </c>
      <c r="S418" s="20" t="e">
        <f ca="1">VLOOKUP(Table_Data_Table_13[[#This Row],[Item ID]],Analysis_Table,13,FALSE)</f>
        <v>#N/A</v>
      </c>
      <c r="T418" s="3" t="e">
        <f ca="1">VLOOKUP(Table_Data_Table_13[[#This Row],[Item ID]],Analysis_Table,14,FALSE)</f>
        <v>#N/A</v>
      </c>
      <c r="U418" s="22" t="e">
        <f ca="1">VLOOKUP(Table_Data_Table_13[[#This Row],[Item ID]],Analysis_Table,15,FALSE)</f>
        <v>#N/A</v>
      </c>
      <c r="V418" s="2" t="e">
        <f ca="1">VLOOKUP(Table_Data_Table_13[[#This Row],[Item ID]],Analysis_Table,16,FALSE)</f>
        <v>#N/A</v>
      </c>
      <c r="W418" s="2" t="e">
        <f ca="1">VLOOKUP(Table_Data_Table_13[[#This Row],[Item ID]],Analysis_Table,17,FALSE)</f>
        <v>#N/A</v>
      </c>
      <c r="X418" s="20" t="e">
        <f ca="1">VLOOKUP(Table_Data_Table_13[[#This Row],[Item ID]],Analysis_Table,18,FALSE)</f>
        <v>#N/A</v>
      </c>
      <c r="Y418" s="20" t="e">
        <f ca="1">VLOOKUP(Table_Data_Table_13[[#This Row],[Item ID]],Analysis_Table,19,FALSE)</f>
        <v>#N/A</v>
      </c>
      <c r="Z418"/>
      <c r="AA418"/>
      <c r="AB418">
        <v>1</v>
      </c>
    </row>
    <row r="419" spans="1:28" hidden="1" x14ac:dyDescent="0.25">
      <c r="A419" t="s">
        <v>133</v>
      </c>
      <c r="E419" s="1"/>
      <c r="J419" s="21">
        <v>0</v>
      </c>
      <c r="N419" s="2" t="e">
        <f ca="1">VLOOKUP(Table_Data_Table_13[[#This Row],[Item ID]],Analysis_Table,8,FALSE)</f>
        <v>#N/A</v>
      </c>
      <c r="O419" s="19" t="e">
        <f ca="1">VLOOKUP(Table_Data_Table_13[[#This Row],[Item ID]],Analysis_Table,9,FALSE)</f>
        <v>#N/A</v>
      </c>
      <c r="P419" s="18" t="e">
        <f ca="1">VLOOKUP(Table_Data_Table_13[[#This Row],[Item ID]],Analysis_Table,10,FALSE)</f>
        <v>#N/A</v>
      </c>
      <c r="Q419" s="21" t="e">
        <f ca="1">VLOOKUP(Table_Data_Table_13[[#This Row],[Item ID]],Analysis_Table,11,FALSE)</f>
        <v>#N/A</v>
      </c>
      <c r="R419" s="2" t="e">
        <f ca="1">VLOOKUP(Table_Data_Table_13[[#This Row],[Item ID]],Analysis_Table,12,FALSE)</f>
        <v>#N/A</v>
      </c>
      <c r="S419" s="20" t="e">
        <f ca="1">VLOOKUP(Table_Data_Table_13[[#This Row],[Item ID]],Analysis_Table,13,FALSE)</f>
        <v>#N/A</v>
      </c>
      <c r="T419" s="3" t="e">
        <f ca="1">VLOOKUP(Table_Data_Table_13[[#This Row],[Item ID]],Analysis_Table,14,FALSE)</f>
        <v>#N/A</v>
      </c>
      <c r="U419" s="22" t="e">
        <f ca="1">VLOOKUP(Table_Data_Table_13[[#This Row],[Item ID]],Analysis_Table,15,FALSE)</f>
        <v>#N/A</v>
      </c>
      <c r="V419" s="2" t="e">
        <f ca="1">VLOOKUP(Table_Data_Table_13[[#This Row],[Item ID]],Analysis_Table,16,FALSE)</f>
        <v>#N/A</v>
      </c>
      <c r="W419" s="2" t="e">
        <f ca="1">VLOOKUP(Table_Data_Table_13[[#This Row],[Item ID]],Analysis_Table,17,FALSE)</f>
        <v>#N/A</v>
      </c>
      <c r="X419" s="20" t="e">
        <f ca="1">VLOOKUP(Table_Data_Table_13[[#This Row],[Item ID]],Analysis_Table,18,FALSE)</f>
        <v>#N/A</v>
      </c>
      <c r="Y419" s="20" t="e">
        <f ca="1">VLOOKUP(Table_Data_Table_13[[#This Row],[Item ID]],Analysis_Table,19,FALSE)</f>
        <v>#N/A</v>
      </c>
      <c r="Z419"/>
      <c r="AA419"/>
      <c r="AB419">
        <v>1</v>
      </c>
    </row>
    <row r="420" spans="1:28" hidden="1" x14ac:dyDescent="0.25">
      <c r="A420" t="s">
        <v>133</v>
      </c>
      <c r="E420" s="1"/>
      <c r="J420" s="21">
        <v>0</v>
      </c>
      <c r="N420" s="2" t="e">
        <f ca="1">VLOOKUP(Table_Data_Table_13[[#This Row],[Item ID]],Analysis_Table,8,FALSE)</f>
        <v>#N/A</v>
      </c>
      <c r="O420" s="19" t="e">
        <f ca="1">VLOOKUP(Table_Data_Table_13[[#This Row],[Item ID]],Analysis_Table,9,FALSE)</f>
        <v>#N/A</v>
      </c>
      <c r="P420" s="18" t="e">
        <f ca="1">VLOOKUP(Table_Data_Table_13[[#This Row],[Item ID]],Analysis_Table,10,FALSE)</f>
        <v>#N/A</v>
      </c>
      <c r="Q420" s="21" t="e">
        <f ca="1">VLOOKUP(Table_Data_Table_13[[#This Row],[Item ID]],Analysis_Table,11,FALSE)</f>
        <v>#N/A</v>
      </c>
      <c r="R420" s="2" t="e">
        <f ca="1">VLOOKUP(Table_Data_Table_13[[#This Row],[Item ID]],Analysis_Table,12,FALSE)</f>
        <v>#N/A</v>
      </c>
      <c r="S420" s="20" t="e">
        <f ca="1">VLOOKUP(Table_Data_Table_13[[#This Row],[Item ID]],Analysis_Table,13,FALSE)</f>
        <v>#N/A</v>
      </c>
      <c r="T420" s="3" t="e">
        <f ca="1">VLOOKUP(Table_Data_Table_13[[#This Row],[Item ID]],Analysis_Table,14,FALSE)</f>
        <v>#N/A</v>
      </c>
      <c r="U420" s="22" t="e">
        <f ca="1">VLOOKUP(Table_Data_Table_13[[#This Row],[Item ID]],Analysis_Table,15,FALSE)</f>
        <v>#N/A</v>
      </c>
      <c r="V420" s="2" t="e">
        <f ca="1">VLOOKUP(Table_Data_Table_13[[#This Row],[Item ID]],Analysis_Table,16,FALSE)</f>
        <v>#N/A</v>
      </c>
      <c r="W420" s="2" t="e">
        <f ca="1">VLOOKUP(Table_Data_Table_13[[#This Row],[Item ID]],Analysis_Table,17,FALSE)</f>
        <v>#N/A</v>
      </c>
      <c r="X420" s="20" t="e">
        <f ca="1">VLOOKUP(Table_Data_Table_13[[#This Row],[Item ID]],Analysis_Table,18,FALSE)</f>
        <v>#N/A</v>
      </c>
      <c r="Y420" s="20" t="e">
        <f ca="1">VLOOKUP(Table_Data_Table_13[[#This Row],[Item ID]],Analysis_Table,19,FALSE)</f>
        <v>#N/A</v>
      </c>
      <c r="Z420"/>
      <c r="AA420"/>
      <c r="AB420">
        <v>1</v>
      </c>
    </row>
    <row r="421" spans="1:28" hidden="1" x14ac:dyDescent="0.25">
      <c r="A421" t="s">
        <v>133</v>
      </c>
      <c r="E421" s="1"/>
      <c r="J421" s="21">
        <v>0</v>
      </c>
      <c r="N421" s="2" t="e">
        <f ca="1">VLOOKUP(Table_Data_Table_13[[#This Row],[Item ID]],Analysis_Table,8,FALSE)</f>
        <v>#N/A</v>
      </c>
      <c r="O421" s="19" t="e">
        <f ca="1">VLOOKUP(Table_Data_Table_13[[#This Row],[Item ID]],Analysis_Table,9,FALSE)</f>
        <v>#N/A</v>
      </c>
      <c r="P421" s="18" t="e">
        <f ca="1">VLOOKUP(Table_Data_Table_13[[#This Row],[Item ID]],Analysis_Table,10,FALSE)</f>
        <v>#N/A</v>
      </c>
      <c r="Q421" s="21" t="e">
        <f ca="1">VLOOKUP(Table_Data_Table_13[[#This Row],[Item ID]],Analysis_Table,11,FALSE)</f>
        <v>#N/A</v>
      </c>
      <c r="R421" s="2" t="e">
        <f ca="1">VLOOKUP(Table_Data_Table_13[[#This Row],[Item ID]],Analysis_Table,12,FALSE)</f>
        <v>#N/A</v>
      </c>
      <c r="S421" s="20" t="e">
        <f ca="1">VLOOKUP(Table_Data_Table_13[[#This Row],[Item ID]],Analysis_Table,13,FALSE)</f>
        <v>#N/A</v>
      </c>
      <c r="T421" s="3" t="e">
        <f ca="1">VLOOKUP(Table_Data_Table_13[[#This Row],[Item ID]],Analysis_Table,14,FALSE)</f>
        <v>#N/A</v>
      </c>
      <c r="U421" s="22" t="e">
        <f ca="1">VLOOKUP(Table_Data_Table_13[[#This Row],[Item ID]],Analysis_Table,15,FALSE)</f>
        <v>#N/A</v>
      </c>
      <c r="V421" s="2" t="e">
        <f ca="1">VLOOKUP(Table_Data_Table_13[[#This Row],[Item ID]],Analysis_Table,16,FALSE)</f>
        <v>#N/A</v>
      </c>
      <c r="W421" s="2" t="e">
        <f ca="1">VLOOKUP(Table_Data_Table_13[[#This Row],[Item ID]],Analysis_Table,17,FALSE)</f>
        <v>#N/A</v>
      </c>
      <c r="X421" s="20" t="e">
        <f ca="1">VLOOKUP(Table_Data_Table_13[[#This Row],[Item ID]],Analysis_Table,18,FALSE)</f>
        <v>#N/A</v>
      </c>
      <c r="Y421" s="20" t="e">
        <f ca="1">VLOOKUP(Table_Data_Table_13[[#This Row],[Item ID]],Analysis_Table,19,FALSE)</f>
        <v>#N/A</v>
      </c>
      <c r="Z421"/>
      <c r="AA421"/>
      <c r="AB421">
        <v>1</v>
      </c>
    </row>
    <row r="422" spans="1:28" hidden="1" x14ac:dyDescent="0.25">
      <c r="A422" t="s">
        <v>133</v>
      </c>
      <c r="E422" s="1"/>
      <c r="J422" s="21">
        <v>0</v>
      </c>
      <c r="N422" s="2" t="e">
        <f ca="1">VLOOKUP(Table_Data_Table_13[[#This Row],[Item ID]],Analysis_Table,8,FALSE)</f>
        <v>#N/A</v>
      </c>
      <c r="O422" s="19" t="e">
        <f ca="1">VLOOKUP(Table_Data_Table_13[[#This Row],[Item ID]],Analysis_Table,9,FALSE)</f>
        <v>#N/A</v>
      </c>
      <c r="P422" s="18" t="e">
        <f ca="1">VLOOKUP(Table_Data_Table_13[[#This Row],[Item ID]],Analysis_Table,10,FALSE)</f>
        <v>#N/A</v>
      </c>
      <c r="Q422" s="21" t="e">
        <f ca="1">VLOOKUP(Table_Data_Table_13[[#This Row],[Item ID]],Analysis_Table,11,FALSE)</f>
        <v>#N/A</v>
      </c>
      <c r="R422" s="2" t="e">
        <f ca="1">VLOOKUP(Table_Data_Table_13[[#This Row],[Item ID]],Analysis_Table,12,FALSE)</f>
        <v>#N/A</v>
      </c>
      <c r="S422" s="20" t="e">
        <f ca="1">VLOOKUP(Table_Data_Table_13[[#This Row],[Item ID]],Analysis_Table,13,FALSE)</f>
        <v>#N/A</v>
      </c>
      <c r="T422" s="3" t="e">
        <f ca="1">VLOOKUP(Table_Data_Table_13[[#This Row],[Item ID]],Analysis_Table,14,FALSE)</f>
        <v>#N/A</v>
      </c>
      <c r="U422" s="22" t="e">
        <f ca="1">VLOOKUP(Table_Data_Table_13[[#This Row],[Item ID]],Analysis_Table,15,FALSE)</f>
        <v>#N/A</v>
      </c>
      <c r="V422" s="2" t="e">
        <f ca="1">VLOOKUP(Table_Data_Table_13[[#This Row],[Item ID]],Analysis_Table,16,FALSE)</f>
        <v>#N/A</v>
      </c>
      <c r="W422" s="2" t="e">
        <f ca="1">VLOOKUP(Table_Data_Table_13[[#This Row],[Item ID]],Analysis_Table,17,FALSE)</f>
        <v>#N/A</v>
      </c>
      <c r="X422" s="20" t="e">
        <f ca="1">VLOOKUP(Table_Data_Table_13[[#This Row],[Item ID]],Analysis_Table,18,FALSE)</f>
        <v>#N/A</v>
      </c>
      <c r="Y422" s="20" t="e">
        <f ca="1">VLOOKUP(Table_Data_Table_13[[#This Row],[Item ID]],Analysis_Table,19,FALSE)</f>
        <v>#N/A</v>
      </c>
      <c r="Z422"/>
      <c r="AA422"/>
      <c r="AB422">
        <v>1</v>
      </c>
    </row>
    <row r="423" spans="1:28" hidden="1" x14ac:dyDescent="0.25">
      <c r="A423" t="s">
        <v>133</v>
      </c>
      <c r="E423" s="1"/>
      <c r="J423" s="21">
        <v>0</v>
      </c>
      <c r="N423" s="2" t="e">
        <f ca="1">VLOOKUP(Table_Data_Table_13[[#This Row],[Item ID]],Analysis_Table,8,FALSE)</f>
        <v>#N/A</v>
      </c>
      <c r="O423" s="19" t="e">
        <f ca="1">VLOOKUP(Table_Data_Table_13[[#This Row],[Item ID]],Analysis_Table,9,FALSE)</f>
        <v>#N/A</v>
      </c>
      <c r="P423" s="18" t="e">
        <f ca="1">VLOOKUP(Table_Data_Table_13[[#This Row],[Item ID]],Analysis_Table,10,FALSE)</f>
        <v>#N/A</v>
      </c>
      <c r="Q423" s="21" t="e">
        <f ca="1">VLOOKUP(Table_Data_Table_13[[#This Row],[Item ID]],Analysis_Table,11,FALSE)</f>
        <v>#N/A</v>
      </c>
      <c r="R423" s="2" t="e">
        <f ca="1">VLOOKUP(Table_Data_Table_13[[#This Row],[Item ID]],Analysis_Table,12,FALSE)</f>
        <v>#N/A</v>
      </c>
      <c r="S423" s="20" t="e">
        <f ca="1">VLOOKUP(Table_Data_Table_13[[#This Row],[Item ID]],Analysis_Table,13,FALSE)</f>
        <v>#N/A</v>
      </c>
      <c r="T423" s="3" t="e">
        <f ca="1">VLOOKUP(Table_Data_Table_13[[#This Row],[Item ID]],Analysis_Table,14,FALSE)</f>
        <v>#N/A</v>
      </c>
      <c r="U423" s="22" t="e">
        <f ca="1">VLOOKUP(Table_Data_Table_13[[#This Row],[Item ID]],Analysis_Table,15,FALSE)</f>
        <v>#N/A</v>
      </c>
      <c r="V423" s="2" t="e">
        <f ca="1">VLOOKUP(Table_Data_Table_13[[#This Row],[Item ID]],Analysis_Table,16,FALSE)</f>
        <v>#N/A</v>
      </c>
      <c r="W423" s="2" t="e">
        <f ca="1">VLOOKUP(Table_Data_Table_13[[#This Row],[Item ID]],Analysis_Table,17,FALSE)</f>
        <v>#N/A</v>
      </c>
      <c r="X423" s="20" t="e">
        <f ca="1">VLOOKUP(Table_Data_Table_13[[#This Row],[Item ID]],Analysis_Table,18,FALSE)</f>
        <v>#N/A</v>
      </c>
      <c r="Y423" s="20" t="e">
        <f ca="1">VLOOKUP(Table_Data_Table_13[[#This Row],[Item ID]],Analysis_Table,19,FALSE)</f>
        <v>#N/A</v>
      </c>
      <c r="Z423"/>
      <c r="AA423"/>
      <c r="AB423">
        <v>1</v>
      </c>
    </row>
    <row r="424" spans="1:28" hidden="1" x14ac:dyDescent="0.25">
      <c r="A424" t="s">
        <v>133</v>
      </c>
      <c r="E424" s="1"/>
      <c r="J424" s="21">
        <v>0</v>
      </c>
      <c r="N424" s="2" t="e">
        <f ca="1">VLOOKUP(Table_Data_Table_13[[#This Row],[Item ID]],Analysis_Table,8,FALSE)</f>
        <v>#N/A</v>
      </c>
      <c r="O424" s="19" t="e">
        <f ca="1">VLOOKUP(Table_Data_Table_13[[#This Row],[Item ID]],Analysis_Table,9,FALSE)</f>
        <v>#N/A</v>
      </c>
      <c r="P424" s="18" t="e">
        <f ca="1">VLOOKUP(Table_Data_Table_13[[#This Row],[Item ID]],Analysis_Table,10,FALSE)</f>
        <v>#N/A</v>
      </c>
      <c r="Q424" s="21" t="e">
        <f ca="1">VLOOKUP(Table_Data_Table_13[[#This Row],[Item ID]],Analysis_Table,11,FALSE)</f>
        <v>#N/A</v>
      </c>
      <c r="R424" s="2" t="e">
        <f ca="1">VLOOKUP(Table_Data_Table_13[[#This Row],[Item ID]],Analysis_Table,12,FALSE)</f>
        <v>#N/A</v>
      </c>
      <c r="S424" s="20" t="e">
        <f ca="1">VLOOKUP(Table_Data_Table_13[[#This Row],[Item ID]],Analysis_Table,13,FALSE)</f>
        <v>#N/A</v>
      </c>
      <c r="T424" s="3" t="e">
        <f ca="1">VLOOKUP(Table_Data_Table_13[[#This Row],[Item ID]],Analysis_Table,14,FALSE)</f>
        <v>#N/A</v>
      </c>
      <c r="U424" s="22" t="e">
        <f ca="1">VLOOKUP(Table_Data_Table_13[[#This Row],[Item ID]],Analysis_Table,15,FALSE)</f>
        <v>#N/A</v>
      </c>
      <c r="V424" s="2" t="e">
        <f ca="1">VLOOKUP(Table_Data_Table_13[[#This Row],[Item ID]],Analysis_Table,16,FALSE)</f>
        <v>#N/A</v>
      </c>
      <c r="W424" s="2" t="e">
        <f ca="1">VLOOKUP(Table_Data_Table_13[[#This Row],[Item ID]],Analysis_Table,17,FALSE)</f>
        <v>#N/A</v>
      </c>
      <c r="X424" s="20" t="e">
        <f ca="1">VLOOKUP(Table_Data_Table_13[[#This Row],[Item ID]],Analysis_Table,18,FALSE)</f>
        <v>#N/A</v>
      </c>
      <c r="Y424" s="20" t="e">
        <f ca="1">VLOOKUP(Table_Data_Table_13[[#This Row],[Item ID]],Analysis_Table,19,FALSE)</f>
        <v>#N/A</v>
      </c>
      <c r="Z424"/>
      <c r="AA424"/>
      <c r="AB424">
        <v>1</v>
      </c>
    </row>
    <row r="425" spans="1:28" hidden="1" x14ac:dyDescent="0.25">
      <c r="A425" t="s">
        <v>133</v>
      </c>
      <c r="E425" s="1"/>
      <c r="J425" s="21">
        <v>0</v>
      </c>
      <c r="N425" s="2" t="e">
        <f ca="1">VLOOKUP(Table_Data_Table_13[[#This Row],[Item ID]],Analysis_Table,8,FALSE)</f>
        <v>#N/A</v>
      </c>
      <c r="O425" s="19" t="e">
        <f ca="1">VLOOKUP(Table_Data_Table_13[[#This Row],[Item ID]],Analysis_Table,9,FALSE)</f>
        <v>#N/A</v>
      </c>
      <c r="P425" s="18" t="e">
        <f ca="1">VLOOKUP(Table_Data_Table_13[[#This Row],[Item ID]],Analysis_Table,10,FALSE)</f>
        <v>#N/A</v>
      </c>
      <c r="Q425" s="21" t="e">
        <f ca="1">VLOOKUP(Table_Data_Table_13[[#This Row],[Item ID]],Analysis_Table,11,FALSE)</f>
        <v>#N/A</v>
      </c>
      <c r="R425" s="2" t="e">
        <f ca="1">VLOOKUP(Table_Data_Table_13[[#This Row],[Item ID]],Analysis_Table,12,FALSE)</f>
        <v>#N/A</v>
      </c>
      <c r="S425" s="20" t="e">
        <f ca="1">VLOOKUP(Table_Data_Table_13[[#This Row],[Item ID]],Analysis_Table,13,FALSE)</f>
        <v>#N/A</v>
      </c>
      <c r="T425" s="3" t="e">
        <f ca="1">VLOOKUP(Table_Data_Table_13[[#This Row],[Item ID]],Analysis_Table,14,FALSE)</f>
        <v>#N/A</v>
      </c>
      <c r="U425" s="22" t="e">
        <f ca="1">VLOOKUP(Table_Data_Table_13[[#This Row],[Item ID]],Analysis_Table,15,FALSE)</f>
        <v>#N/A</v>
      </c>
      <c r="V425" s="2" t="e">
        <f ca="1">VLOOKUP(Table_Data_Table_13[[#This Row],[Item ID]],Analysis_Table,16,FALSE)</f>
        <v>#N/A</v>
      </c>
      <c r="W425" s="2" t="e">
        <f ca="1">VLOOKUP(Table_Data_Table_13[[#This Row],[Item ID]],Analysis_Table,17,FALSE)</f>
        <v>#N/A</v>
      </c>
      <c r="X425" s="20" t="e">
        <f ca="1">VLOOKUP(Table_Data_Table_13[[#This Row],[Item ID]],Analysis_Table,18,FALSE)</f>
        <v>#N/A</v>
      </c>
      <c r="Y425" s="20" t="e">
        <f ca="1">VLOOKUP(Table_Data_Table_13[[#This Row],[Item ID]],Analysis_Table,19,FALSE)</f>
        <v>#N/A</v>
      </c>
      <c r="Z425"/>
      <c r="AA425"/>
      <c r="AB425">
        <v>1</v>
      </c>
    </row>
    <row r="426" spans="1:28" hidden="1" x14ac:dyDescent="0.25">
      <c r="A426" t="s">
        <v>133</v>
      </c>
      <c r="E426" s="1"/>
      <c r="J426" s="21">
        <v>0</v>
      </c>
      <c r="N426" s="2" t="e">
        <f ca="1">VLOOKUP(Table_Data_Table_13[[#This Row],[Item ID]],Analysis_Table,8,FALSE)</f>
        <v>#N/A</v>
      </c>
      <c r="O426" s="19" t="e">
        <f ca="1">VLOOKUP(Table_Data_Table_13[[#This Row],[Item ID]],Analysis_Table,9,FALSE)</f>
        <v>#N/A</v>
      </c>
      <c r="P426" s="18" t="e">
        <f ca="1">VLOOKUP(Table_Data_Table_13[[#This Row],[Item ID]],Analysis_Table,10,FALSE)</f>
        <v>#N/A</v>
      </c>
      <c r="Q426" s="21" t="e">
        <f ca="1">VLOOKUP(Table_Data_Table_13[[#This Row],[Item ID]],Analysis_Table,11,FALSE)</f>
        <v>#N/A</v>
      </c>
      <c r="R426" s="2" t="e">
        <f ca="1">VLOOKUP(Table_Data_Table_13[[#This Row],[Item ID]],Analysis_Table,12,FALSE)</f>
        <v>#N/A</v>
      </c>
      <c r="S426" s="20" t="e">
        <f ca="1">VLOOKUP(Table_Data_Table_13[[#This Row],[Item ID]],Analysis_Table,13,FALSE)</f>
        <v>#N/A</v>
      </c>
      <c r="T426" s="3" t="e">
        <f ca="1">VLOOKUP(Table_Data_Table_13[[#This Row],[Item ID]],Analysis_Table,14,FALSE)</f>
        <v>#N/A</v>
      </c>
      <c r="U426" s="22" t="e">
        <f ca="1">VLOOKUP(Table_Data_Table_13[[#This Row],[Item ID]],Analysis_Table,15,FALSE)</f>
        <v>#N/A</v>
      </c>
      <c r="V426" s="2" t="e">
        <f ca="1">VLOOKUP(Table_Data_Table_13[[#This Row],[Item ID]],Analysis_Table,16,FALSE)</f>
        <v>#N/A</v>
      </c>
      <c r="W426" s="2" t="e">
        <f ca="1">VLOOKUP(Table_Data_Table_13[[#This Row],[Item ID]],Analysis_Table,17,FALSE)</f>
        <v>#N/A</v>
      </c>
      <c r="X426" s="20" t="e">
        <f ca="1">VLOOKUP(Table_Data_Table_13[[#This Row],[Item ID]],Analysis_Table,18,FALSE)</f>
        <v>#N/A</v>
      </c>
      <c r="Y426" s="20" t="e">
        <f ca="1">VLOOKUP(Table_Data_Table_13[[#This Row],[Item ID]],Analysis_Table,19,FALSE)</f>
        <v>#N/A</v>
      </c>
      <c r="Z426"/>
      <c r="AA426"/>
      <c r="AB426">
        <v>1</v>
      </c>
    </row>
    <row r="427" spans="1:28" hidden="1" x14ac:dyDescent="0.25">
      <c r="A427" t="s">
        <v>133</v>
      </c>
      <c r="E427" s="1"/>
      <c r="J427" s="21">
        <v>0</v>
      </c>
      <c r="N427" s="2" t="e">
        <f ca="1">VLOOKUP(Table_Data_Table_13[[#This Row],[Item ID]],Analysis_Table,8,FALSE)</f>
        <v>#N/A</v>
      </c>
      <c r="O427" s="19" t="e">
        <f ca="1">VLOOKUP(Table_Data_Table_13[[#This Row],[Item ID]],Analysis_Table,9,FALSE)</f>
        <v>#N/A</v>
      </c>
      <c r="P427" s="18" t="e">
        <f ca="1">VLOOKUP(Table_Data_Table_13[[#This Row],[Item ID]],Analysis_Table,10,FALSE)</f>
        <v>#N/A</v>
      </c>
      <c r="Q427" s="21" t="e">
        <f ca="1">VLOOKUP(Table_Data_Table_13[[#This Row],[Item ID]],Analysis_Table,11,FALSE)</f>
        <v>#N/A</v>
      </c>
      <c r="R427" s="2" t="e">
        <f ca="1">VLOOKUP(Table_Data_Table_13[[#This Row],[Item ID]],Analysis_Table,12,FALSE)</f>
        <v>#N/A</v>
      </c>
      <c r="S427" s="20" t="e">
        <f ca="1">VLOOKUP(Table_Data_Table_13[[#This Row],[Item ID]],Analysis_Table,13,FALSE)</f>
        <v>#N/A</v>
      </c>
      <c r="T427" s="3" t="e">
        <f ca="1">VLOOKUP(Table_Data_Table_13[[#This Row],[Item ID]],Analysis_Table,14,FALSE)</f>
        <v>#N/A</v>
      </c>
      <c r="U427" s="22" t="e">
        <f ca="1">VLOOKUP(Table_Data_Table_13[[#This Row],[Item ID]],Analysis_Table,15,FALSE)</f>
        <v>#N/A</v>
      </c>
      <c r="V427" s="2" t="e">
        <f ca="1">VLOOKUP(Table_Data_Table_13[[#This Row],[Item ID]],Analysis_Table,16,FALSE)</f>
        <v>#N/A</v>
      </c>
      <c r="W427" s="2" t="e">
        <f ca="1">VLOOKUP(Table_Data_Table_13[[#This Row],[Item ID]],Analysis_Table,17,FALSE)</f>
        <v>#N/A</v>
      </c>
      <c r="X427" s="20" t="e">
        <f ca="1">VLOOKUP(Table_Data_Table_13[[#This Row],[Item ID]],Analysis_Table,18,FALSE)</f>
        <v>#N/A</v>
      </c>
      <c r="Y427" s="20" t="e">
        <f ca="1">VLOOKUP(Table_Data_Table_13[[#This Row],[Item ID]],Analysis_Table,19,FALSE)</f>
        <v>#N/A</v>
      </c>
      <c r="Z427"/>
      <c r="AA427"/>
      <c r="AB427">
        <v>1</v>
      </c>
    </row>
    <row r="428" spans="1:28" hidden="1" x14ac:dyDescent="0.25">
      <c r="A428" t="s">
        <v>133</v>
      </c>
      <c r="E428" s="1"/>
      <c r="J428" s="21">
        <v>0</v>
      </c>
      <c r="N428" s="2" t="e">
        <f ca="1">VLOOKUP(Table_Data_Table_13[[#This Row],[Item ID]],Analysis_Table,8,FALSE)</f>
        <v>#N/A</v>
      </c>
      <c r="O428" s="19" t="e">
        <f ca="1">VLOOKUP(Table_Data_Table_13[[#This Row],[Item ID]],Analysis_Table,9,FALSE)</f>
        <v>#N/A</v>
      </c>
      <c r="P428" s="18" t="e">
        <f ca="1">VLOOKUP(Table_Data_Table_13[[#This Row],[Item ID]],Analysis_Table,10,FALSE)</f>
        <v>#N/A</v>
      </c>
      <c r="Q428" s="21" t="e">
        <f ca="1">VLOOKUP(Table_Data_Table_13[[#This Row],[Item ID]],Analysis_Table,11,FALSE)</f>
        <v>#N/A</v>
      </c>
      <c r="R428" s="2" t="e">
        <f ca="1">VLOOKUP(Table_Data_Table_13[[#This Row],[Item ID]],Analysis_Table,12,FALSE)</f>
        <v>#N/A</v>
      </c>
      <c r="S428" s="20" t="e">
        <f ca="1">VLOOKUP(Table_Data_Table_13[[#This Row],[Item ID]],Analysis_Table,13,FALSE)</f>
        <v>#N/A</v>
      </c>
      <c r="T428" s="3" t="e">
        <f ca="1">VLOOKUP(Table_Data_Table_13[[#This Row],[Item ID]],Analysis_Table,14,FALSE)</f>
        <v>#N/A</v>
      </c>
      <c r="U428" s="22" t="e">
        <f ca="1">VLOOKUP(Table_Data_Table_13[[#This Row],[Item ID]],Analysis_Table,15,FALSE)</f>
        <v>#N/A</v>
      </c>
      <c r="V428" s="2" t="e">
        <f ca="1">VLOOKUP(Table_Data_Table_13[[#This Row],[Item ID]],Analysis_Table,16,FALSE)</f>
        <v>#N/A</v>
      </c>
      <c r="W428" s="2" t="e">
        <f ca="1">VLOOKUP(Table_Data_Table_13[[#This Row],[Item ID]],Analysis_Table,17,FALSE)</f>
        <v>#N/A</v>
      </c>
      <c r="X428" s="20" t="e">
        <f ca="1">VLOOKUP(Table_Data_Table_13[[#This Row],[Item ID]],Analysis_Table,18,FALSE)</f>
        <v>#N/A</v>
      </c>
      <c r="Y428" s="20" t="e">
        <f ca="1">VLOOKUP(Table_Data_Table_13[[#This Row],[Item ID]],Analysis_Table,19,FALSE)</f>
        <v>#N/A</v>
      </c>
      <c r="Z428"/>
      <c r="AA428"/>
      <c r="AB428">
        <v>1</v>
      </c>
    </row>
    <row r="429" spans="1:28" hidden="1" x14ac:dyDescent="0.25">
      <c r="A429" t="s">
        <v>133</v>
      </c>
      <c r="E429" s="1"/>
      <c r="J429" s="21">
        <v>0</v>
      </c>
      <c r="N429" s="2" t="e">
        <f ca="1">VLOOKUP(Table_Data_Table_13[[#This Row],[Item ID]],Analysis_Table,8,FALSE)</f>
        <v>#N/A</v>
      </c>
      <c r="O429" s="19" t="e">
        <f ca="1">VLOOKUP(Table_Data_Table_13[[#This Row],[Item ID]],Analysis_Table,9,FALSE)</f>
        <v>#N/A</v>
      </c>
      <c r="P429" s="18" t="e">
        <f ca="1">VLOOKUP(Table_Data_Table_13[[#This Row],[Item ID]],Analysis_Table,10,FALSE)</f>
        <v>#N/A</v>
      </c>
      <c r="Q429" s="21" t="e">
        <f ca="1">VLOOKUP(Table_Data_Table_13[[#This Row],[Item ID]],Analysis_Table,11,FALSE)</f>
        <v>#N/A</v>
      </c>
      <c r="R429" s="2" t="e">
        <f ca="1">VLOOKUP(Table_Data_Table_13[[#This Row],[Item ID]],Analysis_Table,12,FALSE)</f>
        <v>#N/A</v>
      </c>
      <c r="S429" s="20" t="e">
        <f ca="1">VLOOKUP(Table_Data_Table_13[[#This Row],[Item ID]],Analysis_Table,13,FALSE)</f>
        <v>#N/A</v>
      </c>
      <c r="T429" s="3" t="e">
        <f ca="1">VLOOKUP(Table_Data_Table_13[[#This Row],[Item ID]],Analysis_Table,14,FALSE)</f>
        <v>#N/A</v>
      </c>
      <c r="U429" s="22" t="e">
        <f ca="1">VLOOKUP(Table_Data_Table_13[[#This Row],[Item ID]],Analysis_Table,15,FALSE)</f>
        <v>#N/A</v>
      </c>
      <c r="V429" s="2" t="e">
        <f ca="1">VLOOKUP(Table_Data_Table_13[[#This Row],[Item ID]],Analysis_Table,16,FALSE)</f>
        <v>#N/A</v>
      </c>
      <c r="W429" s="2" t="e">
        <f ca="1">VLOOKUP(Table_Data_Table_13[[#This Row],[Item ID]],Analysis_Table,17,FALSE)</f>
        <v>#N/A</v>
      </c>
      <c r="X429" s="20" t="e">
        <f ca="1">VLOOKUP(Table_Data_Table_13[[#This Row],[Item ID]],Analysis_Table,18,FALSE)</f>
        <v>#N/A</v>
      </c>
      <c r="Y429" s="20" t="e">
        <f ca="1">VLOOKUP(Table_Data_Table_13[[#This Row],[Item ID]],Analysis_Table,19,FALSE)</f>
        <v>#N/A</v>
      </c>
      <c r="Z429"/>
      <c r="AA429"/>
      <c r="AB429">
        <v>1</v>
      </c>
    </row>
    <row r="430" spans="1:28" hidden="1" x14ac:dyDescent="0.25">
      <c r="A430" t="s">
        <v>133</v>
      </c>
      <c r="E430" s="1"/>
      <c r="J430" s="21">
        <v>0</v>
      </c>
      <c r="N430" s="2" t="e">
        <f ca="1">VLOOKUP(Table_Data_Table_13[[#This Row],[Item ID]],Analysis_Table,8,FALSE)</f>
        <v>#N/A</v>
      </c>
      <c r="O430" s="19" t="e">
        <f ca="1">VLOOKUP(Table_Data_Table_13[[#This Row],[Item ID]],Analysis_Table,9,FALSE)</f>
        <v>#N/A</v>
      </c>
      <c r="P430" s="18" t="e">
        <f ca="1">VLOOKUP(Table_Data_Table_13[[#This Row],[Item ID]],Analysis_Table,10,FALSE)</f>
        <v>#N/A</v>
      </c>
      <c r="Q430" s="21" t="e">
        <f ca="1">VLOOKUP(Table_Data_Table_13[[#This Row],[Item ID]],Analysis_Table,11,FALSE)</f>
        <v>#N/A</v>
      </c>
      <c r="R430" s="2" t="e">
        <f ca="1">VLOOKUP(Table_Data_Table_13[[#This Row],[Item ID]],Analysis_Table,12,FALSE)</f>
        <v>#N/A</v>
      </c>
      <c r="S430" s="20" t="e">
        <f ca="1">VLOOKUP(Table_Data_Table_13[[#This Row],[Item ID]],Analysis_Table,13,FALSE)</f>
        <v>#N/A</v>
      </c>
      <c r="T430" s="3" t="e">
        <f ca="1">VLOOKUP(Table_Data_Table_13[[#This Row],[Item ID]],Analysis_Table,14,FALSE)</f>
        <v>#N/A</v>
      </c>
      <c r="U430" s="22" t="e">
        <f ca="1">VLOOKUP(Table_Data_Table_13[[#This Row],[Item ID]],Analysis_Table,15,FALSE)</f>
        <v>#N/A</v>
      </c>
      <c r="V430" s="2" t="e">
        <f ca="1">VLOOKUP(Table_Data_Table_13[[#This Row],[Item ID]],Analysis_Table,16,FALSE)</f>
        <v>#N/A</v>
      </c>
      <c r="W430" s="2" t="e">
        <f ca="1">VLOOKUP(Table_Data_Table_13[[#This Row],[Item ID]],Analysis_Table,17,FALSE)</f>
        <v>#N/A</v>
      </c>
      <c r="X430" s="20" t="e">
        <f ca="1">VLOOKUP(Table_Data_Table_13[[#This Row],[Item ID]],Analysis_Table,18,FALSE)</f>
        <v>#N/A</v>
      </c>
      <c r="Y430" s="20" t="e">
        <f ca="1">VLOOKUP(Table_Data_Table_13[[#This Row],[Item ID]],Analysis_Table,19,FALSE)</f>
        <v>#N/A</v>
      </c>
      <c r="Z430"/>
      <c r="AA430"/>
      <c r="AB430">
        <v>1</v>
      </c>
    </row>
    <row r="431" spans="1:28" hidden="1" x14ac:dyDescent="0.25">
      <c r="A431" t="s">
        <v>133</v>
      </c>
      <c r="E431" s="1"/>
      <c r="J431" s="21">
        <v>0</v>
      </c>
      <c r="N431" s="2" t="e">
        <f ca="1">VLOOKUP(Table_Data_Table_13[[#This Row],[Item ID]],Analysis_Table,8,FALSE)</f>
        <v>#N/A</v>
      </c>
      <c r="O431" s="19" t="e">
        <f ca="1">VLOOKUP(Table_Data_Table_13[[#This Row],[Item ID]],Analysis_Table,9,FALSE)</f>
        <v>#N/A</v>
      </c>
      <c r="P431" s="18" t="e">
        <f ca="1">VLOOKUP(Table_Data_Table_13[[#This Row],[Item ID]],Analysis_Table,10,FALSE)</f>
        <v>#N/A</v>
      </c>
      <c r="Q431" s="21" t="e">
        <f ca="1">VLOOKUP(Table_Data_Table_13[[#This Row],[Item ID]],Analysis_Table,11,FALSE)</f>
        <v>#N/A</v>
      </c>
      <c r="R431" s="2" t="e">
        <f ca="1">VLOOKUP(Table_Data_Table_13[[#This Row],[Item ID]],Analysis_Table,12,FALSE)</f>
        <v>#N/A</v>
      </c>
      <c r="S431" s="20" t="e">
        <f ca="1">VLOOKUP(Table_Data_Table_13[[#This Row],[Item ID]],Analysis_Table,13,FALSE)</f>
        <v>#N/A</v>
      </c>
      <c r="T431" s="3" t="e">
        <f ca="1">VLOOKUP(Table_Data_Table_13[[#This Row],[Item ID]],Analysis_Table,14,FALSE)</f>
        <v>#N/A</v>
      </c>
      <c r="U431" s="22" t="e">
        <f ca="1">VLOOKUP(Table_Data_Table_13[[#This Row],[Item ID]],Analysis_Table,15,FALSE)</f>
        <v>#N/A</v>
      </c>
      <c r="V431" s="2" t="e">
        <f ca="1">VLOOKUP(Table_Data_Table_13[[#This Row],[Item ID]],Analysis_Table,16,FALSE)</f>
        <v>#N/A</v>
      </c>
      <c r="W431" s="2" t="e">
        <f ca="1">VLOOKUP(Table_Data_Table_13[[#This Row],[Item ID]],Analysis_Table,17,FALSE)</f>
        <v>#N/A</v>
      </c>
      <c r="X431" s="20" t="e">
        <f ca="1">VLOOKUP(Table_Data_Table_13[[#This Row],[Item ID]],Analysis_Table,18,FALSE)</f>
        <v>#N/A</v>
      </c>
      <c r="Y431" s="20" t="e">
        <f ca="1">VLOOKUP(Table_Data_Table_13[[#This Row],[Item ID]],Analysis_Table,19,FALSE)</f>
        <v>#N/A</v>
      </c>
      <c r="Z431"/>
      <c r="AA431"/>
      <c r="AB431">
        <v>1</v>
      </c>
    </row>
    <row r="432" spans="1:28" hidden="1" x14ac:dyDescent="0.25">
      <c r="A432" t="s">
        <v>133</v>
      </c>
      <c r="E432" s="1"/>
      <c r="J432" s="21">
        <v>0</v>
      </c>
      <c r="N432" s="2" t="e">
        <f ca="1">VLOOKUP(Table_Data_Table_13[[#This Row],[Item ID]],Analysis_Table,8,FALSE)</f>
        <v>#N/A</v>
      </c>
      <c r="O432" s="19" t="e">
        <f ca="1">VLOOKUP(Table_Data_Table_13[[#This Row],[Item ID]],Analysis_Table,9,FALSE)</f>
        <v>#N/A</v>
      </c>
      <c r="P432" s="18" t="e">
        <f ca="1">VLOOKUP(Table_Data_Table_13[[#This Row],[Item ID]],Analysis_Table,10,FALSE)</f>
        <v>#N/A</v>
      </c>
      <c r="Q432" s="21" t="e">
        <f ca="1">VLOOKUP(Table_Data_Table_13[[#This Row],[Item ID]],Analysis_Table,11,FALSE)</f>
        <v>#N/A</v>
      </c>
      <c r="R432" s="2" t="e">
        <f ca="1">VLOOKUP(Table_Data_Table_13[[#This Row],[Item ID]],Analysis_Table,12,FALSE)</f>
        <v>#N/A</v>
      </c>
      <c r="S432" s="20" t="e">
        <f ca="1">VLOOKUP(Table_Data_Table_13[[#This Row],[Item ID]],Analysis_Table,13,FALSE)</f>
        <v>#N/A</v>
      </c>
      <c r="T432" s="3" t="e">
        <f ca="1">VLOOKUP(Table_Data_Table_13[[#This Row],[Item ID]],Analysis_Table,14,FALSE)</f>
        <v>#N/A</v>
      </c>
      <c r="U432" s="22" t="e">
        <f ca="1">VLOOKUP(Table_Data_Table_13[[#This Row],[Item ID]],Analysis_Table,15,FALSE)</f>
        <v>#N/A</v>
      </c>
      <c r="V432" s="2" t="e">
        <f ca="1">VLOOKUP(Table_Data_Table_13[[#This Row],[Item ID]],Analysis_Table,16,FALSE)</f>
        <v>#N/A</v>
      </c>
      <c r="W432" s="2" t="e">
        <f ca="1">VLOOKUP(Table_Data_Table_13[[#This Row],[Item ID]],Analysis_Table,17,FALSE)</f>
        <v>#N/A</v>
      </c>
      <c r="X432" s="20" t="e">
        <f ca="1">VLOOKUP(Table_Data_Table_13[[#This Row],[Item ID]],Analysis_Table,18,FALSE)</f>
        <v>#N/A</v>
      </c>
      <c r="Y432" s="20" t="e">
        <f ca="1">VLOOKUP(Table_Data_Table_13[[#This Row],[Item ID]],Analysis_Table,19,FALSE)</f>
        <v>#N/A</v>
      </c>
      <c r="Z432"/>
      <c r="AA432"/>
      <c r="AB432">
        <v>1</v>
      </c>
    </row>
    <row r="433" spans="1:28" hidden="1" x14ac:dyDescent="0.25">
      <c r="A433" t="s">
        <v>133</v>
      </c>
      <c r="E433" s="1"/>
      <c r="J433" s="21">
        <v>0</v>
      </c>
      <c r="N433" s="2" t="e">
        <f ca="1">VLOOKUP(Table_Data_Table_13[[#This Row],[Item ID]],Analysis_Table,8,FALSE)</f>
        <v>#N/A</v>
      </c>
      <c r="O433" s="19" t="e">
        <f ca="1">VLOOKUP(Table_Data_Table_13[[#This Row],[Item ID]],Analysis_Table,9,FALSE)</f>
        <v>#N/A</v>
      </c>
      <c r="P433" s="18" t="e">
        <f ca="1">VLOOKUP(Table_Data_Table_13[[#This Row],[Item ID]],Analysis_Table,10,FALSE)</f>
        <v>#N/A</v>
      </c>
      <c r="Q433" s="21" t="e">
        <f ca="1">VLOOKUP(Table_Data_Table_13[[#This Row],[Item ID]],Analysis_Table,11,FALSE)</f>
        <v>#N/A</v>
      </c>
      <c r="R433" s="2" t="e">
        <f ca="1">VLOOKUP(Table_Data_Table_13[[#This Row],[Item ID]],Analysis_Table,12,FALSE)</f>
        <v>#N/A</v>
      </c>
      <c r="S433" s="20" t="e">
        <f ca="1">VLOOKUP(Table_Data_Table_13[[#This Row],[Item ID]],Analysis_Table,13,FALSE)</f>
        <v>#N/A</v>
      </c>
      <c r="T433" s="3" t="e">
        <f ca="1">VLOOKUP(Table_Data_Table_13[[#This Row],[Item ID]],Analysis_Table,14,FALSE)</f>
        <v>#N/A</v>
      </c>
      <c r="U433" s="22" t="e">
        <f ca="1">VLOOKUP(Table_Data_Table_13[[#This Row],[Item ID]],Analysis_Table,15,FALSE)</f>
        <v>#N/A</v>
      </c>
      <c r="V433" s="2" t="e">
        <f ca="1">VLOOKUP(Table_Data_Table_13[[#This Row],[Item ID]],Analysis_Table,16,FALSE)</f>
        <v>#N/A</v>
      </c>
      <c r="W433" s="2" t="e">
        <f ca="1">VLOOKUP(Table_Data_Table_13[[#This Row],[Item ID]],Analysis_Table,17,FALSE)</f>
        <v>#N/A</v>
      </c>
      <c r="X433" s="20" t="e">
        <f ca="1">VLOOKUP(Table_Data_Table_13[[#This Row],[Item ID]],Analysis_Table,18,FALSE)</f>
        <v>#N/A</v>
      </c>
      <c r="Y433" s="20" t="e">
        <f ca="1">VLOOKUP(Table_Data_Table_13[[#This Row],[Item ID]],Analysis_Table,19,FALSE)</f>
        <v>#N/A</v>
      </c>
      <c r="Z433"/>
      <c r="AA433"/>
      <c r="AB433">
        <v>1</v>
      </c>
    </row>
    <row r="434" spans="1:28" hidden="1" x14ac:dyDescent="0.25">
      <c r="A434" t="s">
        <v>133</v>
      </c>
      <c r="E434" s="1"/>
      <c r="J434" s="21">
        <v>0</v>
      </c>
      <c r="N434" s="2" t="e">
        <f ca="1">VLOOKUP(Table_Data_Table_13[[#This Row],[Item ID]],Analysis_Table,8,FALSE)</f>
        <v>#N/A</v>
      </c>
      <c r="O434" s="19" t="e">
        <f ca="1">VLOOKUP(Table_Data_Table_13[[#This Row],[Item ID]],Analysis_Table,9,FALSE)</f>
        <v>#N/A</v>
      </c>
      <c r="P434" s="18" t="e">
        <f ca="1">VLOOKUP(Table_Data_Table_13[[#This Row],[Item ID]],Analysis_Table,10,FALSE)</f>
        <v>#N/A</v>
      </c>
      <c r="Q434" s="21" t="e">
        <f ca="1">VLOOKUP(Table_Data_Table_13[[#This Row],[Item ID]],Analysis_Table,11,FALSE)</f>
        <v>#N/A</v>
      </c>
      <c r="R434" s="2" t="e">
        <f ca="1">VLOOKUP(Table_Data_Table_13[[#This Row],[Item ID]],Analysis_Table,12,FALSE)</f>
        <v>#N/A</v>
      </c>
      <c r="S434" s="20" t="e">
        <f ca="1">VLOOKUP(Table_Data_Table_13[[#This Row],[Item ID]],Analysis_Table,13,FALSE)</f>
        <v>#N/A</v>
      </c>
      <c r="T434" s="3" t="e">
        <f ca="1">VLOOKUP(Table_Data_Table_13[[#This Row],[Item ID]],Analysis_Table,14,FALSE)</f>
        <v>#N/A</v>
      </c>
      <c r="U434" s="22" t="e">
        <f ca="1">VLOOKUP(Table_Data_Table_13[[#This Row],[Item ID]],Analysis_Table,15,FALSE)</f>
        <v>#N/A</v>
      </c>
      <c r="V434" s="2" t="e">
        <f ca="1">VLOOKUP(Table_Data_Table_13[[#This Row],[Item ID]],Analysis_Table,16,FALSE)</f>
        <v>#N/A</v>
      </c>
      <c r="W434" s="2" t="e">
        <f ca="1">VLOOKUP(Table_Data_Table_13[[#This Row],[Item ID]],Analysis_Table,17,FALSE)</f>
        <v>#N/A</v>
      </c>
      <c r="X434" s="20" t="e">
        <f ca="1">VLOOKUP(Table_Data_Table_13[[#This Row],[Item ID]],Analysis_Table,18,FALSE)</f>
        <v>#N/A</v>
      </c>
      <c r="Y434" s="20" t="e">
        <f ca="1">VLOOKUP(Table_Data_Table_13[[#This Row],[Item ID]],Analysis_Table,19,FALSE)</f>
        <v>#N/A</v>
      </c>
      <c r="Z434"/>
      <c r="AA434"/>
      <c r="AB434">
        <v>1</v>
      </c>
    </row>
    <row r="435" spans="1:28" hidden="1" x14ac:dyDescent="0.25">
      <c r="A435" t="s">
        <v>133</v>
      </c>
      <c r="E435" s="1"/>
      <c r="J435" s="21">
        <v>0</v>
      </c>
      <c r="N435" s="2" t="e">
        <f ca="1">VLOOKUP(Table_Data_Table_13[[#This Row],[Item ID]],Analysis_Table,8,FALSE)</f>
        <v>#N/A</v>
      </c>
      <c r="O435" s="19" t="e">
        <f ca="1">VLOOKUP(Table_Data_Table_13[[#This Row],[Item ID]],Analysis_Table,9,FALSE)</f>
        <v>#N/A</v>
      </c>
      <c r="P435" s="18" t="e">
        <f ca="1">VLOOKUP(Table_Data_Table_13[[#This Row],[Item ID]],Analysis_Table,10,FALSE)</f>
        <v>#N/A</v>
      </c>
      <c r="Q435" s="21" t="e">
        <f ca="1">VLOOKUP(Table_Data_Table_13[[#This Row],[Item ID]],Analysis_Table,11,FALSE)</f>
        <v>#N/A</v>
      </c>
      <c r="R435" s="2" t="e">
        <f ca="1">VLOOKUP(Table_Data_Table_13[[#This Row],[Item ID]],Analysis_Table,12,FALSE)</f>
        <v>#N/A</v>
      </c>
      <c r="S435" s="20" t="e">
        <f ca="1">VLOOKUP(Table_Data_Table_13[[#This Row],[Item ID]],Analysis_Table,13,FALSE)</f>
        <v>#N/A</v>
      </c>
      <c r="T435" s="3" t="e">
        <f ca="1">VLOOKUP(Table_Data_Table_13[[#This Row],[Item ID]],Analysis_Table,14,FALSE)</f>
        <v>#N/A</v>
      </c>
      <c r="U435" s="22" t="e">
        <f ca="1">VLOOKUP(Table_Data_Table_13[[#This Row],[Item ID]],Analysis_Table,15,FALSE)</f>
        <v>#N/A</v>
      </c>
      <c r="V435" s="2" t="e">
        <f ca="1">VLOOKUP(Table_Data_Table_13[[#This Row],[Item ID]],Analysis_Table,16,FALSE)</f>
        <v>#N/A</v>
      </c>
      <c r="W435" s="2" t="e">
        <f ca="1">VLOOKUP(Table_Data_Table_13[[#This Row],[Item ID]],Analysis_Table,17,FALSE)</f>
        <v>#N/A</v>
      </c>
      <c r="X435" s="20" t="e">
        <f ca="1">VLOOKUP(Table_Data_Table_13[[#This Row],[Item ID]],Analysis_Table,18,FALSE)</f>
        <v>#N/A</v>
      </c>
      <c r="Y435" s="20" t="e">
        <f ca="1">VLOOKUP(Table_Data_Table_13[[#This Row],[Item ID]],Analysis_Table,19,FALSE)</f>
        <v>#N/A</v>
      </c>
      <c r="Z435"/>
      <c r="AA435"/>
      <c r="AB435">
        <v>1</v>
      </c>
    </row>
    <row r="436" spans="1:28" hidden="1" x14ac:dyDescent="0.25">
      <c r="A436" t="s">
        <v>133</v>
      </c>
      <c r="E436" s="1"/>
      <c r="J436" s="21">
        <v>0</v>
      </c>
      <c r="N436" s="2" t="e">
        <f ca="1">VLOOKUP(Table_Data_Table_13[[#This Row],[Item ID]],Analysis_Table,8,FALSE)</f>
        <v>#N/A</v>
      </c>
      <c r="O436" s="19" t="e">
        <f ca="1">VLOOKUP(Table_Data_Table_13[[#This Row],[Item ID]],Analysis_Table,9,FALSE)</f>
        <v>#N/A</v>
      </c>
      <c r="P436" s="18" t="e">
        <f ca="1">VLOOKUP(Table_Data_Table_13[[#This Row],[Item ID]],Analysis_Table,10,FALSE)</f>
        <v>#N/A</v>
      </c>
      <c r="Q436" s="21" t="e">
        <f ca="1">VLOOKUP(Table_Data_Table_13[[#This Row],[Item ID]],Analysis_Table,11,FALSE)</f>
        <v>#N/A</v>
      </c>
      <c r="R436" s="2" t="e">
        <f ca="1">VLOOKUP(Table_Data_Table_13[[#This Row],[Item ID]],Analysis_Table,12,FALSE)</f>
        <v>#N/A</v>
      </c>
      <c r="S436" s="20" t="e">
        <f ca="1">VLOOKUP(Table_Data_Table_13[[#This Row],[Item ID]],Analysis_Table,13,FALSE)</f>
        <v>#N/A</v>
      </c>
      <c r="T436" s="3" t="e">
        <f ca="1">VLOOKUP(Table_Data_Table_13[[#This Row],[Item ID]],Analysis_Table,14,FALSE)</f>
        <v>#N/A</v>
      </c>
      <c r="U436" s="22" t="e">
        <f ca="1">VLOOKUP(Table_Data_Table_13[[#This Row],[Item ID]],Analysis_Table,15,FALSE)</f>
        <v>#N/A</v>
      </c>
      <c r="V436" s="2" t="e">
        <f ca="1">VLOOKUP(Table_Data_Table_13[[#This Row],[Item ID]],Analysis_Table,16,FALSE)</f>
        <v>#N/A</v>
      </c>
      <c r="W436" s="2" t="e">
        <f ca="1">VLOOKUP(Table_Data_Table_13[[#This Row],[Item ID]],Analysis_Table,17,FALSE)</f>
        <v>#N/A</v>
      </c>
      <c r="X436" s="20" t="e">
        <f ca="1">VLOOKUP(Table_Data_Table_13[[#This Row],[Item ID]],Analysis_Table,18,FALSE)</f>
        <v>#N/A</v>
      </c>
      <c r="Y436" s="20" t="e">
        <f ca="1">VLOOKUP(Table_Data_Table_13[[#This Row],[Item ID]],Analysis_Table,19,FALSE)</f>
        <v>#N/A</v>
      </c>
      <c r="Z436"/>
      <c r="AA436"/>
      <c r="AB436">
        <v>1</v>
      </c>
    </row>
    <row r="437" spans="1:28" hidden="1" x14ac:dyDescent="0.25">
      <c r="A437" t="s">
        <v>133</v>
      </c>
      <c r="E437" s="1"/>
      <c r="J437" s="21">
        <v>0</v>
      </c>
      <c r="N437" s="2" t="e">
        <f ca="1">VLOOKUP(Table_Data_Table_13[[#This Row],[Item ID]],Analysis_Table,8,FALSE)</f>
        <v>#N/A</v>
      </c>
      <c r="O437" s="19" t="e">
        <f ca="1">VLOOKUP(Table_Data_Table_13[[#This Row],[Item ID]],Analysis_Table,9,FALSE)</f>
        <v>#N/A</v>
      </c>
      <c r="P437" s="18" t="e">
        <f ca="1">VLOOKUP(Table_Data_Table_13[[#This Row],[Item ID]],Analysis_Table,10,FALSE)</f>
        <v>#N/A</v>
      </c>
      <c r="Q437" s="21" t="e">
        <f ca="1">VLOOKUP(Table_Data_Table_13[[#This Row],[Item ID]],Analysis_Table,11,FALSE)</f>
        <v>#N/A</v>
      </c>
      <c r="R437" s="2" t="e">
        <f ca="1">VLOOKUP(Table_Data_Table_13[[#This Row],[Item ID]],Analysis_Table,12,FALSE)</f>
        <v>#N/A</v>
      </c>
      <c r="S437" s="20" t="e">
        <f ca="1">VLOOKUP(Table_Data_Table_13[[#This Row],[Item ID]],Analysis_Table,13,FALSE)</f>
        <v>#N/A</v>
      </c>
      <c r="T437" s="3" t="e">
        <f ca="1">VLOOKUP(Table_Data_Table_13[[#This Row],[Item ID]],Analysis_Table,14,FALSE)</f>
        <v>#N/A</v>
      </c>
      <c r="U437" s="22" t="e">
        <f ca="1">VLOOKUP(Table_Data_Table_13[[#This Row],[Item ID]],Analysis_Table,15,FALSE)</f>
        <v>#N/A</v>
      </c>
      <c r="V437" s="2" t="e">
        <f ca="1">VLOOKUP(Table_Data_Table_13[[#This Row],[Item ID]],Analysis_Table,16,FALSE)</f>
        <v>#N/A</v>
      </c>
      <c r="W437" s="2" t="e">
        <f ca="1">VLOOKUP(Table_Data_Table_13[[#This Row],[Item ID]],Analysis_Table,17,FALSE)</f>
        <v>#N/A</v>
      </c>
      <c r="X437" s="20" t="e">
        <f ca="1">VLOOKUP(Table_Data_Table_13[[#This Row],[Item ID]],Analysis_Table,18,FALSE)</f>
        <v>#N/A</v>
      </c>
      <c r="Y437" s="20" t="e">
        <f ca="1">VLOOKUP(Table_Data_Table_13[[#This Row],[Item ID]],Analysis_Table,19,FALSE)</f>
        <v>#N/A</v>
      </c>
      <c r="Z437"/>
      <c r="AA437"/>
      <c r="AB437">
        <v>1</v>
      </c>
    </row>
    <row r="438" spans="1:28" hidden="1" x14ac:dyDescent="0.25">
      <c r="A438" t="s">
        <v>133</v>
      </c>
      <c r="E438" s="1"/>
      <c r="J438" s="21">
        <v>0</v>
      </c>
      <c r="N438" s="2" t="e">
        <f ca="1">VLOOKUP(Table_Data_Table_13[[#This Row],[Item ID]],Analysis_Table,8,FALSE)</f>
        <v>#N/A</v>
      </c>
      <c r="O438" s="19" t="e">
        <f ca="1">VLOOKUP(Table_Data_Table_13[[#This Row],[Item ID]],Analysis_Table,9,FALSE)</f>
        <v>#N/A</v>
      </c>
      <c r="P438" s="18" t="e">
        <f ca="1">VLOOKUP(Table_Data_Table_13[[#This Row],[Item ID]],Analysis_Table,10,FALSE)</f>
        <v>#N/A</v>
      </c>
      <c r="Q438" s="21" t="e">
        <f ca="1">VLOOKUP(Table_Data_Table_13[[#This Row],[Item ID]],Analysis_Table,11,FALSE)</f>
        <v>#N/A</v>
      </c>
      <c r="R438" s="2" t="e">
        <f ca="1">VLOOKUP(Table_Data_Table_13[[#This Row],[Item ID]],Analysis_Table,12,FALSE)</f>
        <v>#N/A</v>
      </c>
      <c r="S438" s="20" t="e">
        <f ca="1">VLOOKUP(Table_Data_Table_13[[#This Row],[Item ID]],Analysis_Table,13,FALSE)</f>
        <v>#N/A</v>
      </c>
      <c r="T438" s="3" t="e">
        <f ca="1">VLOOKUP(Table_Data_Table_13[[#This Row],[Item ID]],Analysis_Table,14,FALSE)</f>
        <v>#N/A</v>
      </c>
      <c r="U438" s="22" t="e">
        <f ca="1">VLOOKUP(Table_Data_Table_13[[#This Row],[Item ID]],Analysis_Table,15,FALSE)</f>
        <v>#N/A</v>
      </c>
      <c r="V438" s="2" t="e">
        <f ca="1">VLOOKUP(Table_Data_Table_13[[#This Row],[Item ID]],Analysis_Table,16,FALSE)</f>
        <v>#N/A</v>
      </c>
      <c r="W438" s="2" t="e">
        <f ca="1">VLOOKUP(Table_Data_Table_13[[#This Row],[Item ID]],Analysis_Table,17,FALSE)</f>
        <v>#N/A</v>
      </c>
      <c r="X438" s="20" t="e">
        <f ca="1">VLOOKUP(Table_Data_Table_13[[#This Row],[Item ID]],Analysis_Table,18,FALSE)</f>
        <v>#N/A</v>
      </c>
      <c r="Y438" s="20" t="e">
        <f ca="1">VLOOKUP(Table_Data_Table_13[[#This Row],[Item ID]],Analysis_Table,19,FALSE)</f>
        <v>#N/A</v>
      </c>
      <c r="Z438"/>
      <c r="AA438"/>
      <c r="AB438">
        <v>1</v>
      </c>
    </row>
    <row r="439" spans="1:28" hidden="1" x14ac:dyDescent="0.25">
      <c r="A439" t="s">
        <v>133</v>
      </c>
      <c r="E439" s="1"/>
      <c r="J439" s="21">
        <v>0</v>
      </c>
      <c r="N439" s="2" t="e">
        <f ca="1">VLOOKUP(Table_Data_Table_13[[#This Row],[Item ID]],Analysis_Table,8,FALSE)</f>
        <v>#N/A</v>
      </c>
      <c r="O439" s="19" t="e">
        <f ca="1">VLOOKUP(Table_Data_Table_13[[#This Row],[Item ID]],Analysis_Table,9,FALSE)</f>
        <v>#N/A</v>
      </c>
      <c r="P439" s="18" t="e">
        <f ca="1">VLOOKUP(Table_Data_Table_13[[#This Row],[Item ID]],Analysis_Table,10,FALSE)</f>
        <v>#N/A</v>
      </c>
      <c r="Q439" s="21" t="e">
        <f ca="1">VLOOKUP(Table_Data_Table_13[[#This Row],[Item ID]],Analysis_Table,11,FALSE)</f>
        <v>#N/A</v>
      </c>
      <c r="R439" s="2" t="e">
        <f ca="1">VLOOKUP(Table_Data_Table_13[[#This Row],[Item ID]],Analysis_Table,12,FALSE)</f>
        <v>#N/A</v>
      </c>
      <c r="S439" s="20" t="e">
        <f ca="1">VLOOKUP(Table_Data_Table_13[[#This Row],[Item ID]],Analysis_Table,13,FALSE)</f>
        <v>#N/A</v>
      </c>
      <c r="T439" s="3" t="e">
        <f ca="1">VLOOKUP(Table_Data_Table_13[[#This Row],[Item ID]],Analysis_Table,14,FALSE)</f>
        <v>#N/A</v>
      </c>
      <c r="U439" s="22" t="e">
        <f ca="1">VLOOKUP(Table_Data_Table_13[[#This Row],[Item ID]],Analysis_Table,15,FALSE)</f>
        <v>#N/A</v>
      </c>
      <c r="V439" s="2" t="e">
        <f ca="1">VLOOKUP(Table_Data_Table_13[[#This Row],[Item ID]],Analysis_Table,16,FALSE)</f>
        <v>#N/A</v>
      </c>
      <c r="W439" s="2" t="e">
        <f ca="1">VLOOKUP(Table_Data_Table_13[[#This Row],[Item ID]],Analysis_Table,17,FALSE)</f>
        <v>#N/A</v>
      </c>
      <c r="X439" s="20" t="e">
        <f ca="1">VLOOKUP(Table_Data_Table_13[[#This Row],[Item ID]],Analysis_Table,18,FALSE)</f>
        <v>#N/A</v>
      </c>
      <c r="Y439" s="20" t="e">
        <f ca="1">VLOOKUP(Table_Data_Table_13[[#This Row],[Item ID]],Analysis_Table,19,FALSE)</f>
        <v>#N/A</v>
      </c>
      <c r="Z439"/>
      <c r="AA439"/>
      <c r="AB439">
        <v>1</v>
      </c>
    </row>
    <row r="440" spans="1:28" hidden="1" x14ac:dyDescent="0.25">
      <c r="A440" t="s">
        <v>133</v>
      </c>
      <c r="E440" s="1"/>
      <c r="J440" s="21">
        <v>0</v>
      </c>
      <c r="N440" s="2" t="e">
        <f ca="1">VLOOKUP(Table_Data_Table_13[[#This Row],[Item ID]],Analysis_Table,8,FALSE)</f>
        <v>#N/A</v>
      </c>
      <c r="O440" s="19" t="e">
        <f ca="1">VLOOKUP(Table_Data_Table_13[[#This Row],[Item ID]],Analysis_Table,9,FALSE)</f>
        <v>#N/A</v>
      </c>
      <c r="P440" s="18" t="e">
        <f ca="1">VLOOKUP(Table_Data_Table_13[[#This Row],[Item ID]],Analysis_Table,10,FALSE)</f>
        <v>#N/A</v>
      </c>
      <c r="Q440" s="21" t="e">
        <f ca="1">VLOOKUP(Table_Data_Table_13[[#This Row],[Item ID]],Analysis_Table,11,FALSE)</f>
        <v>#N/A</v>
      </c>
      <c r="R440" s="2" t="e">
        <f ca="1">VLOOKUP(Table_Data_Table_13[[#This Row],[Item ID]],Analysis_Table,12,FALSE)</f>
        <v>#N/A</v>
      </c>
      <c r="S440" s="20" t="e">
        <f ca="1">VLOOKUP(Table_Data_Table_13[[#This Row],[Item ID]],Analysis_Table,13,FALSE)</f>
        <v>#N/A</v>
      </c>
      <c r="T440" s="3" t="e">
        <f ca="1">VLOOKUP(Table_Data_Table_13[[#This Row],[Item ID]],Analysis_Table,14,FALSE)</f>
        <v>#N/A</v>
      </c>
      <c r="U440" s="22" t="e">
        <f ca="1">VLOOKUP(Table_Data_Table_13[[#This Row],[Item ID]],Analysis_Table,15,FALSE)</f>
        <v>#N/A</v>
      </c>
      <c r="V440" s="2" t="e">
        <f ca="1">VLOOKUP(Table_Data_Table_13[[#This Row],[Item ID]],Analysis_Table,16,FALSE)</f>
        <v>#N/A</v>
      </c>
      <c r="W440" s="2" t="e">
        <f ca="1">VLOOKUP(Table_Data_Table_13[[#This Row],[Item ID]],Analysis_Table,17,FALSE)</f>
        <v>#N/A</v>
      </c>
      <c r="X440" s="20" t="e">
        <f ca="1">VLOOKUP(Table_Data_Table_13[[#This Row],[Item ID]],Analysis_Table,18,FALSE)</f>
        <v>#N/A</v>
      </c>
      <c r="Y440" s="20" t="e">
        <f ca="1">VLOOKUP(Table_Data_Table_13[[#This Row],[Item ID]],Analysis_Table,19,FALSE)</f>
        <v>#N/A</v>
      </c>
      <c r="Z440"/>
      <c r="AA440"/>
      <c r="AB440">
        <v>1</v>
      </c>
    </row>
    <row r="441" spans="1:28" hidden="1" x14ac:dyDescent="0.25">
      <c r="A441" t="s">
        <v>133</v>
      </c>
      <c r="E441" s="1"/>
      <c r="J441" s="21">
        <v>0</v>
      </c>
      <c r="N441" s="2" t="e">
        <f ca="1">VLOOKUP(Table_Data_Table_13[[#This Row],[Item ID]],Analysis_Table,8,FALSE)</f>
        <v>#N/A</v>
      </c>
      <c r="O441" s="19" t="e">
        <f ca="1">VLOOKUP(Table_Data_Table_13[[#This Row],[Item ID]],Analysis_Table,9,FALSE)</f>
        <v>#N/A</v>
      </c>
      <c r="P441" s="18" t="e">
        <f ca="1">VLOOKUP(Table_Data_Table_13[[#This Row],[Item ID]],Analysis_Table,10,FALSE)</f>
        <v>#N/A</v>
      </c>
      <c r="Q441" s="21" t="e">
        <f ca="1">VLOOKUP(Table_Data_Table_13[[#This Row],[Item ID]],Analysis_Table,11,FALSE)</f>
        <v>#N/A</v>
      </c>
      <c r="R441" s="2" t="e">
        <f ca="1">VLOOKUP(Table_Data_Table_13[[#This Row],[Item ID]],Analysis_Table,12,FALSE)</f>
        <v>#N/A</v>
      </c>
      <c r="S441" s="20" t="e">
        <f ca="1">VLOOKUP(Table_Data_Table_13[[#This Row],[Item ID]],Analysis_Table,13,FALSE)</f>
        <v>#N/A</v>
      </c>
      <c r="T441" s="3" t="e">
        <f ca="1">VLOOKUP(Table_Data_Table_13[[#This Row],[Item ID]],Analysis_Table,14,FALSE)</f>
        <v>#N/A</v>
      </c>
      <c r="U441" s="22" t="e">
        <f ca="1">VLOOKUP(Table_Data_Table_13[[#This Row],[Item ID]],Analysis_Table,15,FALSE)</f>
        <v>#N/A</v>
      </c>
      <c r="V441" s="2" t="e">
        <f ca="1">VLOOKUP(Table_Data_Table_13[[#This Row],[Item ID]],Analysis_Table,16,FALSE)</f>
        <v>#N/A</v>
      </c>
      <c r="W441" s="2" t="e">
        <f ca="1">VLOOKUP(Table_Data_Table_13[[#This Row],[Item ID]],Analysis_Table,17,FALSE)</f>
        <v>#N/A</v>
      </c>
      <c r="X441" s="20" t="e">
        <f ca="1">VLOOKUP(Table_Data_Table_13[[#This Row],[Item ID]],Analysis_Table,18,FALSE)</f>
        <v>#N/A</v>
      </c>
      <c r="Y441" s="20" t="e">
        <f ca="1">VLOOKUP(Table_Data_Table_13[[#This Row],[Item ID]],Analysis_Table,19,FALSE)</f>
        <v>#N/A</v>
      </c>
      <c r="Z441"/>
      <c r="AA441"/>
      <c r="AB441">
        <v>1</v>
      </c>
    </row>
    <row r="442" spans="1:28" hidden="1" x14ac:dyDescent="0.25">
      <c r="A442" t="s">
        <v>133</v>
      </c>
      <c r="E442" s="1"/>
      <c r="J442" s="21">
        <v>0</v>
      </c>
      <c r="N442" s="2" t="e">
        <f ca="1">VLOOKUP(Table_Data_Table_13[[#This Row],[Item ID]],Analysis_Table,8,FALSE)</f>
        <v>#N/A</v>
      </c>
      <c r="O442" s="19" t="e">
        <f ca="1">VLOOKUP(Table_Data_Table_13[[#This Row],[Item ID]],Analysis_Table,9,FALSE)</f>
        <v>#N/A</v>
      </c>
      <c r="P442" s="18" t="e">
        <f ca="1">VLOOKUP(Table_Data_Table_13[[#This Row],[Item ID]],Analysis_Table,10,FALSE)</f>
        <v>#N/A</v>
      </c>
      <c r="Q442" s="21" t="e">
        <f ca="1">VLOOKUP(Table_Data_Table_13[[#This Row],[Item ID]],Analysis_Table,11,FALSE)</f>
        <v>#N/A</v>
      </c>
      <c r="R442" s="2" t="e">
        <f ca="1">VLOOKUP(Table_Data_Table_13[[#This Row],[Item ID]],Analysis_Table,12,FALSE)</f>
        <v>#N/A</v>
      </c>
      <c r="S442" s="20" t="e">
        <f ca="1">VLOOKUP(Table_Data_Table_13[[#This Row],[Item ID]],Analysis_Table,13,FALSE)</f>
        <v>#N/A</v>
      </c>
      <c r="T442" s="3" t="e">
        <f ca="1">VLOOKUP(Table_Data_Table_13[[#This Row],[Item ID]],Analysis_Table,14,FALSE)</f>
        <v>#N/A</v>
      </c>
      <c r="U442" s="22" t="e">
        <f ca="1">VLOOKUP(Table_Data_Table_13[[#This Row],[Item ID]],Analysis_Table,15,FALSE)</f>
        <v>#N/A</v>
      </c>
      <c r="V442" s="2" t="e">
        <f ca="1">VLOOKUP(Table_Data_Table_13[[#This Row],[Item ID]],Analysis_Table,16,FALSE)</f>
        <v>#N/A</v>
      </c>
      <c r="W442" s="2" t="e">
        <f ca="1">VLOOKUP(Table_Data_Table_13[[#This Row],[Item ID]],Analysis_Table,17,FALSE)</f>
        <v>#N/A</v>
      </c>
      <c r="X442" s="20" t="e">
        <f ca="1">VLOOKUP(Table_Data_Table_13[[#This Row],[Item ID]],Analysis_Table,18,FALSE)</f>
        <v>#N/A</v>
      </c>
      <c r="Y442" s="20" t="e">
        <f ca="1">VLOOKUP(Table_Data_Table_13[[#This Row],[Item ID]],Analysis_Table,19,FALSE)</f>
        <v>#N/A</v>
      </c>
      <c r="Z442"/>
      <c r="AA442"/>
      <c r="AB442">
        <v>1</v>
      </c>
    </row>
    <row r="443" spans="1:28" hidden="1" x14ac:dyDescent="0.25">
      <c r="A443" t="s">
        <v>133</v>
      </c>
      <c r="E443" s="1"/>
      <c r="J443" s="21">
        <v>0</v>
      </c>
      <c r="N443" s="2" t="e">
        <f ca="1">VLOOKUP(Table_Data_Table_13[[#This Row],[Item ID]],Analysis_Table,8,FALSE)</f>
        <v>#N/A</v>
      </c>
      <c r="O443" s="19" t="e">
        <f ca="1">VLOOKUP(Table_Data_Table_13[[#This Row],[Item ID]],Analysis_Table,9,FALSE)</f>
        <v>#N/A</v>
      </c>
      <c r="P443" s="18" t="e">
        <f ca="1">VLOOKUP(Table_Data_Table_13[[#This Row],[Item ID]],Analysis_Table,10,FALSE)</f>
        <v>#N/A</v>
      </c>
      <c r="Q443" s="21" t="e">
        <f ca="1">VLOOKUP(Table_Data_Table_13[[#This Row],[Item ID]],Analysis_Table,11,FALSE)</f>
        <v>#N/A</v>
      </c>
      <c r="R443" s="2" t="e">
        <f ca="1">VLOOKUP(Table_Data_Table_13[[#This Row],[Item ID]],Analysis_Table,12,FALSE)</f>
        <v>#N/A</v>
      </c>
      <c r="S443" s="20" t="e">
        <f ca="1">VLOOKUP(Table_Data_Table_13[[#This Row],[Item ID]],Analysis_Table,13,FALSE)</f>
        <v>#N/A</v>
      </c>
      <c r="T443" s="3" t="e">
        <f ca="1">VLOOKUP(Table_Data_Table_13[[#This Row],[Item ID]],Analysis_Table,14,FALSE)</f>
        <v>#N/A</v>
      </c>
      <c r="U443" s="22" t="e">
        <f ca="1">VLOOKUP(Table_Data_Table_13[[#This Row],[Item ID]],Analysis_Table,15,FALSE)</f>
        <v>#N/A</v>
      </c>
      <c r="V443" s="2" t="e">
        <f ca="1">VLOOKUP(Table_Data_Table_13[[#This Row],[Item ID]],Analysis_Table,16,FALSE)</f>
        <v>#N/A</v>
      </c>
      <c r="W443" s="2" t="e">
        <f ca="1">VLOOKUP(Table_Data_Table_13[[#This Row],[Item ID]],Analysis_Table,17,FALSE)</f>
        <v>#N/A</v>
      </c>
      <c r="X443" s="20" t="e">
        <f ca="1">VLOOKUP(Table_Data_Table_13[[#This Row],[Item ID]],Analysis_Table,18,FALSE)</f>
        <v>#N/A</v>
      </c>
      <c r="Y443" s="20" t="e">
        <f ca="1">VLOOKUP(Table_Data_Table_13[[#This Row],[Item ID]],Analysis_Table,19,FALSE)</f>
        <v>#N/A</v>
      </c>
      <c r="Z443"/>
      <c r="AA443"/>
      <c r="AB443">
        <v>1</v>
      </c>
    </row>
    <row r="444" spans="1:28" hidden="1" x14ac:dyDescent="0.25">
      <c r="A444" t="s">
        <v>133</v>
      </c>
      <c r="E444" s="1"/>
      <c r="J444" s="21">
        <v>0</v>
      </c>
      <c r="N444" s="2" t="e">
        <f ca="1">VLOOKUP(Table_Data_Table_13[[#This Row],[Item ID]],Analysis_Table,8,FALSE)</f>
        <v>#N/A</v>
      </c>
      <c r="O444" s="19" t="e">
        <f ca="1">VLOOKUP(Table_Data_Table_13[[#This Row],[Item ID]],Analysis_Table,9,FALSE)</f>
        <v>#N/A</v>
      </c>
      <c r="P444" s="18" t="e">
        <f ca="1">VLOOKUP(Table_Data_Table_13[[#This Row],[Item ID]],Analysis_Table,10,FALSE)</f>
        <v>#N/A</v>
      </c>
      <c r="Q444" s="21" t="e">
        <f ca="1">VLOOKUP(Table_Data_Table_13[[#This Row],[Item ID]],Analysis_Table,11,FALSE)</f>
        <v>#N/A</v>
      </c>
      <c r="R444" s="2" t="e">
        <f ca="1">VLOOKUP(Table_Data_Table_13[[#This Row],[Item ID]],Analysis_Table,12,FALSE)</f>
        <v>#N/A</v>
      </c>
      <c r="S444" s="20" t="e">
        <f ca="1">VLOOKUP(Table_Data_Table_13[[#This Row],[Item ID]],Analysis_Table,13,FALSE)</f>
        <v>#N/A</v>
      </c>
      <c r="T444" s="3" t="e">
        <f ca="1">VLOOKUP(Table_Data_Table_13[[#This Row],[Item ID]],Analysis_Table,14,FALSE)</f>
        <v>#N/A</v>
      </c>
      <c r="U444" s="22" t="e">
        <f ca="1">VLOOKUP(Table_Data_Table_13[[#This Row],[Item ID]],Analysis_Table,15,FALSE)</f>
        <v>#N/A</v>
      </c>
      <c r="V444" s="2" t="e">
        <f ca="1">VLOOKUP(Table_Data_Table_13[[#This Row],[Item ID]],Analysis_Table,16,FALSE)</f>
        <v>#N/A</v>
      </c>
      <c r="W444" s="2" t="e">
        <f ca="1">VLOOKUP(Table_Data_Table_13[[#This Row],[Item ID]],Analysis_Table,17,FALSE)</f>
        <v>#N/A</v>
      </c>
      <c r="X444" s="20" t="e">
        <f ca="1">VLOOKUP(Table_Data_Table_13[[#This Row],[Item ID]],Analysis_Table,18,FALSE)</f>
        <v>#N/A</v>
      </c>
      <c r="Y444" s="20" t="e">
        <f ca="1">VLOOKUP(Table_Data_Table_13[[#This Row],[Item ID]],Analysis_Table,19,FALSE)</f>
        <v>#N/A</v>
      </c>
      <c r="Z444"/>
      <c r="AA444"/>
      <c r="AB444">
        <v>1</v>
      </c>
    </row>
    <row r="445" spans="1:28" hidden="1" x14ac:dyDescent="0.25">
      <c r="A445" t="s">
        <v>133</v>
      </c>
      <c r="E445" s="1"/>
      <c r="J445" s="21">
        <v>0</v>
      </c>
      <c r="N445" s="2" t="e">
        <f ca="1">VLOOKUP(Table_Data_Table_13[[#This Row],[Item ID]],Analysis_Table,8,FALSE)</f>
        <v>#N/A</v>
      </c>
      <c r="O445" s="19" t="e">
        <f ca="1">VLOOKUP(Table_Data_Table_13[[#This Row],[Item ID]],Analysis_Table,9,FALSE)</f>
        <v>#N/A</v>
      </c>
      <c r="P445" s="18" t="e">
        <f ca="1">VLOOKUP(Table_Data_Table_13[[#This Row],[Item ID]],Analysis_Table,10,FALSE)</f>
        <v>#N/A</v>
      </c>
      <c r="Q445" s="21" t="e">
        <f ca="1">VLOOKUP(Table_Data_Table_13[[#This Row],[Item ID]],Analysis_Table,11,FALSE)</f>
        <v>#N/A</v>
      </c>
      <c r="R445" s="2" t="e">
        <f ca="1">VLOOKUP(Table_Data_Table_13[[#This Row],[Item ID]],Analysis_Table,12,FALSE)</f>
        <v>#N/A</v>
      </c>
      <c r="S445" s="20" t="e">
        <f ca="1">VLOOKUP(Table_Data_Table_13[[#This Row],[Item ID]],Analysis_Table,13,FALSE)</f>
        <v>#N/A</v>
      </c>
      <c r="T445" s="3" t="e">
        <f ca="1">VLOOKUP(Table_Data_Table_13[[#This Row],[Item ID]],Analysis_Table,14,FALSE)</f>
        <v>#N/A</v>
      </c>
      <c r="U445" s="22" t="e">
        <f ca="1">VLOOKUP(Table_Data_Table_13[[#This Row],[Item ID]],Analysis_Table,15,FALSE)</f>
        <v>#N/A</v>
      </c>
      <c r="V445" s="2" t="e">
        <f ca="1">VLOOKUP(Table_Data_Table_13[[#This Row],[Item ID]],Analysis_Table,16,FALSE)</f>
        <v>#N/A</v>
      </c>
      <c r="W445" s="2" t="e">
        <f ca="1">VLOOKUP(Table_Data_Table_13[[#This Row],[Item ID]],Analysis_Table,17,FALSE)</f>
        <v>#N/A</v>
      </c>
      <c r="X445" s="20" t="e">
        <f ca="1">VLOOKUP(Table_Data_Table_13[[#This Row],[Item ID]],Analysis_Table,18,FALSE)</f>
        <v>#N/A</v>
      </c>
      <c r="Y445" s="20" t="e">
        <f ca="1">VLOOKUP(Table_Data_Table_13[[#This Row],[Item ID]],Analysis_Table,19,FALSE)</f>
        <v>#N/A</v>
      </c>
      <c r="Z445"/>
      <c r="AA445"/>
      <c r="AB445">
        <v>1</v>
      </c>
    </row>
    <row r="446" spans="1:28" hidden="1" x14ac:dyDescent="0.25">
      <c r="A446" t="s">
        <v>133</v>
      </c>
      <c r="E446" s="1"/>
      <c r="J446" s="21">
        <v>0</v>
      </c>
      <c r="N446" s="2" t="e">
        <f ca="1">VLOOKUP(Table_Data_Table_13[[#This Row],[Item ID]],Analysis_Table,8,FALSE)</f>
        <v>#N/A</v>
      </c>
      <c r="O446" s="19" t="e">
        <f ca="1">VLOOKUP(Table_Data_Table_13[[#This Row],[Item ID]],Analysis_Table,9,FALSE)</f>
        <v>#N/A</v>
      </c>
      <c r="P446" s="18" t="e">
        <f ca="1">VLOOKUP(Table_Data_Table_13[[#This Row],[Item ID]],Analysis_Table,10,FALSE)</f>
        <v>#N/A</v>
      </c>
      <c r="Q446" s="21" t="e">
        <f ca="1">VLOOKUP(Table_Data_Table_13[[#This Row],[Item ID]],Analysis_Table,11,FALSE)</f>
        <v>#N/A</v>
      </c>
      <c r="R446" s="2" t="e">
        <f ca="1">VLOOKUP(Table_Data_Table_13[[#This Row],[Item ID]],Analysis_Table,12,FALSE)</f>
        <v>#N/A</v>
      </c>
      <c r="S446" s="20" t="e">
        <f ca="1">VLOOKUP(Table_Data_Table_13[[#This Row],[Item ID]],Analysis_Table,13,FALSE)</f>
        <v>#N/A</v>
      </c>
      <c r="T446" s="3" t="e">
        <f ca="1">VLOOKUP(Table_Data_Table_13[[#This Row],[Item ID]],Analysis_Table,14,FALSE)</f>
        <v>#N/A</v>
      </c>
      <c r="U446" s="22" t="e">
        <f ca="1">VLOOKUP(Table_Data_Table_13[[#This Row],[Item ID]],Analysis_Table,15,FALSE)</f>
        <v>#N/A</v>
      </c>
      <c r="V446" s="2" t="e">
        <f ca="1">VLOOKUP(Table_Data_Table_13[[#This Row],[Item ID]],Analysis_Table,16,FALSE)</f>
        <v>#N/A</v>
      </c>
      <c r="W446" s="2" t="e">
        <f ca="1">VLOOKUP(Table_Data_Table_13[[#This Row],[Item ID]],Analysis_Table,17,FALSE)</f>
        <v>#N/A</v>
      </c>
      <c r="X446" s="20" t="e">
        <f ca="1">VLOOKUP(Table_Data_Table_13[[#This Row],[Item ID]],Analysis_Table,18,FALSE)</f>
        <v>#N/A</v>
      </c>
      <c r="Y446" s="20" t="e">
        <f ca="1">VLOOKUP(Table_Data_Table_13[[#This Row],[Item ID]],Analysis_Table,19,FALSE)</f>
        <v>#N/A</v>
      </c>
      <c r="Z446"/>
      <c r="AA446"/>
      <c r="AB446">
        <v>1</v>
      </c>
    </row>
    <row r="447" spans="1:28" hidden="1" x14ac:dyDescent="0.25">
      <c r="A447" t="s">
        <v>133</v>
      </c>
      <c r="E447" s="1"/>
      <c r="J447" s="21">
        <v>0</v>
      </c>
      <c r="N447" s="2" t="e">
        <f ca="1">VLOOKUP(Table_Data_Table_13[[#This Row],[Item ID]],Analysis_Table,8,FALSE)</f>
        <v>#N/A</v>
      </c>
      <c r="O447" s="19" t="e">
        <f ca="1">VLOOKUP(Table_Data_Table_13[[#This Row],[Item ID]],Analysis_Table,9,FALSE)</f>
        <v>#N/A</v>
      </c>
      <c r="P447" s="18" t="e">
        <f ca="1">VLOOKUP(Table_Data_Table_13[[#This Row],[Item ID]],Analysis_Table,10,FALSE)</f>
        <v>#N/A</v>
      </c>
      <c r="Q447" s="21" t="e">
        <f ca="1">VLOOKUP(Table_Data_Table_13[[#This Row],[Item ID]],Analysis_Table,11,FALSE)</f>
        <v>#N/A</v>
      </c>
      <c r="R447" s="2" t="e">
        <f ca="1">VLOOKUP(Table_Data_Table_13[[#This Row],[Item ID]],Analysis_Table,12,FALSE)</f>
        <v>#N/A</v>
      </c>
      <c r="S447" s="20" t="e">
        <f ca="1">VLOOKUP(Table_Data_Table_13[[#This Row],[Item ID]],Analysis_Table,13,FALSE)</f>
        <v>#N/A</v>
      </c>
      <c r="T447" s="3" t="e">
        <f ca="1">VLOOKUP(Table_Data_Table_13[[#This Row],[Item ID]],Analysis_Table,14,FALSE)</f>
        <v>#N/A</v>
      </c>
      <c r="U447" s="22" t="e">
        <f ca="1">VLOOKUP(Table_Data_Table_13[[#This Row],[Item ID]],Analysis_Table,15,FALSE)</f>
        <v>#N/A</v>
      </c>
      <c r="V447" s="2" t="e">
        <f ca="1">VLOOKUP(Table_Data_Table_13[[#This Row],[Item ID]],Analysis_Table,16,FALSE)</f>
        <v>#N/A</v>
      </c>
      <c r="W447" s="2" t="e">
        <f ca="1">VLOOKUP(Table_Data_Table_13[[#This Row],[Item ID]],Analysis_Table,17,FALSE)</f>
        <v>#N/A</v>
      </c>
      <c r="X447" s="20" t="e">
        <f ca="1">VLOOKUP(Table_Data_Table_13[[#This Row],[Item ID]],Analysis_Table,18,FALSE)</f>
        <v>#N/A</v>
      </c>
      <c r="Y447" s="20" t="e">
        <f ca="1">VLOOKUP(Table_Data_Table_13[[#This Row],[Item ID]],Analysis_Table,19,FALSE)</f>
        <v>#N/A</v>
      </c>
      <c r="Z447"/>
      <c r="AA447"/>
      <c r="AB447">
        <v>1</v>
      </c>
    </row>
    <row r="448" spans="1:28" hidden="1" x14ac:dyDescent="0.25">
      <c r="A448" t="s">
        <v>133</v>
      </c>
      <c r="E448" s="1"/>
      <c r="J448" s="21">
        <v>0</v>
      </c>
      <c r="N448" s="2" t="e">
        <f ca="1">VLOOKUP(Table_Data_Table_13[[#This Row],[Item ID]],Analysis_Table,8,FALSE)</f>
        <v>#N/A</v>
      </c>
      <c r="O448" s="19" t="e">
        <f ca="1">VLOOKUP(Table_Data_Table_13[[#This Row],[Item ID]],Analysis_Table,9,FALSE)</f>
        <v>#N/A</v>
      </c>
      <c r="P448" s="18" t="e">
        <f ca="1">VLOOKUP(Table_Data_Table_13[[#This Row],[Item ID]],Analysis_Table,10,FALSE)</f>
        <v>#N/A</v>
      </c>
      <c r="Q448" s="21" t="e">
        <f ca="1">VLOOKUP(Table_Data_Table_13[[#This Row],[Item ID]],Analysis_Table,11,FALSE)</f>
        <v>#N/A</v>
      </c>
      <c r="R448" s="2" t="e">
        <f ca="1">VLOOKUP(Table_Data_Table_13[[#This Row],[Item ID]],Analysis_Table,12,FALSE)</f>
        <v>#N/A</v>
      </c>
      <c r="S448" s="20" t="e">
        <f ca="1">VLOOKUP(Table_Data_Table_13[[#This Row],[Item ID]],Analysis_Table,13,FALSE)</f>
        <v>#N/A</v>
      </c>
      <c r="T448" s="3" t="e">
        <f ca="1">VLOOKUP(Table_Data_Table_13[[#This Row],[Item ID]],Analysis_Table,14,FALSE)</f>
        <v>#N/A</v>
      </c>
      <c r="U448" s="22" t="e">
        <f ca="1">VLOOKUP(Table_Data_Table_13[[#This Row],[Item ID]],Analysis_Table,15,FALSE)</f>
        <v>#N/A</v>
      </c>
      <c r="V448" s="2" t="e">
        <f ca="1">VLOOKUP(Table_Data_Table_13[[#This Row],[Item ID]],Analysis_Table,16,FALSE)</f>
        <v>#N/A</v>
      </c>
      <c r="W448" s="2" t="e">
        <f ca="1">VLOOKUP(Table_Data_Table_13[[#This Row],[Item ID]],Analysis_Table,17,FALSE)</f>
        <v>#N/A</v>
      </c>
      <c r="X448" s="20" t="e">
        <f ca="1">VLOOKUP(Table_Data_Table_13[[#This Row],[Item ID]],Analysis_Table,18,FALSE)</f>
        <v>#N/A</v>
      </c>
      <c r="Y448" s="20" t="e">
        <f ca="1">VLOOKUP(Table_Data_Table_13[[#This Row],[Item ID]],Analysis_Table,19,FALSE)</f>
        <v>#N/A</v>
      </c>
      <c r="Z448"/>
      <c r="AA448"/>
      <c r="AB448">
        <v>1</v>
      </c>
    </row>
    <row r="449" spans="1:28" hidden="1" x14ac:dyDescent="0.25">
      <c r="A449" t="s">
        <v>133</v>
      </c>
      <c r="E449" s="1"/>
      <c r="J449" s="21">
        <v>0</v>
      </c>
      <c r="N449" s="2" t="e">
        <f ca="1">VLOOKUP(Table_Data_Table_13[[#This Row],[Item ID]],Analysis_Table,8,FALSE)</f>
        <v>#N/A</v>
      </c>
      <c r="O449" s="19" t="e">
        <f ca="1">VLOOKUP(Table_Data_Table_13[[#This Row],[Item ID]],Analysis_Table,9,FALSE)</f>
        <v>#N/A</v>
      </c>
      <c r="P449" s="18" t="e">
        <f ca="1">VLOOKUP(Table_Data_Table_13[[#This Row],[Item ID]],Analysis_Table,10,FALSE)</f>
        <v>#N/A</v>
      </c>
      <c r="Q449" s="21" t="e">
        <f ca="1">VLOOKUP(Table_Data_Table_13[[#This Row],[Item ID]],Analysis_Table,11,FALSE)</f>
        <v>#N/A</v>
      </c>
      <c r="R449" s="2" t="e">
        <f ca="1">VLOOKUP(Table_Data_Table_13[[#This Row],[Item ID]],Analysis_Table,12,FALSE)</f>
        <v>#N/A</v>
      </c>
      <c r="S449" s="20" t="e">
        <f ca="1">VLOOKUP(Table_Data_Table_13[[#This Row],[Item ID]],Analysis_Table,13,FALSE)</f>
        <v>#N/A</v>
      </c>
      <c r="T449" s="3" t="e">
        <f ca="1">VLOOKUP(Table_Data_Table_13[[#This Row],[Item ID]],Analysis_Table,14,FALSE)</f>
        <v>#N/A</v>
      </c>
      <c r="U449" s="22" t="e">
        <f ca="1">VLOOKUP(Table_Data_Table_13[[#This Row],[Item ID]],Analysis_Table,15,FALSE)</f>
        <v>#N/A</v>
      </c>
      <c r="V449" s="2" t="e">
        <f ca="1">VLOOKUP(Table_Data_Table_13[[#This Row],[Item ID]],Analysis_Table,16,FALSE)</f>
        <v>#N/A</v>
      </c>
      <c r="W449" s="2" t="e">
        <f ca="1">VLOOKUP(Table_Data_Table_13[[#This Row],[Item ID]],Analysis_Table,17,FALSE)</f>
        <v>#N/A</v>
      </c>
      <c r="X449" s="20" t="e">
        <f ca="1">VLOOKUP(Table_Data_Table_13[[#This Row],[Item ID]],Analysis_Table,18,FALSE)</f>
        <v>#N/A</v>
      </c>
      <c r="Y449" s="20" t="e">
        <f ca="1">VLOOKUP(Table_Data_Table_13[[#This Row],[Item ID]],Analysis_Table,19,FALSE)</f>
        <v>#N/A</v>
      </c>
      <c r="Z449"/>
      <c r="AA449"/>
      <c r="AB449">
        <v>1</v>
      </c>
    </row>
    <row r="450" spans="1:28" hidden="1" x14ac:dyDescent="0.25">
      <c r="A450" t="s">
        <v>133</v>
      </c>
      <c r="E450" s="1"/>
      <c r="J450" s="21">
        <v>0</v>
      </c>
      <c r="N450" s="2" t="e">
        <f ca="1">VLOOKUP(Table_Data_Table_13[[#This Row],[Item ID]],Analysis_Table,8,FALSE)</f>
        <v>#N/A</v>
      </c>
      <c r="O450" s="19" t="e">
        <f ca="1">VLOOKUP(Table_Data_Table_13[[#This Row],[Item ID]],Analysis_Table,9,FALSE)</f>
        <v>#N/A</v>
      </c>
      <c r="P450" s="18" t="e">
        <f ca="1">VLOOKUP(Table_Data_Table_13[[#This Row],[Item ID]],Analysis_Table,10,FALSE)</f>
        <v>#N/A</v>
      </c>
      <c r="Q450" s="21" t="e">
        <f ca="1">VLOOKUP(Table_Data_Table_13[[#This Row],[Item ID]],Analysis_Table,11,FALSE)</f>
        <v>#N/A</v>
      </c>
      <c r="R450" s="2" t="e">
        <f ca="1">VLOOKUP(Table_Data_Table_13[[#This Row],[Item ID]],Analysis_Table,12,FALSE)</f>
        <v>#N/A</v>
      </c>
      <c r="S450" s="20" t="e">
        <f ca="1">VLOOKUP(Table_Data_Table_13[[#This Row],[Item ID]],Analysis_Table,13,FALSE)</f>
        <v>#N/A</v>
      </c>
      <c r="T450" s="3" t="e">
        <f ca="1">VLOOKUP(Table_Data_Table_13[[#This Row],[Item ID]],Analysis_Table,14,FALSE)</f>
        <v>#N/A</v>
      </c>
      <c r="U450" s="22" t="e">
        <f ca="1">VLOOKUP(Table_Data_Table_13[[#This Row],[Item ID]],Analysis_Table,15,FALSE)</f>
        <v>#N/A</v>
      </c>
      <c r="V450" s="2" t="e">
        <f ca="1">VLOOKUP(Table_Data_Table_13[[#This Row],[Item ID]],Analysis_Table,16,FALSE)</f>
        <v>#N/A</v>
      </c>
      <c r="W450" s="2" t="e">
        <f ca="1">VLOOKUP(Table_Data_Table_13[[#This Row],[Item ID]],Analysis_Table,17,FALSE)</f>
        <v>#N/A</v>
      </c>
      <c r="X450" s="20" t="e">
        <f ca="1">VLOOKUP(Table_Data_Table_13[[#This Row],[Item ID]],Analysis_Table,18,FALSE)</f>
        <v>#N/A</v>
      </c>
      <c r="Y450" s="20" t="e">
        <f ca="1">VLOOKUP(Table_Data_Table_13[[#This Row],[Item ID]],Analysis_Table,19,FALSE)</f>
        <v>#N/A</v>
      </c>
      <c r="Z450"/>
      <c r="AA450"/>
      <c r="AB450">
        <v>1</v>
      </c>
    </row>
    <row r="451" spans="1:28" hidden="1" x14ac:dyDescent="0.25">
      <c r="A451" t="s">
        <v>133</v>
      </c>
      <c r="E451" s="1"/>
      <c r="J451" s="21">
        <v>0</v>
      </c>
      <c r="N451" s="2" t="e">
        <f ca="1">VLOOKUP(Table_Data_Table_13[[#This Row],[Item ID]],Analysis_Table,8,FALSE)</f>
        <v>#N/A</v>
      </c>
      <c r="O451" s="19" t="e">
        <f ca="1">VLOOKUP(Table_Data_Table_13[[#This Row],[Item ID]],Analysis_Table,9,FALSE)</f>
        <v>#N/A</v>
      </c>
      <c r="P451" s="18" t="e">
        <f ca="1">VLOOKUP(Table_Data_Table_13[[#This Row],[Item ID]],Analysis_Table,10,FALSE)</f>
        <v>#N/A</v>
      </c>
      <c r="Q451" s="21" t="e">
        <f ca="1">VLOOKUP(Table_Data_Table_13[[#This Row],[Item ID]],Analysis_Table,11,FALSE)</f>
        <v>#N/A</v>
      </c>
      <c r="R451" s="2" t="e">
        <f ca="1">VLOOKUP(Table_Data_Table_13[[#This Row],[Item ID]],Analysis_Table,12,FALSE)</f>
        <v>#N/A</v>
      </c>
      <c r="S451" s="20" t="e">
        <f ca="1">VLOOKUP(Table_Data_Table_13[[#This Row],[Item ID]],Analysis_Table,13,FALSE)</f>
        <v>#N/A</v>
      </c>
      <c r="T451" s="3" t="e">
        <f ca="1">VLOOKUP(Table_Data_Table_13[[#This Row],[Item ID]],Analysis_Table,14,FALSE)</f>
        <v>#N/A</v>
      </c>
      <c r="U451" s="22" t="e">
        <f ca="1">VLOOKUP(Table_Data_Table_13[[#This Row],[Item ID]],Analysis_Table,15,FALSE)</f>
        <v>#N/A</v>
      </c>
      <c r="V451" s="2" t="e">
        <f ca="1">VLOOKUP(Table_Data_Table_13[[#This Row],[Item ID]],Analysis_Table,16,FALSE)</f>
        <v>#N/A</v>
      </c>
      <c r="W451" s="2" t="e">
        <f ca="1">VLOOKUP(Table_Data_Table_13[[#This Row],[Item ID]],Analysis_Table,17,FALSE)</f>
        <v>#N/A</v>
      </c>
      <c r="X451" s="20" t="e">
        <f ca="1">VLOOKUP(Table_Data_Table_13[[#This Row],[Item ID]],Analysis_Table,18,FALSE)</f>
        <v>#N/A</v>
      </c>
      <c r="Y451" s="20" t="e">
        <f ca="1">VLOOKUP(Table_Data_Table_13[[#This Row],[Item ID]],Analysis_Table,19,FALSE)</f>
        <v>#N/A</v>
      </c>
      <c r="Z451"/>
      <c r="AA451"/>
      <c r="AB451">
        <v>1</v>
      </c>
    </row>
    <row r="452" spans="1:28" hidden="1" x14ac:dyDescent="0.25">
      <c r="A452" t="s">
        <v>133</v>
      </c>
      <c r="E452" s="1"/>
      <c r="J452" s="21">
        <v>0</v>
      </c>
      <c r="N452" s="2" t="e">
        <f ca="1">VLOOKUP(Table_Data_Table_13[[#This Row],[Item ID]],Analysis_Table,8,FALSE)</f>
        <v>#N/A</v>
      </c>
      <c r="O452" s="19" t="e">
        <f ca="1">VLOOKUP(Table_Data_Table_13[[#This Row],[Item ID]],Analysis_Table,9,FALSE)</f>
        <v>#N/A</v>
      </c>
      <c r="P452" s="18" t="e">
        <f ca="1">VLOOKUP(Table_Data_Table_13[[#This Row],[Item ID]],Analysis_Table,10,FALSE)</f>
        <v>#N/A</v>
      </c>
      <c r="Q452" s="21" t="e">
        <f ca="1">VLOOKUP(Table_Data_Table_13[[#This Row],[Item ID]],Analysis_Table,11,FALSE)</f>
        <v>#N/A</v>
      </c>
      <c r="R452" s="2" t="e">
        <f ca="1">VLOOKUP(Table_Data_Table_13[[#This Row],[Item ID]],Analysis_Table,12,FALSE)</f>
        <v>#N/A</v>
      </c>
      <c r="S452" s="20" t="e">
        <f ca="1">VLOOKUP(Table_Data_Table_13[[#This Row],[Item ID]],Analysis_Table,13,FALSE)</f>
        <v>#N/A</v>
      </c>
      <c r="T452" s="3" t="e">
        <f ca="1">VLOOKUP(Table_Data_Table_13[[#This Row],[Item ID]],Analysis_Table,14,FALSE)</f>
        <v>#N/A</v>
      </c>
      <c r="U452" s="22" t="e">
        <f ca="1">VLOOKUP(Table_Data_Table_13[[#This Row],[Item ID]],Analysis_Table,15,FALSE)</f>
        <v>#N/A</v>
      </c>
      <c r="V452" s="2" t="e">
        <f ca="1">VLOOKUP(Table_Data_Table_13[[#This Row],[Item ID]],Analysis_Table,16,FALSE)</f>
        <v>#N/A</v>
      </c>
      <c r="W452" s="2" t="e">
        <f ca="1">VLOOKUP(Table_Data_Table_13[[#This Row],[Item ID]],Analysis_Table,17,FALSE)</f>
        <v>#N/A</v>
      </c>
      <c r="X452" s="20" t="e">
        <f ca="1">VLOOKUP(Table_Data_Table_13[[#This Row],[Item ID]],Analysis_Table,18,FALSE)</f>
        <v>#N/A</v>
      </c>
      <c r="Y452" s="20" t="e">
        <f ca="1">VLOOKUP(Table_Data_Table_13[[#This Row],[Item ID]],Analysis_Table,19,FALSE)</f>
        <v>#N/A</v>
      </c>
      <c r="Z452"/>
      <c r="AA452"/>
      <c r="AB452">
        <v>1</v>
      </c>
    </row>
    <row r="453" spans="1:28" hidden="1" x14ac:dyDescent="0.25">
      <c r="A453" t="s">
        <v>133</v>
      </c>
      <c r="E453" s="1"/>
      <c r="J453" s="21">
        <v>0</v>
      </c>
      <c r="N453" s="2" t="e">
        <f ca="1">VLOOKUP(Table_Data_Table_13[[#This Row],[Item ID]],Analysis_Table,8,FALSE)</f>
        <v>#N/A</v>
      </c>
      <c r="O453" s="19" t="e">
        <f ca="1">VLOOKUP(Table_Data_Table_13[[#This Row],[Item ID]],Analysis_Table,9,FALSE)</f>
        <v>#N/A</v>
      </c>
      <c r="P453" s="18" t="e">
        <f ca="1">VLOOKUP(Table_Data_Table_13[[#This Row],[Item ID]],Analysis_Table,10,FALSE)</f>
        <v>#N/A</v>
      </c>
      <c r="Q453" s="21" t="e">
        <f ca="1">VLOOKUP(Table_Data_Table_13[[#This Row],[Item ID]],Analysis_Table,11,FALSE)</f>
        <v>#N/A</v>
      </c>
      <c r="R453" s="2" t="e">
        <f ca="1">VLOOKUP(Table_Data_Table_13[[#This Row],[Item ID]],Analysis_Table,12,FALSE)</f>
        <v>#N/A</v>
      </c>
      <c r="S453" s="20" t="e">
        <f ca="1">VLOOKUP(Table_Data_Table_13[[#This Row],[Item ID]],Analysis_Table,13,FALSE)</f>
        <v>#N/A</v>
      </c>
      <c r="T453" s="3" t="e">
        <f ca="1">VLOOKUP(Table_Data_Table_13[[#This Row],[Item ID]],Analysis_Table,14,FALSE)</f>
        <v>#N/A</v>
      </c>
      <c r="U453" s="22" t="e">
        <f ca="1">VLOOKUP(Table_Data_Table_13[[#This Row],[Item ID]],Analysis_Table,15,FALSE)</f>
        <v>#N/A</v>
      </c>
      <c r="V453" s="2" t="e">
        <f ca="1">VLOOKUP(Table_Data_Table_13[[#This Row],[Item ID]],Analysis_Table,16,FALSE)</f>
        <v>#N/A</v>
      </c>
      <c r="W453" s="2" t="e">
        <f ca="1">VLOOKUP(Table_Data_Table_13[[#This Row],[Item ID]],Analysis_Table,17,FALSE)</f>
        <v>#N/A</v>
      </c>
      <c r="X453" s="20" t="e">
        <f ca="1">VLOOKUP(Table_Data_Table_13[[#This Row],[Item ID]],Analysis_Table,18,FALSE)</f>
        <v>#N/A</v>
      </c>
      <c r="Y453" s="20" t="e">
        <f ca="1">VLOOKUP(Table_Data_Table_13[[#This Row],[Item ID]],Analysis_Table,19,FALSE)</f>
        <v>#N/A</v>
      </c>
      <c r="Z453"/>
      <c r="AA453"/>
      <c r="AB453">
        <v>1</v>
      </c>
    </row>
    <row r="454" spans="1:28" hidden="1" x14ac:dyDescent="0.25">
      <c r="A454" t="s">
        <v>133</v>
      </c>
      <c r="E454" s="1"/>
      <c r="J454" s="21">
        <v>0</v>
      </c>
      <c r="N454" s="2" t="e">
        <f ca="1">VLOOKUP(Table_Data_Table_13[[#This Row],[Item ID]],Analysis_Table,8,FALSE)</f>
        <v>#N/A</v>
      </c>
      <c r="O454" s="19" t="e">
        <f ca="1">VLOOKUP(Table_Data_Table_13[[#This Row],[Item ID]],Analysis_Table,9,FALSE)</f>
        <v>#N/A</v>
      </c>
      <c r="P454" s="18" t="e">
        <f ca="1">VLOOKUP(Table_Data_Table_13[[#This Row],[Item ID]],Analysis_Table,10,FALSE)</f>
        <v>#N/A</v>
      </c>
      <c r="Q454" s="21" t="e">
        <f ca="1">VLOOKUP(Table_Data_Table_13[[#This Row],[Item ID]],Analysis_Table,11,FALSE)</f>
        <v>#N/A</v>
      </c>
      <c r="R454" s="2" t="e">
        <f ca="1">VLOOKUP(Table_Data_Table_13[[#This Row],[Item ID]],Analysis_Table,12,FALSE)</f>
        <v>#N/A</v>
      </c>
      <c r="S454" s="20" t="e">
        <f ca="1">VLOOKUP(Table_Data_Table_13[[#This Row],[Item ID]],Analysis_Table,13,FALSE)</f>
        <v>#N/A</v>
      </c>
      <c r="T454" s="3" t="e">
        <f ca="1">VLOOKUP(Table_Data_Table_13[[#This Row],[Item ID]],Analysis_Table,14,FALSE)</f>
        <v>#N/A</v>
      </c>
      <c r="U454" s="22" t="e">
        <f ca="1">VLOOKUP(Table_Data_Table_13[[#This Row],[Item ID]],Analysis_Table,15,FALSE)</f>
        <v>#N/A</v>
      </c>
      <c r="V454" s="2" t="e">
        <f ca="1">VLOOKUP(Table_Data_Table_13[[#This Row],[Item ID]],Analysis_Table,16,FALSE)</f>
        <v>#N/A</v>
      </c>
      <c r="W454" s="2" t="e">
        <f ca="1">VLOOKUP(Table_Data_Table_13[[#This Row],[Item ID]],Analysis_Table,17,FALSE)</f>
        <v>#N/A</v>
      </c>
      <c r="X454" s="20" t="e">
        <f ca="1">VLOOKUP(Table_Data_Table_13[[#This Row],[Item ID]],Analysis_Table,18,FALSE)</f>
        <v>#N/A</v>
      </c>
      <c r="Y454" s="20" t="e">
        <f ca="1">VLOOKUP(Table_Data_Table_13[[#This Row],[Item ID]],Analysis_Table,19,FALSE)</f>
        <v>#N/A</v>
      </c>
      <c r="Z454"/>
      <c r="AA454"/>
      <c r="AB454">
        <v>1</v>
      </c>
    </row>
    <row r="455" spans="1:28" hidden="1" x14ac:dyDescent="0.25">
      <c r="A455" t="s">
        <v>133</v>
      </c>
      <c r="E455" s="1"/>
      <c r="J455" s="21">
        <v>0</v>
      </c>
      <c r="N455" s="2" t="e">
        <f ca="1">VLOOKUP(Table_Data_Table_13[[#This Row],[Item ID]],Analysis_Table,8,FALSE)</f>
        <v>#N/A</v>
      </c>
      <c r="O455" s="19" t="e">
        <f ca="1">VLOOKUP(Table_Data_Table_13[[#This Row],[Item ID]],Analysis_Table,9,FALSE)</f>
        <v>#N/A</v>
      </c>
      <c r="P455" s="18" t="e">
        <f ca="1">VLOOKUP(Table_Data_Table_13[[#This Row],[Item ID]],Analysis_Table,10,FALSE)</f>
        <v>#N/A</v>
      </c>
      <c r="Q455" s="21" t="e">
        <f ca="1">VLOOKUP(Table_Data_Table_13[[#This Row],[Item ID]],Analysis_Table,11,FALSE)</f>
        <v>#N/A</v>
      </c>
      <c r="R455" s="2" t="e">
        <f ca="1">VLOOKUP(Table_Data_Table_13[[#This Row],[Item ID]],Analysis_Table,12,FALSE)</f>
        <v>#N/A</v>
      </c>
      <c r="S455" s="20" t="e">
        <f ca="1">VLOOKUP(Table_Data_Table_13[[#This Row],[Item ID]],Analysis_Table,13,FALSE)</f>
        <v>#N/A</v>
      </c>
      <c r="T455" s="3" t="e">
        <f ca="1">VLOOKUP(Table_Data_Table_13[[#This Row],[Item ID]],Analysis_Table,14,FALSE)</f>
        <v>#N/A</v>
      </c>
      <c r="U455" s="22" t="e">
        <f ca="1">VLOOKUP(Table_Data_Table_13[[#This Row],[Item ID]],Analysis_Table,15,FALSE)</f>
        <v>#N/A</v>
      </c>
      <c r="V455" s="2" t="e">
        <f ca="1">VLOOKUP(Table_Data_Table_13[[#This Row],[Item ID]],Analysis_Table,16,FALSE)</f>
        <v>#N/A</v>
      </c>
      <c r="W455" s="2" t="e">
        <f ca="1">VLOOKUP(Table_Data_Table_13[[#This Row],[Item ID]],Analysis_Table,17,FALSE)</f>
        <v>#N/A</v>
      </c>
      <c r="X455" s="20" t="e">
        <f ca="1">VLOOKUP(Table_Data_Table_13[[#This Row],[Item ID]],Analysis_Table,18,FALSE)</f>
        <v>#N/A</v>
      </c>
      <c r="Y455" s="20" t="e">
        <f ca="1">VLOOKUP(Table_Data_Table_13[[#This Row],[Item ID]],Analysis_Table,19,FALSE)</f>
        <v>#N/A</v>
      </c>
      <c r="Z455"/>
      <c r="AA455"/>
      <c r="AB455">
        <v>1</v>
      </c>
    </row>
    <row r="456" spans="1:28" hidden="1" x14ac:dyDescent="0.25">
      <c r="A456" t="s">
        <v>133</v>
      </c>
      <c r="E456" s="1"/>
      <c r="J456" s="21">
        <v>0</v>
      </c>
      <c r="N456" s="2" t="e">
        <f ca="1">VLOOKUP(Table_Data_Table_13[[#This Row],[Item ID]],Analysis_Table,8,FALSE)</f>
        <v>#N/A</v>
      </c>
      <c r="O456" s="19" t="e">
        <f ca="1">VLOOKUP(Table_Data_Table_13[[#This Row],[Item ID]],Analysis_Table,9,FALSE)</f>
        <v>#N/A</v>
      </c>
      <c r="P456" s="18" t="e">
        <f ca="1">VLOOKUP(Table_Data_Table_13[[#This Row],[Item ID]],Analysis_Table,10,FALSE)</f>
        <v>#N/A</v>
      </c>
      <c r="Q456" s="21" t="e">
        <f ca="1">VLOOKUP(Table_Data_Table_13[[#This Row],[Item ID]],Analysis_Table,11,FALSE)</f>
        <v>#N/A</v>
      </c>
      <c r="R456" s="2" t="e">
        <f ca="1">VLOOKUP(Table_Data_Table_13[[#This Row],[Item ID]],Analysis_Table,12,FALSE)</f>
        <v>#N/A</v>
      </c>
      <c r="S456" s="20" t="e">
        <f ca="1">VLOOKUP(Table_Data_Table_13[[#This Row],[Item ID]],Analysis_Table,13,FALSE)</f>
        <v>#N/A</v>
      </c>
      <c r="T456" s="3" t="e">
        <f ca="1">VLOOKUP(Table_Data_Table_13[[#This Row],[Item ID]],Analysis_Table,14,FALSE)</f>
        <v>#N/A</v>
      </c>
      <c r="U456" s="22" t="e">
        <f ca="1">VLOOKUP(Table_Data_Table_13[[#This Row],[Item ID]],Analysis_Table,15,FALSE)</f>
        <v>#N/A</v>
      </c>
      <c r="V456" s="2" t="e">
        <f ca="1">VLOOKUP(Table_Data_Table_13[[#This Row],[Item ID]],Analysis_Table,16,FALSE)</f>
        <v>#N/A</v>
      </c>
      <c r="W456" s="2" t="e">
        <f ca="1">VLOOKUP(Table_Data_Table_13[[#This Row],[Item ID]],Analysis_Table,17,FALSE)</f>
        <v>#N/A</v>
      </c>
      <c r="X456" s="20" t="e">
        <f ca="1">VLOOKUP(Table_Data_Table_13[[#This Row],[Item ID]],Analysis_Table,18,FALSE)</f>
        <v>#N/A</v>
      </c>
      <c r="Y456" s="20" t="e">
        <f ca="1">VLOOKUP(Table_Data_Table_13[[#This Row],[Item ID]],Analysis_Table,19,FALSE)</f>
        <v>#N/A</v>
      </c>
      <c r="Z456"/>
      <c r="AA456"/>
      <c r="AB456">
        <v>1</v>
      </c>
    </row>
    <row r="457" spans="1:28" hidden="1" x14ac:dyDescent="0.25">
      <c r="A457" t="s">
        <v>133</v>
      </c>
      <c r="E457" s="1"/>
      <c r="J457" s="21">
        <v>0</v>
      </c>
      <c r="N457" s="2" t="e">
        <f ca="1">VLOOKUP(Table_Data_Table_13[[#This Row],[Item ID]],Analysis_Table,8,FALSE)</f>
        <v>#N/A</v>
      </c>
      <c r="O457" s="19" t="e">
        <f ca="1">VLOOKUP(Table_Data_Table_13[[#This Row],[Item ID]],Analysis_Table,9,FALSE)</f>
        <v>#N/A</v>
      </c>
      <c r="P457" s="18" t="e">
        <f ca="1">VLOOKUP(Table_Data_Table_13[[#This Row],[Item ID]],Analysis_Table,10,FALSE)</f>
        <v>#N/A</v>
      </c>
      <c r="Q457" s="21" t="e">
        <f ca="1">VLOOKUP(Table_Data_Table_13[[#This Row],[Item ID]],Analysis_Table,11,FALSE)</f>
        <v>#N/A</v>
      </c>
      <c r="R457" s="2" t="e">
        <f ca="1">VLOOKUP(Table_Data_Table_13[[#This Row],[Item ID]],Analysis_Table,12,FALSE)</f>
        <v>#N/A</v>
      </c>
      <c r="S457" s="20" t="e">
        <f ca="1">VLOOKUP(Table_Data_Table_13[[#This Row],[Item ID]],Analysis_Table,13,FALSE)</f>
        <v>#N/A</v>
      </c>
      <c r="T457" s="3" t="e">
        <f ca="1">VLOOKUP(Table_Data_Table_13[[#This Row],[Item ID]],Analysis_Table,14,FALSE)</f>
        <v>#N/A</v>
      </c>
      <c r="U457" s="22" t="e">
        <f ca="1">VLOOKUP(Table_Data_Table_13[[#This Row],[Item ID]],Analysis_Table,15,FALSE)</f>
        <v>#N/A</v>
      </c>
      <c r="V457" s="2" t="e">
        <f ca="1">VLOOKUP(Table_Data_Table_13[[#This Row],[Item ID]],Analysis_Table,16,FALSE)</f>
        <v>#N/A</v>
      </c>
      <c r="W457" s="2" t="e">
        <f ca="1">VLOOKUP(Table_Data_Table_13[[#This Row],[Item ID]],Analysis_Table,17,FALSE)</f>
        <v>#N/A</v>
      </c>
      <c r="X457" s="20" t="e">
        <f ca="1">VLOOKUP(Table_Data_Table_13[[#This Row],[Item ID]],Analysis_Table,18,FALSE)</f>
        <v>#N/A</v>
      </c>
      <c r="Y457" s="20" t="e">
        <f ca="1">VLOOKUP(Table_Data_Table_13[[#This Row],[Item ID]],Analysis_Table,19,FALSE)</f>
        <v>#N/A</v>
      </c>
      <c r="Z457"/>
      <c r="AA457"/>
      <c r="AB457">
        <v>1</v>
      </c>
    </row>
    <row r="458" spans="1:28" hidden="1" x14ac:dyDescent="0.25">
      <c r="A458" t="s">
        <v>133</v>
      </c>
      <c r="E458" s="1"/>
      <c r="J458" s="21">
        <v>0</v>
      </c>
      <c r="N458" s="2" t="e">
        <f ca="1">VLOOKUP(Table_Data_Table_13[[#This Row],[Item ID]],Analysis_Table,8,FALSE)</f>
        <v>#N/A</v>
      </c>
      <c r="O458" s="19" t="e">
        <f ca="1">VLOOKUP(Table_Data_Table_13[[#This Row],[Item ID]],Analysis_Table,9,FALSE)</f>
        <v>#N/A</v>
      </c>
      <c r="P458" s="18" t="e">
        <f ca="1">VLOOKUP(Table_Data_Table_13[[#This Row],[Item ID]],Analysis_Table,10,FALSE)</f>
        <v>#N/A</v>
      </c>
      <c r="Q458" s="21" t="e">
        <f ca="1">VLOOKUP(Table_Data_Table_13[[#This Row],[Item ID]],Analysis_Table,11,FALSE)</f>
        <v>#N/A</v>
      </c>
      <c r="R458" s="2" t="e">
        <f ca="1">VLOOKUP(Table_Data_Table_13[[#This Row],[Item ID]],Analysis_Table,12,FALSE)</f>
        <v>#N/A</v>
      </c>
      <c r="S458" s="20" t="e">
        <f ca="1">VLOOKUP(Table_Data_Table_13[[#This Row],[Item ID]],Analysis_Table,13,FALSE)</f>
        <v>#N/A</v>
      </c>
      <c r="T458" s="3" t="e">
        <f ca="1">VLOOKUP(Table_Data_Table_13[[#This Row],[Item ID]],Analysis_Table,14,FALSE)</f>
        <v>#N/A</v>
      </c>
      <c r="U458" s="22" t="e">
        <f ca="1">VLOOKUP(Table_Data_Table_13[[#This Row],[Item ID]],Analysis_Table,15,FALSE)</f>
        <v>#N/A</v>
      </c>
      <c r="V458" s="2" t="e">
        <f ca="1">VLOOKUP(Table_Data_Table_13[[#This Row],[Item ID]],Analysis_Table,16,FALSE)</f>
        <v>#N/A</v>
      </c>
      <c r="W458" s="2" t="e">
        <f ca="1">VLOOKUP(Table_Data_Table_13[[#This Row],[Item ID]],Analysis_Table,17,FALSE)</f>
        <v>#N/A</v>
      </c>
      <c r="X458" s="20" t="e">
        <f ca="1">VLOOKUP(Table_Data_Table_13[[#This Row],[Item ID]],Analysis_Table,18,FALSE)</f>
        <v>#N/A</v>
      </c>
      <c r="Y458" s="20" t="e">
        <f ca="1">VLOOKUP(Table_Data_Table_13[[#This Row],[Item ID]],Analysis_Table,19,FALSE)</f>
        <v>#N/A</v>
      </c>
      <c r="Z458"/>
      <c r="AA458"/>
      <c r="AB458">
        <v>1</v>
      </c>
    </row>
    <row r="459" spans="1:28" hidden="1" x14ac:dyDescent="0.25">
      <c r="A459" t="s">
        <v>133</v>
      </c>
      <c r="E459" s="1"/>
      <c r="J459" s="21">
        <v>0</v>
      </c>
      <c r="N459" s="2" t="e">
        <f ca="1">VLOOKUP(Table_Data_Table_13[[#This Row],[Item ID]],Analysis_Table,8,FALSE)</f>
        <v>#N/A</v>
      </c>
      <c r="O459" s="19" t="e">
        <f ca="1">VLOOKUP(Table_Data_Table_13[[#This Row],[Item ID]],Analysis_Table,9,FALSE)</f>
        <v>#N/A</v>
      </c>
      <c r="P459" s="18" t="e">
        <f ca="1">VLOOKUP(Table_Data_Table_13[[#This Row],[Item ID]],Analysis_Table,10,FALSE)</f>
        <v>#N/A</v>
      </c>
      <c r="Q459" s="21" t="e">
        <f ca="1">VLOOKUP(Table_Data_Table_13[[#This Row],[Item ID]],Analysis_Table,11,FALSE)</f>
        <v>#N/A</v>
      </c>
      <c r="R459" s="2" t="e">
        <f ca="1">VLOOKUP(Table_Data_Table_13[[#This Row],[Item ID]],Analysis_Table,12,FALSE)</f>
        <v>#N/A</v>
      </c>
      <c r="S459" s="20" t="e">
        <f ca="1">VLOOKUP(Table_Data_Table_13[[#This Row],[Item ID]],Analysis_Table,13,FALSE)</f>
        <v>#N/A</v>
      </c>
      <c r="T459" s="3" t="e">
        <f ca="1">VLOOKUP(Table_Data_Table_13[[#This Row],[Item ID]],Analysis_Table,14,FALSE)</f>
        <v>#N/A</v>
      </c>
      <c r="U459" s="22" t="e">
        <f ca="1">VLOOKUP(Table_Data_Table_13[[#This Row],[Item ID]],Analysis_Table,15,FALSE)</f>
        <v>#N/A</v>
      </c>
      <c r="V459" s="2" t="e">
        <f ca="1">VLOOKUP(Table_Data_Table_13[[#This Row],[Item ID]],Analysis_Table,16,FALSE)</f>
        <v>#N/A</v>
      </c>
      <c r="W459" s="2" t="e">
        <f ca="1">VLOOKUP(Table_Data_Table_13[[#This Row],[Item ID]],Analysis_Table,17,FALSE)</f>
        <v>#N/A</v>
      </c>
      <c r="X459" s="20" t="e">
        <f ca="1">VLOOKUP(Table_Data_Table_13[[#This Row],[Item ID]],Analysis_Table,18,FALSE)</f>
        <v>#N/A</v>
      </c>
      <c r="Y459" s="20" t="e">
        <f ca="1">VLOOKUP(Table_Data_Table_13[[#This Row],[Item ID]],Analysis_Table,19,FALSE)</f>
        <v>#N/A</v>
      </c>
      <c r="Z459"/>
      <c r="AA459"/>
      <c r="AB459">
        <v>1</v>
      </c>
    </row>
    <row r="460" spans="1:28" hidden="1" x14ac:dyDescent="0.25">
      <c r="A460" t="s">
        <v>133</v>
      </c>
      <c r="E460" s="1"/>
      <c r="J460" s="21">
        <v>0</v>
      </c>
      <c r="N460" s="2" t="e">
        <f ca="1">VLOOKUP(Table_Data_Table_13[[#This Row],[Item ID]],Analysis_Table,8,FALSE)</f>
        <v>#N/A</v>
      </c>
      <c r="O460" s="19" t="e">
        <f ca="1">VLOOKUP(Table_Data_Table_13[[#This Row],[Item ID]],Analysis_Table,9,FALSE)</f>
        <v>#N/A</v>
      </c>
      <c r="P460" s="18" t="e">
        <f ca="1">VLOOKUP(Table_Data_Table_13[[#This Row],[Item ID]],Analysis_Table,10,FALSE)</f>
        <v>#N/A</v>
      </c>
      <c r="Q460" s="21" t="e">
        <f ca="1">VLOOKUP(Table_Data_Table_13[[#This Row],[Item ID]],Analysis_Table,11,FALSE)</f>
        <v>#N/A</v>
      </c>
      <c r="R460" s="2" t="e">
        <f ca="1">VLOOKUP(Table_Data_Table_13[[#This Row],[Item ID]],Analysis_Table,12,FALSE)</f>
        <v>#N/A</v>
      </c>
      <c r="S460" s="20" t="e">
        <f ca="1">VLOOKUP(Table_Data_Table_13[[#This Row],[Item ID]],Analysis_Table,13,FALSE)</f>
        <v>#N/A</v>
      </c>
      <c r="T460" s="3" t="e">
        <f ca="1">VLOOKUP(Table_Data_Table_13[[#This Row],[Item ID]],Analysis_Table,14,FALSE)</f>
        <v>#N/A</v>
      </c>
      <c r="U460" s="22" t="e">
        <f ca="1">VLOOKUP(Table_Data_Table_13[[#This Row],[Item ID]],Analysis_Table,15,FALSE)</f>
        <v>#N/A</v>
      </c>
      <c r="V460" s="2" t="e">
        <f ca="1">VLOOKUP(Table_Data_Table_13[[#This Row],[Item ID]],Analysis_Table,16,FALSE)</f>
        <v>#N/A</v>
      </c>
      <c r="W460" s="2" t="e">
        <f ca="1">VLOOKUP(Table_Data_Table_13[[#This Row],[Item ID]],Analysis_Table,17,FALSE)</f>
        <v>#N/A</v>
      </c>
      <c r="X460" s="20" t="e">
        <f ca="1">VLOOKUP(Table_Data_Table_13[[#This Row],[Item ID]],Analysis_Table,18,FALSE)</f>
        <v>#N/A</v>
      </c>
      <c r="Y460" s="20" t="e">
        <f ca="1">VLOOKUP(Table_Data_Table_13[[#This Row],[Item ID]],Analysis_Table,19,FALSE)</f>
        <v>#N/A</v>
      </c>
      <c r="Z460"/>
      <c r="AA460"/>
      <c r="AB460">
        <v>1</v>
      </c>
    </row>
    <row r="461" spans="1:28" hidden="1" x14ac:dyDescent="0.25">
      <c r="A461" t="s">
        <v>133</v>
      </c>
      <c r="E461" s="1"/>
      <c r="J461" s="21">
        <v>0</v>
      </c>
      <c r="N461" s="2" t="e">
        <f ca="1">VLOOKUP(Table_Data_Table_13[[#This Row],[Item ID]],Analysis_Table,8,FALSE)</f>
        <v>#N/A</v>
      </c>
      <c r="O461" s="19" t="e">
        <f ca="1">VLOOKUP(Table_Data_Table_13[[#This Row],[Item ID]],Analysis_Table,9,FALSE)</f>
        <v>#N/A</v>
      </c>
      <c r="P461" s="18" t="e">
        <f ca="1">VLOOKUP(Table_Data_Table_13[[#This Row],[Item ID]],Analysis_Table,10,FALSE)</f>
        <v>#N/A</v>
      </c>
      <c r="Q461" s="21" t="e">
        <f ca="1">VLOOKUP(Table_Data_Table_13[[#This Row],[Item ID]],Analysis_Table,11,FALSE)</f>
        <v>#N/A</v>
      </c>
      <c r="R461" s="2" t="e">
        <f ca="1">VLOOKUP(Table_Data_Table_13[[#This Row],[Item ID]],Analysis_Table,12,FALSE)</f>
        <v>#N/A</v>
      </c>
      <c r="S461" s="20" t="e">
        <f ca="1">VLOOKUP(Table_Data_Table_13[[#This Row],[Item ID]],Analysis_Table,13,FALSE)</f>
        <v>#N/A</v>
      </c>
      <c r="T461" s="3" t="e">
        <f ca="1">VLOOKUP(Table_Data_Table_13[[#This Row],[Item ID]],Analysis_Table,14,FALSE)</f>
        <v>#N/A</v>
      </c>
      <c r="U461" s="22" t="e">
        <f ca="1">VLOOKUP(Table_Data_Table_13[[#This Row],[Item ID]],Analysis_Table,15,FALSE)</f>
        <v>#N/A</v>
      </c>
      <c r="V461" s="2" t="e">
        <f ca="1">VLOOKUP(Table_Data_Table_13[[#This Row],[Item ID]],Analysis_Table,16,FALSE)</f>
        <v>#N/A</v>
      </c>
      <c r="W461" s="2" t="e">
        <f ca="1">VLOOKUP(Table_Data_Table_13[[#This Row],[Item ID]],Analysis_Table,17,FALSE)</f>
        <v>#N/A</v>
      </c>
      <c r="X461" s="20" t="e">
        <f ca="1">VLOOKUP(Table_Data_Table_13[[#This Row],[Item ID]],Analysis_Table,18,FALSE)</f>
        <v>#N/A</v>
      </c>
      <c r="Y461" s="20" t="e">
        <f ca="1">VLOOKUP(Table_Data_Table_13[[#This Row],[Item ID]],Analysis_Table,19,FALSE)</f>
        <v>#N/A</v>
      </c>
      <c r="Z461"/>
      <c r="AA461"/>
      <c r="AB461">
        <v>1</v>
      </c>
    </row>
    <row r="462" spans="1:28" hidden="1" x14ac:dyDescent="0.25">
      <c r="A462" t="s">
        <v>133</v>
      </c>
      <c r="E462" s="1"/>
      <c r="J462" s="21">
        <v>0</v>
      </c>
      <c r="N462" s="2" t="e">
        <f ca="1">VLOOKUP(Table_Data_Table_13[[#This Row],[Item ID]],Analysis_Table,8,FALSE)</f>
        <v>#N/A</v>
      </c>
      <c r="O462" s="19" t="e">
        <f ca="1">VLOOKUP(Table_Data_Table_13[[#This Row],[Item ID]],Analysis_Table,9,FALSE)</f>
        <v>#N/A</v>
      </c>
      <c r="P462" s="18" t="e">
        <f ca="1">VLOOKUP(Table_Data_Table_13[[#This Row],[Item ID]],Analysis_Table,10,FALSE)</f>
        <v>#N/A</v>
      </c>
      <c r="Q462" s="21" t="e">
        <f ca="1">VLOOKUP(Table_Data_Table_13[[#This Row],[Item ID]],Analysis_Table,11,FALSE)</f>
        <v>#N/A</v>
      </c>
      <c r="R462" s="2" t="e">
        <f ca="1">VLOOKUP(Table_Data_Table_13[[#This Row],[Item ID]],Analysis_Table,12,FALSE)</f>
        <v>#N/A</v>
      </c>
      <c r="S462" s="20" t="e">
        <f ca="1">VLOOKUP(Table_Data_Table_13[[#This Row],[Item ID]],Analysis_Table,13,FALSE)</f>
        <v>#N/A</v>
      </c>
      <c r="T462" s="3" t="e">
        <f ca="1">VLOOKUP(Table_Data_Table_13[[#This Row],[Item ID]],Analysis_Table,14,FALSE)</f>
        <v>#N/A</v>
      </c>
      <c r="U462" s="22" t="e">
        <f ca="1">VLOOKUP(Table_Data_Table_13[[#This Row],[Item ID]],Analysis_Table,15,FALSE)</f>
        <v>#N/A</v>
      </c>
      <c r="V462" s="2" t="e">
        <f ca="1">VLOOKUP(Table_Data_Table_13[[#This Row],[Item ID]],Analysis_Table,16,FALSE)</f>
        <v>#N/A</v>
      </c>
      <c r="W462" s="2" t="e">
        <f ca="1">VLOOKUP(Table_Data_Table_13[[#This Row],[Item ID]],Analysis_Table,17,FALSE)</f>
        <v>#N/A</v>
      </c>
      <c r="X462" s="20" t="e">
        <f ca="1">VLOOKUP(Table_Data_Table_13[[#This Row],[Item ID]],Analysis_Table,18,FALSE)</f>
        <v>#N/A</v>
      </c>
      <c r="Y462" s="20" t="e">
        <f ca="1">VLOOKUP(Table_Data_Table_13[[#This Row],[Item ID]],Analysis_Table,19,FALSE)</f>
        <v>#N/A</v>
      </c>
      <c r="Z462"/>
      <c r="AA462"/>
      <c r="AB462">
        <v>1</v>
      </c>
    </row>
    <row r="463" spans="1:28" hidden="1" x14ac:dyDescent="0.25">
      <c r="A463" t="s">
        <v>133</v>
      </c>
      <c r="E463" s="1"/>
      <c r="J463" s="21">
        <v>0</v>
      </c>
      <c r="N463" s="2" t="e">
        <f ca="1">VLOOKUP(Table_Data_Table_13[[#This Row],[Item ID]],Analysis_Table,8,FALSE)</f>
        <v>#N/A</v>
      </c>
      <c r="O463" s="19" t="e">
        <f ca="1">VLOOKUP(Table_Data_Table_13[[#This Row],[Item ID]],Analysis_Table,9,FALSE)</f>
        <v>#N/A</v>
      </c>
      <c r="P463" s="18" t="e">
        <f ca="1">VLOOKUP(Table_Data_Table_13[[#This Row],[Item ID]],Analysis_Table,10,FALSE)</f>
        <v>#N/A</v>
      </c>
      <c r="Q463" s="21" t="e">
        <f ca="1">VLOOKUP(Table_Data_Table_13[[#This Row],[Item ID]],Analysis_Table,11,FALSE)</f>
        <v>#N/A</v>
      </c>
      <c r="R463" s="2" t="e">
        <f ca="1">VLOOKUP(Table_Data_Table_13[[#This Row],[Item ID]],Analysis_Table,12,FALSE)</f>
        <v>#N/A</v>
      </c>
      <c r="S463" s="20" t="e">
        <f ca="1">VLOOKUP(Table_Data_Table_13[[#This Row],[Item ID]],Analysis_Table,13,FALSE)</f>
        <v>#N/A</v>
      </c>
      <c r="T463" s="3" t="e">
        <f ca="1">VLOOKUP(Table_Data_Table_13[[#This Row],[Item ID]],Analysis_Table,14,FALSE)</f>
        <v>#N/A</v>
      </c>
      <c r="U463" s="22" t="e">
        <f ca="1">VLOOKUP(Table_Data_Table_13[[#This Row],[Item ID]],Analysis_Table,15,FALSE)</f>
        <v>#N/A</v>
      </c>
      <c r="V463" s="2" t="e">
        <f ca="1">VLOOKUP(Table_Data_Table_13[[#This Row],[Item ID]],Analysis_Table,16,FALSE)</f>
        <v>#N/A</v>
      </c>
      <c r="W463" s="2" t="e">
        <f ca="1">VLOOKUP(Table_Data_Table_13[[#This Row],[Item ID]],Analysis_Table,17,FALSE)</f>
        <v>#N/A</v>
      </c>
      <c r="X463" s="20" t="e">
        <f ca="1">VLOOKUP(Table_Data_Table_13[[#This Row],[Item ID]],Analysis_Table,18,FALSE)</f>
        <v>#N/A</v>
      </c>
      <c r="Y463" s="20" t="e">
        <f ca="1">VLOOKUP(Table_Data_Table_13[[#This Row],[Item ID]],Analysis_Table,19,FALSE)</f>
        <v>#N/A</v>
      </c>
      <c r="Z463"/>
      <c r="AA463"/>
      <c r="AB463">
        <v>1</v>
      </c>
    </row>
    <row r="464" spans="1:28" hidden="1" x14ac:dyDescent="0.25">
      <c r="A464" t="s">
        <v>133</v>
      </c>
      <c r="E464" s="1"/>
      <c r="J464" s="21">
        <v>0</v>
      </c>
      <c r="N464" s="2" t="e">
        <f ca="1">VLOOKUP(Table_Data_Table_13[[#This Row],[Item ID]],Analysis_Table,8,FALSE)</f>
        <v>#N/A</v>
      </c>
      <c r="O464" s="19" t="e">
        <f ca="1">VLOOKUP(Table_Data_Table_13[[#This Row],[Item ID]],Analysis_Table,9,FALSE)</f>
        <v>#N/A</v>
      </c>
      <c r="P464" s="18" t="e">
        <f ca="1">VLOOKUP(Table_Data_Table_13[[#This Row],[Item ID]],Analysis_Table,10,FALSE)</f>
        <v>#N/A</v>
      </c>
      <c r="Q464" s="21" t="e">
        <f ca="1">VLOOKUP(Table_Data_Table_13[[#This Row],[Item ID]],Analysis_Table,11,FALSE)</f>
        <v>#N/A</v>
      </c>
      <c r="R464" s="2" t="e">
        <f ca="1">VLOOKUP(Table_Data_Table_13[[#This Row],[Item ID]],Analysis_Table,12,FALSE)</f>
        <v>#N/A</v>
      </c>
      <c r="S464" s="20" t="e">
        <f ca="1">VLOOKUP(Table_Data_Table_13[[#This Row],[Item ID]],Analysis_Table,13,FALSE)</f>
        <v>#N/A</v>
      </c>
      <c r="T464" s="3" t="e">
        <f ca="1">VLOOKUP(Table_Data_Table_13[[#This Row],[Item ID]],Analysis_Table,14,FALSE)</f>
        <v>#N/A</v>
      </c>
      <c r="U464" s="22" t="e">
        <f ca="1">VLOOKUP(Table_Data_Table_13[[#This Row],[Item ID]],Analysis_Table,15,FALSE)</f>
        <v>#N/A</v>
      </c>
      <c r="V464" s="2" t="e">
        <f ca="1">VLOOKUP(Table_Data_Table_13[[#This Row],[Item ID]],Analysis_Table,16,FALSE)</f>
        <v>#N/A</v>
      </c>
      <c r="W464" s="2" t="e">
        <f ca="1">VLOOKUP(Table_Data_Table_13[[#This Row],[Item ID]],Analysis_Table,17,FALSE)</f>
        <v>#N/A</v>
      </c>
      <c r="X464" s="20" t="e">
        <f ca="1">VLOOKUP(Table_Data_Table_13[[#This Row],[Item ID]],Analysis_Table,18,FALSE)</f>
        <v>#N/A</v>
      </c>
      <c r="Y464" s="20" t="e">
        <f ca="1">VLOOKUP(Table_Data_Table_13[[#This Row],[Item ID]],Analysis_Table,19,FALSE)</f>
        <v>#N/A</v>
      </c>
      <c r="Z464"/>
      <c r="AA464"/>
      <c r="AB464">
        <v>1</v>
      </c>
    </row>
    <row r="465" spans="1:28" hidden="1" x14ac:dyDescent="0.25">
      <c r="A465" t="s">
        <v>133</v>
      </c>
      <c r="E465" s="1"/>
      <c r="J465" s="21">
        <v>0</v>
      </c>
      <c r="N465" s="2" t="e">
        <f ca="1">VLOOKUP(Table_Data_Table_13[[#This Row],[Item ID]],Analysis_Table,8,FALSE)</f>
        <v>#N/A</v>
      </c>
      <c r="O465" s="19" t="e">
        <f ca="1">VLOOKUP(Table_Data_Table_13[[#This Row],[Item ID]],Analysis_Table,9,FALSE)</f>
        <v>#N/A</v>
      </c>
      <c r="P465" s="18" t="e">
        <f ca="1">VLOOKUP(Table_Data_Table_13[[#This Row],[Item ID]],Analysis_Table,10,FALSE)</f>
        <v>#N/A</v>
      </c>
      <c r="Q465" s="21" t="e">
        <f ca="1">VLOOKUP(Table_Data_Table_13[[#This Row],[Item ID]],Analysis_Table,11,FALSE)</f>
        <v>#N/A</v>
      </c>
      <c r="R465" s="2" t="e">
        <f ca="1">VLOOKUP(Table_Data_Table_13[[#This Row],[Item ID]],Analysis_Table,12,FALSE)</f>
        <v>#N/A</v>
      </c>
      <c r="S465" s="20" t="e">
        <f ca="1">VLOOKUP(Table_Data_Table_13[[#This Row],[Item ID]],Analysis_Table,13,FALSE)</f>
        <v>#N/A</v>
      </c>
      <c r="T465" s="3" t="e">
        <f ca="1">VLOOKUP(Table_Data_Table_13[[#This Row],[Item ID]],Analysis_Table,14,FALSE)</f>
        <v>#N/A</v>
      </c>
      <c r="U465" s="22" t="e">
        <f ca="1">VLOOKUP(Table_Data_Table_13[[#This Row],[Item ID]],Analysis_Table,15,FALSE)</f>
        <v>#N/A</v>
      </c>
      <c r="V465" s="2" t="e">
        <f ca="1">VLOOKUP(Table_Data_Table_13[[#This Row],[Item ID]],Analysis_Table,16,FALSE)</f>
        <v>#N/A</v>
      </c>
      <c r="W465" s="2" t="e">
        <f ca="1">VLOOKUP(Table_Data_Table_13[[#This Row],[Item ID]],Analysis_Table,17,FALSE)</f>
        <v>#N/A</v>
      </c>
      <c r="X465" s="20" t="e">
        <f ca="1">VLOOKUP(Table_Data_Table_13[[#This Row],[Item ID]],Analysis_Table,18,FALSE)</f>
        <v>#N/A</v>
      </c>
      <c r="Y465" s="20" t="e">
        <f ca="1">VLOOKUP(Table_Data_Table_13[[#This Row],[Item ID]],Analysis_Table,19,FALSE)</f>
        <v>#N/A</v>
      </c>
      <c r="Z465"/>
      <c r="AA465"/>
      <c r="AB465">
        <v>1</v>
      </c>
    </row>
    <row r="466" spans="1:28" hidden="1" x14ac:dyDescent="0.25">
      <c r="A466" t="s">
        <v>133</v>
      </c>
      <c r="E466" s="1"/>
      <c r="J466" s="21">
        <v>0</v>
      </c>
      <c r="N466" s="2" t="e">
        <f ca="1">VLOOKUP(Table_Data_Table_13[[#This Row],[Item ID]],Analysis_Table,8,FALSE)</f>
        <v>#N/A</v>
      </c>
      <c r="O466" s="19" t="e">
        <f ca="1">VLOOKUP(Table_Data_Table_13[[#This Row],[Item ID]],Analysis_Table,9,FALSE)</f>
        <v>#N/A</v>
      </c>
      <c r="P466" s="18" t="e">
        <f ca="1">VLOOKUP(Table_Data_Table_13[[#This Row],[Item ID]],Analysis_Table,10,FALSE)</f>
        <v>#N/A</v>
      </c>
      <c r="Q466" s="21" t="e">
        <f ca="1">VLOOKUP(Table_Data_Table_13[[#This Row],[Item ID]],Analysis_Table,11,FALSE)</f>
        <v>#N/A</v>
      </c>
      <c r="R466" s="2" t="e">
        <f ca="1">VLOOKUP(Table_Data_Table_13[[#This Row],[Item ID]],Analysis_Table,12,FALSE)</f>
        <v>#N/A</v>
      </c>
      <c r="S466" s="20" t="e">
        <f ca="1">VLOOKUP(Table_Data_Table_13[[#This Row],[Item ID]],Analysis_Table,13,FALSE)</f>
        <v>#N/A</v>
      </c>
      <c r="T466" s="3" t="e">
        <f ca="1">VLOOKUP(Table_Data_Table_13[[#This Row],[Item ID]],Analysis_Table,14,FALSE)</f>
        <v>#N/A</v>
      </c>
      <c r="U466" s="22" t="e">
        <f ca="1">VLOOKUP(Table_Data_Table_13[[#This Row],[Item ID]],Analysis_Table,15,FALSE)</f>
        <v>#N/A</v>
      </c>
      <c r="V466" s="2" t="e">
        <f ca="1">VLOOKUP(Table_Data_Table_13[[#This Row],[Item ID]],Analysis_Table,16,FALSE)</f>
        <v>#N/A</v>
      </c>
      <c r="W466" s="2" t="e">
        <f ca="1">VLOOKUP(Table_Data_Table_13[[#This Row],[Item ID]],Analysis_Table,17,FALSE)</f>
        <v>#N/A</v>
      </c>
      <c r="X466" s="20" t="e">
        <f ca="1">VLOOKUP(Table_Data_Table_13[[#This Row],[Item ID]],Analysis_Table,18,FALSE)</f>
        <v>#N/A</v>
      </c>
      <c r="Y466" s="20" t="e">
        <f ca="1">VLOOKUP(Table_Data_Table_13[[#This Row],[Item ID]],Analysis_Table,19,FALSE)</f>
        <v>#N/A</v>
      </c>
      <c r="Z466"/>
      <c r="AA466"/>
      <c r="AB466">
        <v>1</v>
      </c>
    </row>
    <row r="467" spans="1:28" hidden="1" x14ac:dyDescent="0.25">
      <c r="A467" t="s">
        <v>133</v>
      </c>
      <c r="E467" s="1"/>
      <c r="J467" s="21">
        <v>0</v>
      </c>
      <c r="N467" s="2" t="e">
        <f ca="1">VLOOKUP(Table_Data_Table_13[[#This Row],[Item ID]],Analysis_Table,8,FALSE)</f>
        <v>#N/A</v>
      </c>
      <c r="O467" s="19" t="e">
        <f ca="1">VLOOKUP(Table_Data_Table_13[[#This Row],[Item ID]],Analysis_Table,9,FALSE)</f>
        <v>#N/A</v>
      </c>
      <c r="P467" s="18" t="e">
        <f ca="1">VLOOKUP(Table_Data_Table_13[[#This Row],[Item ID]],Analysis_Table,10,FALSE)</f>
        <v>#N/A</v>
      </c>
      <c r="Q467" s="21" t="e">
        <f ca="1">VLOOKUP(Table_Data_Table_13[[#This Row],[Item ID]],Analysis_Table,11,FALSE)</f>
        <v>#N/A</v>
      </c>
      <c r="R467" s="2" t="e">
        <f ca="1">VLOOKUP(Table_Data_Table_13[[#This Row],[Item ID]],Analysis_Table,12,FALSE)</f>
        <v>#N/A</v>
      </c>
      <c r="S467" s="20" t="e">
        <f ca="1">VLOOKUP(Table_Data_Table_13[[#This Row],[Item ID]],Analysis_Table,13,FALSE)</f>
        <v>#N/A</v>
      </c>
      <c r="T467" s="3" t="e">
        <f ca="1">VLOOKUP(Table_Data_Table_13[[#This Row],[Item ID]],Analysis_Table,14,FALSE)</f>
        <v>#N/A</v>
      </c>
      <c r="U467" s="22" t="e">
        <f ca="1">VLOOKUP(Table_Data_Table_13[[#This Row],[Item ID]],Analysis_Table,15,FALSE)</f>
        <v>#N/A</v>
      </c>
      <c r="V467" s="2" t="e">
        <f ca="1">VLOOKUP(Table_Data_Table_13[[#This Row],[Item ID]],Analysis_Table,16,FALSE)</f>
        <v>#N/A</v>
      </c>
      <c r="W467" s="2" t="e">
        <f ca="1">VLOOKUP(Table_Data_Table_13[[#This Row],[Item ID]],Analysis_Table,17,FALSE)</f>
        <v>#N/A</v>
      </c>
      <c r="X467" s="20" t="e">
        <f ca="1">VLOOKUP(Table_Data_Table_13[[#This Row],[Item ID]],Analysis_Table,18,FALSE)</f>
        <v>#N/A</v>
      </c>
      <c r="Y467" s="20" t="e">
        <f ca="1">VLOOKUP(Table_Data_Table_13[[#This Row],[Item ID]],Analysis_Table,19,FALSE)</f>
        <v>#N/A</v>
      </c>
      <c r="Z467"/>
      <c r="AA467"/>
      <c r="AB467">
        <v>1</v>
      </c>
    </row>
    <row r="468" spans="1:28" hidden="1" x14ac:dyDescent="0.25">
      <c r="A468" t="s">
        <v>133</v>
      </c>
      <c r="E468" s="1"/>
      <c r="J468" s="21">
        <v>0</v>
      </c>
      <c r="N468" s="2" t="e">
        <f ca="1">VLOOKUP(Table_Data_Table_13[[#This Row],[Item ID]],Analysis_Table,8,FALSE)</f>
        <v>#N/A</v>
      </c>
      <c r="O468" s="19" t="e">
        <f ca="1">VLOOKUP(Table_Data_Table_13[[#This Row],[Item ID]],Analysis_Table,9,FALSE)</f>
        <v>#N/A</v>
      </c>
      <c r="P468" s="18" t="e">
        <f ca="1">VLOOKUP(Table_Data_Table_13[[#This Row],[Item ID]],Analysis_Table,10,FALSE)</f>
        <v>#N/A</v>
      </c>
      <c r="Q468" s="21" t="e">
        <f ca="1">VLOOKUP(Table_Data_Table_13[[#This Row],[Item ID]],Analysis_Table,11,FALSE)</f>
        <v>#N/A</v>
      </c>
      <c r="R468" s="2" t="e">
        <f ca="1">VLOOKUP(Table_Data_Table_13[[#This Row],[Item ID]],Analysis_Table,12,FALSE)</f>
        <v>#N/A</v>
      </c>
      <c r="S468" s="20" t="e">
        <f ca="1">VLOOKUP(Table_Data_Table_13[[#This Row],[Item ID]],Analysis_Table,13,FALSE)</f>
        <v>#N/A</v>
      </c>
      <c r="T468" s="3" t="e">
        <f ca="1">VLOOKUP(Table_Data_Table_13[[#This Row],[Item ID]],Analysis_Table,14,FALSE)</f>
        <v>#N/A</v>
      </c>
      <c r="U468" s="22" t="e">
        <f ca="1">VLOOKUP(Table_Data_Table_13[[#This Row],[Item ID]],Analysis_Table,15,FALSE)</f>
        <v>#N/A</v>
      </c>
      <c r="V468" s="2" t="e">
        <f ca="1">VLOOKUP(Table_Data_Table_13[[#This Row],[Item ID]],Analysis_Table,16,FALSE)</f>
        <v>#N/A</v>
      </c>
      <c r="W468" s="2" t="e">
        <f ca="1">VLOOKUP(Table_Data_Table_13[[#This Row],[Item ID]],Analysis_Table,17,FALSE)</f>
        <v>#N/A</v>
      </c>
      <c r="X468" s="20" t="e">
        <f ca="1">VLOOKUP(Table_Data_Table_13[[#This Row],[Item ID]],Analysis_Table,18,FALSE)</f>
        <v>#N/A</v>
      </c>
      <c r="Y468" s="20" t="e">
        <f ca="1">VLOOKUP(Table_Data_Table_13[[#This Row],[Item ID]],Analysis_Table,19,FALSE)</f>
        <v>#N/A</v>
      </c>
      <c r="Z468"/>
      <c r="AA468"/>
      <c r="AB468">
        <v>1</v>
      </c>
    </row>
    <row r="469" spans="1:28" hidden="1" x14ac:dyDescent="0.25">
      <c r="A469" t="s">
        <v>133</v>
      </c>
      <c r="E469" s="1"/>
      <c r="J469" s="21">
        <v>0</v>
      </c>
      <c r="N469" s="2" t="e">
        <f ca="1">VLOOKUP(Table_Data_Table_13[[#This Row],[Item ID]],Analysis_Table,8,FALSE)</f>
        <v>#N/A</v>
      </c>
      <c r="O469" s="19" t="e">
        <f ca="1">VLOOKUP(Table_Data_Table_13[[#This Row],[Item ID]],Analysis_Table,9,FALSE)</f>
        <v>#N/A</v>
      </c>
      <c r="P469" s="18" t="e">
        <f ca="1">VLOOKUP(Table_Data_Table_13[[#This Row],[Item ID]],Analysis_Table,10,FALSE)</f>
        <v>#N/A</v>
      </c>
      <c r="Q469" s="21" t="e">
        <f ca="1">VLOOKUP(Table_Data_Table_13[[#This Row],[Item ID]],Analysis_Table,11,FALSE)</f>
        <v>#N/A</v>
      </c>
      <c r="R469" s="2" t="e">
        <f ca="1">VLOOKUP(Table_Data_Table_13[[#This Row],[Item ID]],Analysis_Table,12,FALSE)</f>
        <v>#N/A</v>
      </c>
      <c r="S469" s="20" t="e">
        <f ca="1">VLOOKUP(Table_Data_Table_13[[#This Row],[Item ID]],Analysis_Table,13,FALSE)</f>
        <v>#N/A</v>
      </c>
      <c r="T469" s="3" t="e">
        <f ca="1">VLOOKUP(Table_Data_Table_13[[#This Row],[Item ID]],Analysis_Table,14,FALSE)</f>
        <v>#N/A</v>
      </c>
      <c r="U469" s="22" t="e">
        <f ca="1">VLOOKUP(Table_Data_Table_13[[#This Row],[Item ID]],Analysis_Table,15,FALSE)</f>
        <v>#N/A</v>
      </c>
      <c r="V469" s="2" t="e">
        <f ca="1">VLOOKUP(Table_Data_Table_13[[#This Row],[Item ID]],Analysis_Table,16,FALSE)</f>
        <v>#N/A</v>
      </c>
      <c r="W469" s="2" t="e">
        <f ca="1">VLOOKUP(Table_Data_Table_13[[#This Row],[Item ID]],Analysis_Table,17,FALSE)</f>
        <v>#N/A</v>
      </c>
      <c r="X469" s="20" t="e">
        <f ca="1">VLOOKUP(Table_Data_Table_13[[#This Row],[Item ID]],Analysis_Table,18,FALSE)</f>
        <v>#N/A</v>
      </c>
      <c r="Y469" s="20" t="e">
        <f ca="1">VLOOKUP(Table_Data_Table_13[[#This Row],[Item ID]],Analysis_Table,19,FALSE)</f>
        <v>#N/A</v>
      </c>
      <c r="Z469"/>
      <c r="AA469"/>
      <c r="AB469">
        <v>1</v>
      </c>
    </row>
    <row r="470" spans="1:28" hidden="1" x14ac:dyDescent="0.25">
      <c r="A470" t="s">
        <v>133</v>
      </c>
      <c r="E470" s="1"/>
      <c r="J470" s="21">
        <v>0</v>
      </c>
      <c r="N470" s="2" t="e">
        <f ca="1">VLOOKUP(Table_Data_Table_13[[#This Row],[Item ID]],Analysis_Table,8,FALSE)</f>
        <v>#N/A</v>
      </c>
      <c r="O470" s="19" t="e">
        <f ca="1">VLOOKUP(Table_Data_Table_13[[#This Row],[Item ID]],Analysis_Table,9,FALSE)</f>
        <v>#N/A</v>
      </c>
      <c r="P470" s="18" t="e">
        <f ca="1">VLOOKUP(Table_Data_Table_13[[#This Row],[Item ID]],Analysis_Table,10,FALSE)</f>
        <v>#N/A</v>
      </c>
      <c r="Q470" s="21" t="e">
        <f ca="1">VLOOKUP(Table_Data_Table_13[[#This Row],[Item ID]],Analysis_Table,11,FALSE)</f>
        <v>#N/A</v>
      </c>
      <c r="R470" s="2" t="e">
        <f ca="1">VLOOKUP(Table_Data_Table_13[[#This Row],[Item ID]],Analysis_Table,12,FALSE)</f>
        <v>#N/A</v>
      </c>
      <c r="S470" s="20" t="e">
        <f ca="1">VLOOKUP(Table_Data_Table_13[[#This Row],[Item ID]],Analysis_Table,13,FALSE)</f>
        <v>#N/A</v>
      </c>
      <c r="T470" s="3" t="e">
        <f ca="1">VLOOKUP(Table_Data_Table_13[[#This Row],[Item ID]],Analysis_Table,14,FALSE)</f>
        <v>#N/A</v>
      </c>
      <c r="U470" s="22" t="e">
        <f ca="1">VLOOKUP(Table_Data_Table_13[[#This Row],[Item ID]],Analysis_Table,15,FALSE)</f>
        <v>#N/A</v>
      </c>
      <c r="V470" s="2" t="e">
        <f ca="1">VLOOKUP(Table_Data_Table_13[[#This Row],[Item ID]],Analysis_Table,16,FALSE)</f>
        <v>#N/A</v>
      </c>
      <c r="W470" s="2" t="e">
        <f ca="1">VLOOKUP(Table_Data_Table_13[[#This Row],[Item ID]],Analysis_Table,17,FALSE)</f>
        <v>#N/A</v>
      </c>
      <c r="X470" s="20" t="e">
        <f ca="1">VLOOKUP(Table_Data_Table_13[[#This Row],[Item ID]],Analysis_Table,18,FALSE)</f>
        <v>#N/A</v>
      </c>
      <c r="Y470" s="20" t="e">
        <f ca="1">VLOOKUP(Table_Data_Table_13[[#This Row],[Item ID]],Analysis_Table,19,FALSE)</f>
        <v>#N/A</v>
      </c>
      <c r="Z470"/>
      <c r="AA470"/>
      <c r="AB470">
        <v>1</v>
      </c>
    </row>
    <row r="471" spans="1:28" hidden="1" x14ac:dyDescent="0.25">
      <c r="A471" t="s">
        <v>133</v>
      </c>
      <c r="E471" s="1"/>
      <c r="J471" s="21">
        <v>0</v>
      </c>
      <c r="N471" s="2" t="e">
        <f ca="1">VLOOKUP(Table_Data_Table_13[[#This Row],[Item ID]],Analysis_Table,8,FALSE)</f>
        <v>#N/A</v>
      </c>
      <c r="O471" s="19" t="e">
        <f ca="1">VLOOKUP(Table_Data_Table_13[[#This Row],[Item ID]],Analysis_Table,9,FALSE)</f>
        <v>#N/A</v>
      </c>
      <c r="P471" s="18" t="e">
        <f ca="1">VLOOKUP(Table_Data_Table_13[[#This Row],[Item ID]],Analysis_Table,10,FALSE)</f>
        <v>#N/A</v>
      </c>
      <c r="Q471" s="21" t="e">
        <f ca="1">VLOOKUP(Table_Data_Table_13[[#This Row],[Item ID]],Analysis_Table,11,FALSE)</f>
        <v>#N/A</v>
      </c>
      <c r="R471" s="2" t="e">
        <f ca="1">VLOOKUP(Table_Data_Table_13[[#This Row],[Item ID]],Analysis_Table,12,FALSE)</f>
        <v>#N/A</v>
      </c>
      <c r="S471" s="20" t="e">
        <f ca="1">VLOOKUP(Table_Data_Table_13[[#This Row],[Item ID]],Analysis_Table,13,FALSE)</f>
        <v>#N/A</v>
      </c>
      <c r="T471" s="3" t="e">
        <f ca="1">VLOOKUP(Table_Data_Table_13[[#This Row],[Item ID]],Analysis_Table,14,FALSE)</f>
        <v>#N/A</v>
      </c>
      <c r="U471" s="22" t="e">
        <f ca="1">VLOOKUP(Table_Data_Table_13[[#This Row],[Item ID]],Analysis_Table,15,FALSE)</f>
        <v>#N/A</v>
      </c>
      <c r="V471" s="2" t="e">
        <f ca="1">VLOOKUP(Table_Data_Table_13[[#This Row],[Item ID]],Analysis_Table,16,FALSE)</f>
        <v>#N/A</v>
      </c>
      <c r="W471" s="2" t="e">
        <f ca="1">VLOOKUP(Table_Data_Table_13[[#This Row],[Item ID]],Analysis_Table,17,FALSE)</f>
        <v>#N/A</v>
      </c>
      <c r="X471" s="20" t="e">
        <f ca="1">VLOOKUP(Table_Data_Table_13[[#This Row],[Item ID]],Analysis_Table,18,FALSE)</f>
        <v>#N/A</v>
      </c>
      <c r="Y471" s="20" t="e">
        <f ca="1">VLOOKUP(Table_Data_Table_13[[#This Row],[Item ID]],Analysis_Table,19,FALSE)</f>
        <v>#N/A</v>
      </c>
      <c r="Z471"/>
      <c r="AA471"/>
      <c r="AB471">
        <v>1</v>
      </c>
    </row>
    <row r="472" spans="1:28" hidden="1" x14ac:dyDescent="0.25">
      <c r="A472" t="s">
        <v>133</v>
      </c>
      <c r="E472" s="1"/>
      <c r="J472" s="21">
        <v>0</v>
      </c>
      <c r="N472" s="2" t="e">
        <f ca="1">VLOOKUP(Table_Data_Table_13[[#This Row],[Item ID]],Analysis_Table,8,FALSE)</f>
        <v>#N/A</v>
      </c>
      <c r="O472" s="19" t="e">
        <f ca="1">VLOOKUP(Table_Data_Table_13[[#This Row],[Item ID]],Analysis_Table,9,FALSE)</f>
        <v>#N/A</v>
      </c>
      <c r="P472" s="18" t="e">
        <f ca="1">VLOOKUP(Table_Data_Table_13[[#This Row],[Item ID]],Analysis_Table,10,FALSE)</f>
        <v>#N/A</v>
      </c>
      <c r="Q472" s="21" t="e">
        <f ca="1">VLOOKUP(Table_Data_Table_13[[#This Row],[Item ID]],Analysis_Table,11,FALSE)</f>
        <v>#N/A</v>
      </c>
      <c r="R472" s="2" t="e">
        <f ca="1">VLOOKUP(Table_Data_Table_13[[#This Row],[Item ID]],Analysis_Table,12,FALSE)</f>
        <v>#N/A</v>
      </c>
      <c r="S472" s="20" t="e">
        <f ca="1">VLOOKUP(Table_Data_Table_13[[#This Row],[Item ID]],Analysis_Table,13,FALSE)</f>
        <v>#N/A</v>
      </c>
      <c r="T472" s="3" t="e">
        <f ca="1">VLOOKUP(Table_Data_Table_13[[#This Row],[Item ID]],Analysis_Table,14,FALSE)</f>
        <v>#N/A</v>
      </c>
      <c r="U472" s="22" t="e">
        <f ca="1">VLOOKUP(Table_Data_Table_13[[#This Row],[Item ID]],Analysis_Table,15,FALSE)</f>
        <v>#N/A</v>
      </c>
      <c r="V472" s="2" t="e">
        <f ca="1">VLOOKUP(Table_Data_Table_13[[#This Row],[Item ID]],Analysis_Table,16,FALSE)</f>
        <v>#N/A</v>
      </c>
      <c r="W472" s="2" t="e">
        <f ca="1">VLOOKUP(Table_Data_Table_13[[#This Row],[Item ID]],Analysis_Table,17,FALSE)</f>
        <v>#N/A</v>
      </c>
      <c r="X472" s="20" t="e">
        <f ca="1">VLOOKUP(Table_Data_Table_13[[#This Row],[Item ID]],Analysis_Table,18,FALSE)</f>
        <v>#N/A</v>
      </c>
      <c r="Y472" s="20" t="e">
        <f ca="1">VLOOKUP(Table_Data_Table_13[[#This Row],[Item ID]],Analysis_Table,19,FALSE)</f>
        <v>#N/A</v>
      </c>
      <c r="Z472"/>
      <c r="AA472"/>
      <c r="AB472">
        <v>1</v>
      </c>
    </row>
    <row r="473" spans="1:28" hidden="1" x14ac:dyDescent="0.25">
      <c r="A473" t="s">
        <v>133</v>
      </c>
      <c r="E473" s="1"/>
      <c r="J473" s="21">
        <v>0</v>
      </c>
      <c r="N473" s="2" t="e">
        <f ca="1">VLOOKUP(Table_Data_Table_13[[#This Row],[Item ID]],Analysis_Table,8,FALSE)</f>
        <v>#N/A</v>
      </c>
      <c r="O473" s="19" t="e">
        <f ca="1">VLOOKUP(Table_Data_Table_13[[#This Row],[Item ID]],Analysis_Table,9,FALSE)</f>
        <v>#N/A</v>
      </c>
      <c r="P473" s="18" t="e">
        <f ca="1">VLOOKUP(Table_Data_Table_13[[#This Row],[Item ID]],Analysis_Table,10,FALSE)</f>
        <v>#N/A</v>
      </c>
      <c r="Q473" s="21" t="e">
        <f ca="1">VLOOKUP(Table_Data_Table_13[[#This Row],[Item ID]],Analysis_Table,11,FALSE)</f>
        <v>#N/A</v>
      </c>
      <c r="R473" s="2" t="e">
        <f ca="1">VLOOKUP(Table_Data_Table_13[[#This Row],[Item ID]],Analysis_Table,12,FALSE)</f>
        <v>#N/A</v>
      </c>
      <c r="S473" s="20" t="e">
        <f ca="1">VLOOKUP(Table_Data_Table_13[[#This Row],[Item ID]],Analysis_Table,13,FALSE)</f>
        <v>#N/A</v>
      </c>
      <c r="T473" s="3" t="e">
        <f ca="1">VLOOKUP(Table_Data_Table_13[[#This Row],[Item ID]],Analysis_Table,14,FALSE)</f>
        <v>#N/A</v>
      </c>
      <c r="U473" s="22" t="e">
        <f ca="1">VLOOKUP(Table_Data_Table_13[[#This Row],[Item ID]],Analysis_Table,15,FALSE)</f>
        <v>#N/A</v>
      </c>
      <c r="V473" s="2" t="e">
        <f ca="1">VLOOKUP(Table_Data_Table_13[[#This Row],[Item ID]],Analysis_Table,16,FALSE)</f>
        <v>#N/A</v>
      </c>
      <c r="W473" s="2" t="e">
        <f ca="1">VLOOKUP(Table_Data_Table_13[[#This Row],[Item ID]],Analysis_Table,17,FALSE)</f>
        <v>#N/A</v>
      </c>
      <c r="X473" s="20" t="e">
        <f ca="1">VLOOKUP(Table_Data_Table_13[[#This Row],[Item ID]],Analysis_Table,18,FALSE)</f>
        <v>#N/A</v>
      </c>
      <c r="Y473" s="20" t="e">
        <f ca="1">VLOOKUP(Table_Data_Table_13[[#This Row],[Item ID]],Analysis_Table,19,FALSE)</f>
        <v>#N/A</v>
      </c>
      <c r="Z473"/>
      <c r="AA473"/>
      <c r="AB473">
        <v>1</v>
      </c>
    </row>
    <row r="474" spans="1:28" hidden="1" x14ac:dyDescent="0.25">
      <c r="A474" t="s">
        <v>133</v>
      </c>
      <c r="E474" s="1"/>
      <c r="J474" s="21">
        <v>0</v>
      </c>
      <c r="N474" s="2" t="e">
        <f ca="1">VLOOKUP(Table_Data_Table_13[[#This Row],[Item ID]],Analysis_Table,8,FALSE)</f>
        <v>#N/A</v>
      </c>
      <c r="O474" s="19" t="e">
        <f ca="1">VLOOKUP(Table_Data_Table_13[[#This Row],[Item ID]],Analysis_Table,9,FALSE)</f>
        <v>#N/A</v>
      </c>
      <c r="P474" s="18" t="e">
        <f ca="1">VLOOKUP(Table_Data_Table_13[[#This Row],[Item ID]],Analysis_Table,10,FALSE)</f>
        <v>#N/A</v>
      </c>
      <c r="Q474" s="21" t="e">
        <f ca="1">VLOOKUP(Table_Data_Table_13[[#This Row],[Item ID]],Analysis_Table,11,FALSE)</f>
        <v>#N/A</v>
      </c>
      <c r="R474" s="2" t="e">
        <f ca="1">VLOOKUP(Table_Data_Table_13[[#This Row],[Item ID]],Analysis_Table,12,FALSE)</f>
        <v>#N/A</v>
      </c>
      <c r="S474" s="20" t="e">
        <f ca="1">VLOOKUP(Table_Data_Table_13[[#This Row],[Item ID]],Analysis_Table,13,FALSE)</f>
        <v>#N/A</v>
      </c>
      <c r="T474" s="3" t="e">
        <f ca="1">VLOOKUP(Table_Data_Table_13[[#This Row],[Item ID]],Analysis_Table,14,FALSE)</f>
        <v>#N/A</v>
      </c>
      <c r="U474" s="22" t="e">
        <f ca="1">VLOOKUP(Table_Data_Table_13[[#This Row],[Item ID]],Analysis_Table,15,FALSE)</f>
        <v>#N/A</v>
      </c>
      <c r="V474" s="2" t="e">
        <f ca="1">VLOOKUP(Table_Data_Table_13[[#This Row],[Item ID]],Analysis_Table,16,FALSE)</f>
        <v>#N/A</v>
      </c>
      <c r="W474" s="2" t="e">
        <f ca="1">VLOOKUP(Table_Data_Table_13[[#This Row],[Item ID]],Analysis_Table,17,FALSE)</f>
        <v>#N/A</v>
      </c>
      <c r="X474" s="20" t="e">
        <f ca="1">VLOOKUP(Table_Data_Table_13[[#This Row],[Item ID]],Analysis_Table,18,FALSE)</f>
        <v>#N/A</v>
      </c>
      <c r="Y474" s="20" t="e">
        <f ca="1">VLOOKUP(Table_Data_Table_13[[#This Row],[Item ID]],Analysis_Table,19,FALSE)</f>
        <v>#N/A</v>
      </c>
      <c r="Z474"/>
      <c r="AA474"/>
      <c r="AB474">
        <v>1</v>
      </c>
    </row>
    <row r="475" spans="1:28" hidden="1" x14ac:dyDescent="0.25">
      <c r="A475" t="s">
        <v>133</v>
      </c>
      <c r="E475" s="1"/>
      <c r="J475" s="21">
        <v>0</v>
      </c>
      <c r="N475" s="2" t="e">
        <f ca="1">VLOOKUP(Table_Data_Table_13[[#This Row],[Item ID]],Analysis_Table,8,FALSE)</f>
        <v>#N/A</v>
      </c>
      <c r="O475" s="19" t="e">
        <f ca="1">VLOOKUP(Table_Data_Table_13[[#This Row],[Item ID]],Analysis_Table,9,FALSE)</f>
        <v>#N/A</v>
      </c>
      <c r="P475" s="18" t="e">
        <f ca="1">VLOOKUP(Table_Data_Table_13[[#This Row],[Item ID]],Analysis_Table,10,FALSE)</f>
        <v>#N/A</v>
      </c>
      <c r="Q475" s="21" t="e">
        <f ca="1">VLOOKUP(Table_Data_Table_13[[#This Row],[Item ID]],Analysis_Table,11,FALSE)</f>
        <v>#N/A</v>
      </c>
      <c r="R475" s="2" t="e">
        <f ca="1">VLOOKUP(Table_Data_Table_13[[#This Row],[Item ID]],Analysis_Table,12,FALSE)</f>
        <v>#N/A</v>
      </c>
      <c r="S475" s="20" t="e">
        <f ca="1">VLOOKUP(Table_Data_Table_13[[#This Row],[Item ID]],Analysis_Table,13,FALSE)</f>
        <v>#N/A</v>
      </c>
      <c r="T475" s="3" t="e">
        <f ca="1">VLOOKUP(Table_Data_Table_13[[#This Row],[Item ID]],Analysis_Table,14,FALSE)</f>
        <v>#N/A</v>
      </c>
      <c r="U475" s="22" t="e">
        <f ca="1">VLOOKUP(Table_Data_Table_13[[#This Row],[Item ID]],Analysis_Table,15,FALSE)</f>
        <v>#N/A</v>
      </c>
      <c r="V475" s="2" t="e">
        <f ca="1">VLOOKUP(Table_Data_Table_13[[#This Row],[Item ID]],Analysis_Table,16,FALSE)</f>
        <v>#N/A</v>
      </c>
      <c r="W475" s="2" t="e">
        <f ca="1">VLOOKUP(Table_Data_Table_13[[#This Row],[Item ID]],Analysis_Table,17,FALSE)</f>
        <v>#N/A</v>
      </c>
      <c r="X475" s="20" t="e">
        <f ca="1">VLOOKUP(Table_Data_Table_13[[#This Row],[Item ID]],Analysis_Table,18,FALSE)</f>
        <v>#N/A</v>
      </c>
      <c r="Y475" s="20" t="e">
        <f ca="1">VLOOKUP(Table_Data_Table_13[[#This Row],[Item ID]],Analysis_Table,19,FALSE)</f>
        <v>#N/A</v>
      </c>
      <c r="Z475"/>
      <c r="AA475"/>
      <c r="AB475">
        <v>1</v>
      </c>
    </row>
    <row r="476" spans="1:28" hidden="1" x14ac:dyDescent="0.25">
      <c r="A476" t="s">
        <v>133</v>
      </c>
      <c r="E476" s="1"/>
      <c r="J476" s="21">
        <v>0</v>
      </c>
      <c r="N476" s="2" t="e">
        <f ca="1">VLOOKUP(Table_Data_Table_13[[#This Row],[Item ID]],Analysis_Table,8,FALSE)</f>
        <v>#N/A</v>
      </c>
      <c r="O476" s="19" t="e">
        <f ca="1">VLOOKUP(Table_Data_Table_13[[#This Row],[Item ID]],Analysis_Table,9,FALSE)</f>
        <v>#N/A</v>
      </c>
      <c r="P476" s="18" t="e">
        <f ca="1">VLOOKUP(Table_Data_Table_13[[#This Row],[Item ID]],Analysis_Table,10,FALSE)</f>
        <v>#N/A</v>
      </c>
      <c r="Q476" s="21" t="e">
        <f ca="1">VLOOKUP(Table_Data_Table_13[[#This Row],[Item ID]],Analysis_Table,11,FALSE)</f>
        <v>#N/A</v>
      </c>
      <c r="R476" s="2" t="e">
        <f ca="1">VLOOKUP(Table_Data_Table_13[[#This Row],[Item ID]],Analysis_Table,12,FALSE)</f>
        <v>#N/A</v>
      </c>
      <c r="S476" s="20" t="e">
        <f ca="1">VLOOKUP(Table_Data_Table_13[[#This Row],[Item ID]],Analysis_Table,13,FALSE)</f>
        <v>#N/A</v>
      </c>
      <c r="T476" s="3" t="e">
        <f ca="1">VLOOKUP(Table_Data_Table_13[[#This Row],[Item ID]],Analysis_Table,14,FALSE)</f>
        <v>#N/A</v>
      </c>
      <c r="U476" s="22" t="e">
        <f ca="1">VLOOKUP(Table_Data_Table_13[[#This Row],[Item ID]],Analysis_Table,15,FALSE)</f>
        <v>#N/A</v>
      </c>
      <c r="V476" s="2" t="e">
        <f ca="1">VLOOKUP(Table_Data_Table_13[[#This Row],[Item ID]],Analysis_Table,16,FALSE)</f>
        <v>#N/A</v>
      </c>
      <c r="W476" s="2" t="e">
        <f ca="1">VLOOKUP(Table_Data_Table_13[[#This Row],[Item ID]],Analysis_Table,17,FALSE)</f>
        <v>#N/A</v>
      </c>
      <c r="X476" s="20" t="e">
        <f ca="1">VLOOKUP(Table_Data_Table_13[[#This Row],[Item ID]],Analysis_Table,18,FALSE)</f>
        <v>#N/A</v>
      </c>
      <c r="Y476" s="20" t="e">
        <f ca="1">VLOOKUP(Table_Data_Table_13[[#This Row],[Item ID]],Analysis_Table,19,FALSE)</f>
        <v>#N/A</v>
      </c>
      <c r="Z476"/>
      <c r="AA476"/>
      <c r="AB476">
        <v>1</v>
      </c>
    </row>
    <row r="477" spans="1:28" hidden="1" x14ac:dyDescent="0.25">
      <c r="A477" t="s">
        <v>133</v>
      </c>
      <c r="E477" s="1"/>
      <c r="J477" s="21">
        <v>0</v>
      </c>
      <c r="N477" s="2" t="e">
        <f ca="1">VLOOKUP(Table_Data_Table_13[[#This Row],[Item ID]],Analysis_Table,8,FALSE)</f>
        <v>#N/A</v>
      </c>
      <c r="O477" s="19" t="e">
        <f ca="1">VLOOKUP(Table_Data_Table_13[[#This Row],[Item ID]],Analysis_Table,9,FALSE)</f>
        <v>#N/A</v>
      </c>
      <c r="P477" s="18" t="e">
        <f ca="1">VLOOKUP(Table_Data_Table_13[[#This Row],[Item ID]],Analysis_Table,10,FALSE)</f>
        <v>#N/A</v>
      </c>
      <c r="Q477" s="21" t="e">
        <f ca="1">VLOOKUP(Table_Data_Table_13[[#This Row],[Item ID]],Analysis_Table,11,FALSE)</f>
        <v>#N/A</v>
      </c>
      <c r="R477" s="2" t="e">
        <f ca="1">VLOOKUP(Table_Data_Table_13[[#This Row],[Item ID]],Analysis_Table,12,FALSE)</f>
        <v>#N/A</v>
      </c>
      <c r="S477" s="20" t="e">
        <f ca="1">VLOOKUP(Table_Data_Table_13[[#This Row],[Item ID]],Analysis_Table,13,FALSE)</f>
        <v>#N/A</v>
      </c>
      <c r="T477" s="3" t="e">
        <f ca="1">VLOOKUP(Table_Data_Table_13[[#This Row],[Item ID]],Analysis_Table,14,FALSE)</f>
        <v>#N/A</v>
      </c>
      <c r="U477" s="22" t="e">
        <f ca="1">VLOOKUP(Table_Data_Table_13[[#This Row],[Item ID]],Analysis_Table,15,FALSE)</f>
        <v>#N/A</v>
      </c>
      <c r="V477" s="2" t="e">
        <f ca="1">VLOOKUP(Table_Data_Table_13[[#This Row],[Item ID]],Analysis_Table,16,FALSE)</f>
        <v>#N/A</v>
      </c>
      <c r="W477" s="2" t="e">
        <f ca="1">VLOOKUP(Table_Data_Table_13[[#This Row],[Item ID]],Analysis_Table,17,FALSE)</f>
        <v>#N/A</v>
      </c>
      <c r="X477" s="20" t="e">
        <f ca="1">VLOOKUP(Table_Data_Table_13[[#This Row],[Item ID]],Analysis_Table,18,FALSE)</f>
        <v>#N/A</v>
      </c>
      <c r="Y477" s="20" t="e">
        <f ca="1">VLOOKUP(Table_Data_Table_13[[#This Row],[Item ID]],Analysis_Table,19,FALSE)</f>
        <v>#N/A</v>
      </c>
      <c r="Z477"/>
      <c r="AA477"/>
      <c r="AB477">
        <v>1</v>
      </c>
    </row>
    <row r="478" spans="1:28" hidden="1" x14ac:dyDescent="0.25">
      <c r="A478" t="s">
        <v>133</v>
      </c>
      <c r="E478" s="1"/>
      <c r="J478" s="21">
        <v>0</v>
      </c>
      <c r="N478" s="2" t="e">
        <f ca="1">VLOOKUP(Table_Data_Table_13[[#This Row],[Item ID]],Analysis_Table,8,FALSE)</f>
        <v>#N/A</v>
      </c>
      <c r="O478" s="19" t="e">
        <f ca="1">VLOOKUP(Table_Data_Table_13[[#This Row],[Item ID]],Analysis_Table,9,FALSE)</f>
        <v>#N/A</v>
      </c>
      <c r="P478" s="18" t="e">
        <f ca="1">VLOOKUP(Table_Data_Table_13[[#This Row],[Item ID]],Analysis_Table,10,FALSE)</f>
        <v>#N/A</v>
      </c>
      <c r="Q478" s="21" t="e">
        <f ca="1">VLOOKUP(Table_Data_Table_13[[#This Row],[Item ID]],Analysis_Table,11,FALSE)</f>
        <v>#N/A</v>
      </c>
      <c r="R478" s="2" t="e">
        <f ca="1">VLOOKUP(Table_Data_Table_13[[#This Row],[Item ID]],Analysis_Table,12,FALSE)</f>
        <v>#N/A</v>
      </c>
      <c r="S478" s="20" t="e">
        <f ca="1">VLOOKUP(Table_Data_Table_13[[#This Row],[Item ID]],Analysis_Table,13,FALSE)</f>
        <v>#N/A</v>
      </c>
      <c r="T478" s="3" t="e">
        <f ca="1">VLOOKUP(Table_Data_Table_13[[#This Row],[Item ID]],Analysis_Table,14,FALSE)</f>
        <v>#N/A</v>
      </c>
      <c r="U478" s="22" t="e">
        <f ca="1">VLOOKUP(Table_Data_Table_13[[#This Row],[Item ID]],Analysis_Table,15,FALSE)</f>
        <v>#N/A</v>
      </c>
      <c r="V478" s="2" t="e">
        <f ca="1">VLOOKUP(Table_Data_Table_13[[#This Row],[Item ID]],Analysis_Table,16,FALSE)</f>
        <v>#N/A</v>
      </c>
      <c r="W478" s="2" t="e">
        <f ca="1">VLOOKUP(Table_Data_Table_13[[#This Row],[Item ID]],Analysis_Table,17,FALSE)</f>
        <v>#N/A</v>
      </c>
      <c r="X478" s="20" t="e">
        <f ca="1">VLOOKUP(Table_Data_Table_13[[#This Row],[Item ID]],Analysis_Table,18,FALSE)</f>
        <v>#N/A</v>
      </c>
      <c r="Y478" s="20" t="e">
        <f ca="1">VLOOKUP(Table_Data_Table_13[[#This Row],[Item ID]],Analysis_Table,19,FALSE)</f>
        <v>#N/A</v>
      </c>
      <c r="Z478"/>
      <c r="AA478"/>
      <c r="AB478">
        <v>1</v>
      </c>
    </row>
    <row r="479" spans="1:28" hidden="1" x14ac:dyDescent="0.25">
      <c r="A479" t="s">
        <v>133</v>
      </c>
      <c r="E479" s="1"/>
      <c r="J479" s="21">
        <v>0</v>
      </c>
      <c r="N479" s="2" t="e">
        <f ca="1">VLOOKUP(Table_Data_Table_13[[#This Row],[Item ID]],Analysis_Table,8,FALSE)</f>
        <v>#N/A</v>
      </c>
      <c r="O479" s="19" t="e">
        <f ca="1">VLOOKUP(Table_Data_Table_13[[#This Row],[Item ID]],Analysis_Table,9,FALSE)</f>
        <v>#N/A</v>
      </c>
      <c r="P479" s="18" t="e">
        <f ca="1">VLOOKUP(Table_Data_Table_13[[#This Row],[Item ID]],Analysis_Table,10,FALSE)</f>
        <v>#N/A</v>
      </c>
      <c r="Q479" s="21" t="e">
        <f ca="1">VLOOKUP(Table_Data_Table_13[[#This Row],[Item ID]],Analysis_Table,11,FALSE)</f>
        <v>#N/A</v>
      </c>
      <c r="R479" s="2" t="e">
        <f ca="1">VLOOKUP(Table_Data_Table_13[[#This Row],[Item ID]],Analysis_Table,12,FALSE)</f>
        <v>#N/A</v>
      </c>
      <c r="S479" s="20" t="e">
        <f ca="1">VLOOKUP(Table_Data_Table_13[[#This Row],[Item ID]],Analysis_Table,13,FALSE)</f>
        <v>#N/A</v>
      </c>
      <c r="T479" s="3" t="e">
        <f ca="1">VLOOKUP(Table_Data_Table_13[[#This Row],[Item ID]],Analysis_Table,14,FALSE)</f>
        <v>#N/A</v>
      </c>
      <c r="U479" s="22" t="e">
        <f ca="1">VLOOKUP(Table_Data_Table_13[[#This Row],[Item ID]],Analysis_Table,15,FALSE)</f>
        <v>#N/A</v>
      </c>
      <c r="V479" s="2" t="e">
        <f ca="1">VLOOKUP(Table_Data_Table_13[[#This Row],[Item ID]],Analysis_Table,16,FALSE)</f>
        <v>#N/A</v>
      </c>
      <c r="W479" s="2" t="e">
        <f ca="1">VLOOKUP(Table_Data_Table_13[[#This Row],[Item ID]],Analysis_Table,17,FALSE)</f>
        <v>#N/A</v>
      </c>
      <c r="X479" s="20" t="e">
        <f ca="1">VLOOKUP(Table_Data_Table_13[[#This Row],[Item ID]],Analysis_Table,18,FALSE)</f>
        <v>#N/A</v>
      </c>
      <c r="Y479" s="20" t="e">
        <f ca="1">VLOOKUP(Table_Data_Table_13[[#This Row],[Item ID]],Analysis_Table,19,FALSE)</f>
        <v>#N/A</v>
      </c>
      <c r="Z479"/>
      <c r="AA479"/>
      <c r="AB479">
        <v>1</v>
      </c>
    </row>
    <row r="480" spans="1:28" hidden="1" x14ac:dyDescent="0.25">
      <c r="A480" t="s">
        <v>133</v>
      </c>
      <c r="E480" s="1"/>
      <c r="J480" s="21">
        <v>0</v>
      </c>
      <c r="N480" s="2" t="e">
        <f ca="1">VLOOKUP(Table_Data_Table_13[[#This Row],[Item ID]],Analysis_Table,8,FALSE)</f>
        <v>#N/A</v>
      </c>
      <c r="O480" s="19" t="e">
        <f ca="1">VLOOKUP(Table_Data_Table_13[[#This Row],[Item ID]],Analysis_Table,9,FALSE)</f>
        <v>#N/A</v>
      </c>
      <c r="P480" s="18" t="e">
        <f ca="1">VLOOKUP(Table_Data_Table_13[[#This Row],[Item ID]],Analysis_Table,10,FALSE)</f>
        <v>#N/A</v>
      </c>
      <c r="Q480" s="21" t="e">
        <f ca="1">VLOOKUP(Table_Data_Table_13[[#This Row],[Item ID]],Analysis_Table,11,FALSE)</f>
        <v>#N/A</v>
      </c>
      <c r="R480" s="2" t="e">
        <f ca="1">VLOOKUP(Table_Data_Table_13[[#This Row],[Item ID]],Analysis_Table,12,FALSE)</f>
        <v>#N/A</v>
      </c>
      <c r="S480" s="20" t="e">
        <f ca="1">VLOOKUP(Table_Data_Table_13[[#This Row],[Item ID]],Analysis_Table,13,FALSE)</f>
        <v>#N/A</v>
      </c>
      <c r="T480" s="3" t="e">
        <f ca="1">VLOOKUP(Table_Data_Table_13[[#This Row],[Item ID]],Analysis_Table,14,FALSE)</f>
        <v>#N/A</v>
      </c>
      <c r="U480" s="22" t="e">
        <f ca="1">VLOOKUP(Table_Data_Table_13[[#This Row],[Item ID]],Analysis_Table,15,FALSE)</f>
        <v>#N/A</v>
      </c>
      <c r="V480" s="2" t="e">
        <f ca="1">VLOOKUP(Table_Data_Table_13[[#This Row],[Item ID]],Analysis_Table,16,FALSE)</f>
        <v>#N/A</v>
      </c>
      <c r="W480" s="2" t="e">
        <f ca="1">VLOOKUP(Table_Data_Table_13[[#This Row],[Item ID]],Analysis_Table,17,FALSE)</f>
        <v>#N/A</v>
      </c>
      <c r="X480" s="20" t="e">
        <f ca="1">VLOOKUP(Table_Data_Table_13[[#This Row],[Item ID]],Analysis_Table,18,FALSE)</f>
        <v>#N/A</v>
      </c>
      <c r="Y480" s="20" t="e">
        <f ca="1">VLOOKUP(Table_Data_Table_13[[#This Row],[Item ID]],Analysis_Table,19,FALSE)</f>
        <v>#N/A</v>
      </c>
      <c r="Z480"/>
      <c r="AA480"/>
      <c r="AB480">
        <v>1</v>
      </c>
    </row>
    <row r="481" spans="1:28" hidden="1" x14ac:dyDescent="0.25">
      <c r="A481" t="s">
        <v>133</v>
      </c>
      <c r="E481" s="1"/>
      <c r="J481" s="21">
        <v>0</v>
      </c>
      <c r="N481" s="2" t="e">
        <f ca="1">VLOOKUP(Table_Data_Table_13[[#This Row],[Item ID]],Analysis_Table,8,FALSE)</f>
        <v>#N/A</v>
      </c>
      <c r="O481" s="19" t="e">
        <f ca="1">VLOOKUP(Table_Data_Table_13[[#This Row],[Item ID]],Analysis_Table,9,FALSE)</f>
        <v>#N/A</v>
      </c>
      <c r="P481" s="18" t="e">
        <f ca="1">VLOOKUP(Table_Data_Table_13[[#This Row],[Item ID]],Analysis_Table,10,FALSE)</f>
        <v>#N/A</v>
      </c>
      <c r="Q481" s="21" t="e">
        <f ca="1">VLOOKUP(Table_Data_Table_13[[#This Row],[Item ID]],Analysis_Table,11,FALSE)</f>
        <v>#N/A</v>
      </c>
      <c r="R481" s="2" t="e">
        <f ca="1">VLOOKUP(Table_Data_Table_13[[#This Row],[Item ID]],Analysis_Table,12,FALSE)</f>
        <v>#N/A</v>
      </c>
      <c r="S481" s="20" t="e">
        <f ca="1">VLOOKUP(Table_Data_Table_13[[#This Row],[Item ID]],Analysis_Table,13,FALSE)</f>
        <v>#N/A</v>
      </c>
      <c r="T481" s="3" t="e">
        <f ca="1">VLOOKUP(Table_Data_Table_13[[#This Row],[Item ID]],Analysis_Table,14,FALSE)</f>
        <v>#N/A</v>
      </c>
      <c r="U481" s="22" t="e">
        <f ca="1">VLOOKUP(Table_Data_Table_13[[#This Row],[Item ID]],Analysis_Table,15,FALSE)</f>
        <v>#N/A</v>
      </c>
      <c r="V481" s="2" t="e">
        <f ca="1">VLOOKUP(Table_Data_Table_13[[#This Row],[Item ID]],Analysis_Table,16,FALSE)</f>
        <v>#N/A</v>
      </c>
      <c r="W481" s="2" t="e">
        <f ca="1">VLOOKUP(Table_Data_Table_13[[#This Row],[Item ID]],Analysis_Table,17,FALSE)</f>
        <v>#N/A</v>
      </c>
      <c r="X481" s="20" t="e">
        <f ca="1">VLOOKUP(Table_Data_Table_13[[#This Row],[Item ID]],Analysis_Table,18,FALSE)</f>
        <v>#N/A</v>
      </c>
      <c r="Y481" s="20" t="e">
        <f ca="1">VLOOKUP(Table_Data_Table_13[[#This Row],[Item ID]],Analysis_Table,19,FALSE)</f>
        <v>#N/A</v>
      </c>
      <c r="Z481"/>
      <c r="AA481"/>
      <c r="AB481">
        <v>1</v>
      </c>
    </row>
    <row r="482" spans="1:28" hidden="1" x14ac:dyDescent="0.25">
      <c r="A482" t="s">
        <v>133</v>
      </c>
      <c r="E482" s="1"/>
      <c r="J482" s="21">
        <v>0</v>
      </c>
      <c r="N482" s="2" t="e">
        <f ca="1">VLOOKUP(Table_Data_Table_13[[#This Row],[Item ID]],Analysis_Table,8,FALSE)</f>
        <v>#N/A</v>
      </c>
      <c r="O482" s="19" t="e">
        <f ca="1">VLOOKUP(Table_Data_Table_13[[#This Row],[Item ID]],Analysis_Table,9,FALSE)</f>
        <v>#N/A</v>
      </c>
      <c r="P482" s="18" t="e">
        <f ca="1">VLOOKUP(Table_Data_Table_13[[#This Row],[Item ID]],Analysis_Table,10,FALSE)</f>
        <v>#N/A</v>
      </c>
      <c r="Q482" s="21" t="e">
        <f ca="1">VLOOKUP(Table_Data_Table_13[[#This Row],[Item ID]],Analysis_Table,11,FALSE)</f>
        <v>#N/A</v>
      </c>
      <c r="R482" s="2" t="e">
        <f ca="1">VLOOKUP(Table_Data_Table_13[[#This Row],[Item ID]],Analysis_Table,12,FALSE)</f>
        <v>#N/A</v>
      </c>
      <c r="S482" s="20" t="e">
        <f ca="1">VLOOKUP(Table_Data_Table_13[[#This Row],[Item ID]],Analysis_Table,13,FALSE)</f>
        <v>#N/A</v>
      </c>
      <c r="T482" s="3" t="e">
        <f ca="1">VLOOKUP(Table_Data_Table_13[[#This Row],[Item ID]],Analysis_Table,14,FALSE)</f>
        <v>#N/A</v>
      </c>
      <c r="U482" s="22" t="e">
        <f ca="1">VLOOKUP(Table_Data_Table_13[[#This Row],[Item ID]],Analysis_Table,15,FALSE)</f>
        <v>#N/A</v>
      </c>
      <c r="V482" s="2" t="e">
        <f ca="1">VLOOKUP(Table_Data_Table_13[[#This Row],[Item ID]],Analysis_Table,16,FALSE)</f>
        <v>#N/A</v>
      </c>
      <c r="W482" s="2" t="e">
        <f ca="1">VLOOKUP(Table_Data_Table_13[[#This Row],[Item ID]],Analysis_Table,17,FALSE)</f>
        <v>#N/A</v>
      </c>
      <c r="X482" s="20" t="e">
        <f ca="1">VLOOKUP(Table_Data_Table_13[[#This Row],[Item ID]],Analysis_Table,18,FALSE)</f>
        <v>#N/A</v>
      </c>
      <c r="Y482" s="20" t="e">
        <f ca="1">VLOOKUP(Table_Data_Table_13[[#This Row],[Item ID]],Analysis_Table,19,FALSE)</f>
        <v>#N/A</v>
      </c>
      <c r="Z482"/>
      <c r="AA482"/>
      <c r="AB482">
        <v>1</v>
      </c>
    </row>
    <row r="483" spans="1:28" hidden="1" x14ac:dyDescent="0.25">
      <c r="A483" t="s">
        <v>133</v>
      </c>
      <c r="E483" s="1"/>
      <c r="J483" s="21">
        <v>0</v>
      </c>
      <c r="N483" s="2" t="e">
        <f ca="1">VLOOKUP(Table_Data_Table_13[[#This Row],[Item ID]],Analysis_Table,8,FALSE)</f>
        <v>#N/A</v>
      </c>
      <c r="O483" s="19" t="e">
        <f ca="1">VLOOKUP(Table_Data_Table_13[[#This Row],[Item ID]],Analysis_Table,9,FALSE)</f>
        <v>#N/A</v>
      </c>
      <c r="P483" s="18" t="e">
        <f ca="1">VLOOKUP(Table_Data_Table_13[[#This Row],[Item ID]],Analysis_Table,10,FALSE)</f>
        <v>#N/A</v>
      </c>
      <c r="Q483" s="21" t="e">
        <f ca="1">VLOOKUP(Table_Data_Table_13[[#This Row],[Item ID]],Analysis_Table,11,FALSE)</f>
        <v>#N/A</v>
      </c>
      <c r="R483" s="2" t="e">
        <f ca="1">VLOOKUP(Table_Data_Table_13[[#This Row],[Item ID]],Analysis_Table,12,FALSE)</f>
        <v>#N/A</v>
      </c>
      <c r="S483" s="20" t="e">
        <f ca="1">VLOOKUP(Table_Data_Table_13[[#This Row],[Item ID]],Analysis_Table,13,FALSE)</f>
        <v>#N/A</v>
      </c>
      <c r="T483" s="3" t="e">
        <f ca="1">VLOOKUP(Table_Data_Table_13[[#This Row],[Item ID]],Analysis_Table,14,FALSE)</f>
        <v>#N/A</v>
      </c>
      <c r="U483" s="22" t="e">
        <f ca="1">VLOOKUP(Table_Data_Table_13[[#This Row],[Item ID]],Analysis_Table,15,FALSE)</f>
        <v>#N/A</v>
      </c>
      <c r="V483" s="2" t="e">
        <f ca="1">VLOOKUP(Table_Data_Table_13[[#This Row],[Item ID]],Analysis_Table,16,FALSE)</f>
        <v>#N/A</v>
      </c>
      <c r="W483" s="2" t="e">
        <f ca="1">VLOOKUP(Table_Data_Table_13[[#This Row],[Item ID]],Analysis_Table,17,FALSE)</f>
        <v>#N/A</v>
      </c>
      <c r="X483" s="20" t="e">
        <f ca="1">VLOOKUP(Table_Data_Table_13[[#This Row],[Item ID]],Analysis_Table,18,FALSE)</f>
        <v>#N/A</v>
      </c>
      <c r="Y483" s="20" t="e">
        <f ca="1">VLOOKUP(Table_Data_Table_13[[#This Row],[Item ID]],Analysis_Table,19,FALSE)</f>
        <v>#N/A</v>
      </c>
      <c r="Z483"/>
      <c r="AA483"/>
      <c r="AB483">
        <v>1</v>
      </c>
    </row>
    <row r="484" spans="1:28" hidden="1" x14ac:dyDescent="0.25">
      <c r="A484" t="s">
        <v>133</v>
      </c>
      <c r="E484" s="1"/>
      <c r="J484" s="21">
        <v>0</v>
      </c>
      <c r="N484" s="2" t="e">
        <f ca="1">VLOOKUP(Table_Data_Table_13[[#This Row],[Item ID]],Analysis_Table,8,FALSE)</f>
        <v>#N/A</v>
      </c>
      <c r="O484" s="19" t="e">
        <f ca="1">VLOOKUP(Table_Data_Table_13[[#This Row],[Item ID]],Analysis_Table,9,FALSE)</f>
        <v>#N/A</v>
      </c>
      <c r="P484" s="18" t="e">
        <f ca="1">VLOOKUP(Table_Data_Table_13[[#This Row],[Item ID]],Analysis_Table,10,FALSE)</f>
        <v>#N/A</v>
      </c>
      <c r="Q484" s="21" t="e">
        <f ca="1">VLOOKUP(Table_Data_Table_13[[#This Row],[Item ID]],Analysis_Table,11,FALSE)</f>
        <v>#N/A</v>
      </c>
      <c r="R484" s="2" t="e">
        <f ca="1">VLOOKUP(Table_Data_Table_13[[#This Row],[Item ID]],Analysis_Table,12,FALSE)</f>
        <v>#N/A</v>
      </c>
      <c r="S484" s="20" t="e">
        <f ca="1">VLOOKUP(Table_Data_Table_13[[#This Row],[Item ID]],Analysis_Table,13,FALSE)</f>
        <v>#N/A</v>
      </c>
      <c r="T484" s="3" t="e">
        <f ca="1">VLOOKUP(Table_Data_Table_13[[#This Row],[Item ID]],Analysis_Table,14,FALSE)</f>
        <v>#N/A</v>
      </c>
      <c r="U484" s="22" t="e">
        <f ca="1">VLOOKUP(Table_Data_Table_13[[#This Row],[Item ID]],Analysis_Table,15,FALSE)</f>
        <v>#N/A</v>
      </c>
      <c r="V484" s="2" t="e">
        <f ca="1">VLOOKUP(Table_Data_Table_13[[#This Row],[Item ID]],Analysis_Table,16,FALSE)</f>
        <v>#N/A</v>
      </c>
      <c r="W484" s="2" t="e">
        <f ca="1">VLOOKUP(Table_Data_Table_13[[#This Row],[Item ID]],Analysis_Table,17,FALSE)</f>
        <v>#N/A</v>
      </c>
      <c r="X484" s="20" t="e">
        <f ca="1">VLOOKUP(Table_Data_Table_13[[#This Row],[Item ID]],Analysis_Table,18,FALSE)</f>
        <v>#N/A</v>
      </c>
      <c r="Y484" s="20" t="e">
        <f ca="1">VLOOKUP(Table_Data_Table_13[[#This Row],[Item ID]],Analysis_Table,19,FALSE)</f>
        <v>#N/A</v>
      </c>
      <c r="Z484"/>
      <c r="AA484"/>
      <c r="AB484">
        <v>1</v>
      </c>
    </row>
    <row r="485" spans="1:28" hidden="1" x14ac:dyDescent="0.25">
      <c r="A485" t="s">
        <v>133</v>
      </c>
      <c r="E485" s="1"/>
      <c r="J485" s="21">
        <v>0</v>
      </c>
      <c r="N485" s="2" t="e">
        <f ca="1">VLOOKUP(Table_Data_Table_13[[#This Row],[Item ID]],Analysis_Table,8,FALSE)</f>
        <v>#N/A</v>
      </c>
      <c r="O485" s="19" t="e">
        <f ca="1">VLOOKUP(Table_Data_Table_13[[#This Row],[Item ID]],Analysis_Table,9,FALSE)</f>
        <v>#N/A</v>
      </c>
      <c r="P485" s="18" t="e">
        <f ca="1">VLOOKUP(Table_Data_Table_13[[#This Row],[Item ID]],Analysis_Table,10,FALSE)</f>
        <v>#N/A</v>
      </c>
      <c r="Q485" s="21" t="e">
        <f ca="1">VLOOKUP(Table_Data_Table_13[[#This Row],[Item ID]],Analysis_Table,11,FALSE)</f>
        <v>#N/A</v>
      </c>
      <c r="R485" s="2" t="e">
        <f ca="1">VLOOKUP(Table_Data_Table_13[[#This Row],[Item ID]],Analysis_Table,12,FALSE)</f>
        <v>#N/A</v>
      </c>
      <c r="S485" s="20" t="e">
        <f ca="1">VLOOKUP(Table_Data_Table_13[[#This Row],[Item ID]],Analysis_Table,13,FALSE)</f>
        <v>#N/A</v>
      </c>
      <c r="T485" s="3" t="e">
        <f ca="1">VLOOKUP(Table_Data_Table_13[[#This Row],[Item ID]],Analysis_Table,14,FALSE)</f>
        <v>#N/A</v>
      </c>
      <c r="U485" s="22" t="e">
        <f ca="1">VLOOKUP(Table_Data_Table_13[[#This Row],[Item ID]],Analysis_Table,15,FALSE)</f>
        <v>#N/A</v>
      </c>
      <c r="V485" s="2" t="e">
        <f ca="1">VLOOKUP(Table_Data_Table_13[[#This Row],[Item ID]],Analysis_Table,16,FALSE)</f>
        <v>#N/A</v>
      </c>
      <c r="W485" s="2" t="e">
        <f ca="1">VLOOKUP(Table_Data_Table_13[[#This Row],[Item ID]],Analysis_Table,17,FALSE)</f>
        <v>#N/A</v>
      </c>
      <c r="X485" s="20" t="e">
        <f ca="1">VLOOKUP(Table_Data_Table_13[[#This Row],[Item ID]],Analysis_Table,18,FALSE)</f>
        <v>#N/A</v>
      </c>
      <c r="Y485" s="20" t="e">
        <f ca="1">VLOOKUP(Table_Data_Table_13[[#This Row],[Item ID]],Analysis_Table,19,FALSE)</f>
        <v>#N/A</v>
      </c>
      <c r="Z485"/>
      <c r="AA485"/>
      <c r="AB485">
        <v>1</v>
      </c>
    </row>
    <row r="486" spans="1:28" hidden="1" x14ac:dyDescent="0.25">
      <c r="A486" t="s">
        <v>133</v>
      </c>
      <c r="E486" s="1"/>
      <c r="J486" s="21">
        <v>0</v>
      </c>
      <c r="N486" s="2" t="e">
        <f ca="1">VLOOKUP(Table_Data_Table_13[[#This Row],[Item ID]],Analysis_Table,8,FALSE)</f>
        <v>#N/A</v>
      </c>
      <c r="O486" s="19" t="e">
        <f ca="1">VLOOKUP(Table_Data_Table_13[[#This Row],[Item ID]],Analysis_Table,9,FALSE)</f>
        <v>#N/A</v>
      </c>
      <c r="P486" s="18" t="e">
        <f ca="1">VLOOKUP(Table_Data_Table_13[[#This Row],[Item ID]],Analysis_Table,10,FALSE)</f>
        <v>#N/A</v>
      </c>
      <c r="Q486" s="21" t="e">
        <f ca="1">VLOOKUP(Table_Data_Table_13[[#This Row],[Item ID]],Analysis_Table,11,FALSE)</f>
        <v>#N/A</v>
      </c>
      <c r="R486" s="2" t="e">
        <f ca="1">VLOOKUP(Table_Data_Table_13[[#This Row],[Item ID]],Analysis_Table,12,FALSE)</f>
        <v>#N/A</v>
      </c>
      <c r="S486" s="20" t="e">
        <f ca="1">VLOOKUP(Table_Data_Table_13[[#This Row],[Item ID]],Analysis_Table,13,FALSE)</f>
        <v>#N/A</v>
      </c>
      <c r="T486" s="3" t="e">
        <f ca="1">VLOOKUP(Table_Data_Table_13[[#This Row],[Item ID]],Analysis_Table,14,FALSE)</f>
        <v>#N/A</v>
      </c>
      <c r="U486" s="22" t="e">
        <f ca="1">VLOOKUP(Table_Data_Table_13[[#This Row],[Item ID]],Analysis_Table,15,FALSE)</f>
        <v>#N/A</v>
      </c>
      <c r="V486" s="2" t="e">
        <f ca="1">VLOOKUP(Table_Data_Table_13[[#This Row],[Item ID]],Analysis_Table,16,FALSE)</f>
        <v>#N/A</v>
      </c>
      <c r="W486" s="2" t="e">
        <f ca="1">VLOOKUP(Table_Data_Table_13[[#This Row],[Item ID]],Analysis_Table,17,FALSE)</f>
        <v>#N/A</v>
      </c>
      <c r="X486" s="20" t="e">
        <f ca="1">VLOOKUP(Table_Data_Table_13[[#This Row],[Item ID]],Analysis_Table,18,FALSE)</f>
        <v>#N/A</v>
      </c>
      <c r="Y486" s="20" t="e">
        <f ca="1">VLOOKUP(Table_Data_Table_13[[#This Row],[Item ID]],Analysis_Table,19,FALSE)</f>
        <v>#N/A</v>
      </c>
      <c r="Z486"/>
      <c r="AA486"/>
      <c r="AB486">
        <v>1</v>
      </c>
    </row>
    <row r="487" spans="1:28" hidden="1" x14ac:dyDescent="0.25">
      <c r="A487" t="s">
        <v>133</v>
      </c>
      <c r="E487" s="1"/>
      <c r="J487" s="21">
        <v>0</v>
      </c>
      <c r="N487" s="2" t="e">
        <f ca="1">VLOOKUP(Table_Data_Table_13[[#This Row],[Item ID]],Analysis_Table,8,FALSE)</f>
        <v>#N/A</v>
      </c>
      <c r="O487" s="19" t="e">
        <f ca="1">VLOOKUP(Table_Data_Table_13[[#This Row],[Item ID]],Analysis_Table,9,FALSE)</f>
        <v>#N/A</v>
      </c>
      <c r="P487" s="18" t="e">
        <f ca="1">VLOOKUP(Table_Data_Table_13[[#This Row],[Item ID]],Analysis_Table,10,FALSE)</f>
        <v>#N/A</v>
      </c>
      <c r="Q487" s="21" t="e">
        <f ca="1">VLOOKUP(Table_Data_Table_13[[#This Row],[Item ID]],Analysis_Table,11,FALSE)</f>
        <v>#N/A</v>
      </c>
      <c r="R487" s="2" t="e">
        <f ca="1">VLOOKUP(Table_Data_Table_13[[#This Row],[Item ID]],Analysis_Table,12,FALSE)</f>
        <v>#N/A</v>
      </c>
      <c r="S487" s="20" t="e">
        <f ca="1">VLOOKUP(Table_Data_Table_13[[#This Row],[Item ID]],Analysis_Table,13,FALSE)</f>
        <v>#N/A</v>
      </c>
      <c r="T487" s="3" t="e">
        <f ca="1">VLOOKUP(Table_Data_Table_13[[#This Row],[Item ID]],Analysis_Table,14,FALSE)</f>
        <v>#N/A</v>
      </c>
      <c r="U487" s="22" t="e">
        <f ca="1">VLOOKUP(Table_Data_Table_13[[#This Row],[Item ID]],Analysis_Table,15,FALSE)</f>
        <v>#N/A</v>
      </c>
      <c r="V487" s="2" t="e">
        <f ca="1">VLOOKUP(Table_Data_Table_13[[#This Row],[Item ID]],Analysis_Table,16,FALSE)</f>
        <v>#N/A</v>
      </c>
      <c r="W487" s="2" t="e">
        <f ca="1">VLOOKUP(Table_Data_Table_13[[#This Row],[Item ID]],Analysis_Table,17,FALSE)</f>
        <v>#N/A</v>
      </c>
      <c r="X487" s="20" t="e">
        <f ca="1">VLOOKUP(Table_Data_Table_13[[#This Row],[Item ID]],Analysis_Table,18,FALSE)</f>
        <v>#N/A</v>
      </c>
      <c r="Y487" s="20" t="e">
        <f ca="1">VLOOKUP(Table_Data_Table_13[[#This Row],[Item ID]],Analysis_Table,19,FALSE)</f>
        <v>#N/A</v>
      </c>
      <c r="Z487"/>
      <c r="AA487"/>
      <c r="AB487">
        <v>1</v>
      </c>
    </row>
    <row r="488" spans="1:28" hidden="1" x14ac:dyDescent="0.25">
      <c r="A488" t="s">
        <v>133</v>
      </c>
      <c r="E488" s="1"/>
      <c r="J488" s="21">
        <v>0</v>
      </c>
      <c r="N488" s="2" t="e">
        <f ca="1">VLOOKUP(Table_Data_Table_13[[#This Row],[Item ID]],Analysis_Table,8,FALSE)</f>
        <v>#N/A</v>
      </c>
      <c r="O488" s="19" t="e">
        <f ca="1">VLOOKUP(Table_Data_Table_13[[#This Row],[Item ID]],Analysis_Table,9,FALSE)</f>
        <v>#N/A</v>
      </c>
      <c r="P488" s="18" t="e">
        <f ca="1">VLOOKUP(Table_Data_Table_13[[#This Row],[Item ID]],Analysis_Table,10,FALSE)</f>
        <v>#N/A</v>
      </c>
      <c r="Q488" s="21" t="e">
        <f ca="1">VLOOKUP(Table_Data_Table_13[[#This Row],[Item ID]],Analysis_Table,11,FALSE)</f>
        <v>#N/A</v>
      </c>
      <c r="R488" s="2" t="e">
        <f ca="1">VLOOKUP(Table_Data_Table_13[[#This Row],[Item ID]],Analysis_Table,12,FALSE)</f>
        <v>#N/A</v>
      </c>
      <c r="S488" s="20" t="e">
        <f ca="1">VLOOKUP(Table_Data_Table_13[[#This Row],[Item ID]],Analysis_Table,13,FALSE)</f>
        <v>#N/A</v>
      </c>
      <c r="T488" s="3" t="e">
        <f ca="1">VLOOKUP(Table_Data_Table_13[[#This Row],[Item ID]],Analysis_Table,14,FALSE)</f>
        <v>#N/A</v>
      </c>
      <c r="U488" s="22" t="e">
        <f ca="1">VLOOKUP(Table_Data_Table_13[[#This Row],[Item ID]],Analysis_Table,15,FALSE)</f>
        <v>#N/A</v>
      </c>
      <c r="V488" s="2" t="e">
        <f ca="1">VLOOKUP(Table_Data_Table_13[[#This Row],[Item ID]],Analysis_Table,16,FALSE)</f>
        <v>#N/A</v>
      </c>
      <c r="W488" s="2" t="e">
        <f ca="1">VLOOKUP(Table_Data_Table_13[[#This Row],[Item ID]],Analysis_Table,17,FALSE)</f>
        <v>#N/A</v>
      </c>
      <c r="X488" s="20" t="e">
        <f ca="1">VLOOKUP(Table_Data_Table_13[[#This Row],[Item ID]],Analysis_Table,18,FALSE)</f>
        <v>#N/A</v>
      </c>
      <c r="Y488" s="20" t="e">
        <f ca="1">VLOOKUP(Table_Data_Table_13[[#This Row],[Item ID]],Analysis_Table,19,FALSE)</f>
        <v>#N/A</v>
      </c>
      <c r="Z488"/>
      <c r="AA488"/>
      <c r="AB488">
        <v>1</v>
      </c>
    </row>
    <row r="489" spans="1:28" hidden="1" x14ac:dyDescent="0.25">
      <c r="A489" t="s">
        <v>133</v>
      </c>
      <c r="E489" s="1"/>
      <c r="J489" s="21">
        <v>0</v>
      </c>
      <c r="N489" s="2" t="e">
        <f ca="1">VLOOKUP(Table_Data_Table_13[[#This Row],[Item ID]],Analysis_Table,8,FALSE)</f>
        <v>#N/A</v>
      </c>
      <c r="O489" s="19" t="e">
        <f ca="1">VLOOKUP(Table_Data_Table_13[[#This Row],[Item ID]],Analysis_Table,9,FALSE)</f>
        <v>#N/A</v>
      </c>
      <c r="P489" s="18" t="e">
        <f ca="1">VLOOKUP(Table_Data_Table_13[[#This Row],[Item ID]],Analysis_Table,10,FALSE)</f>
        <v>#N/A</v>
      </c>
      <c r="Q489" s="21" t="e">
        <f ca="1">VLOOKUP(Table_Data_Table_13[[#This Row],[Item ID]],Analysis_Table,11,FALSE)</f>
        <v>#N/A</v>
      </c>
      <c r="R489" s="2" t="e">
        <f ca="1">VLOOKUP(Table_Data_Table_13[[#This Row],[Item ID]],Analysis_Table,12,FALSE)</f>
        <v>#N/A</v>
      </c>
      <c r="S489" s="20" t="e">
        <f ca="1">VLOOKUP(Table_Data_Table_13[[#This Row],[Item ID]],Analysis_Table,13,FALSE)</f>
        <v>#N/A</v>
      </c>
      <c r="T489" s="3" t="e">
        <f ca="1">VLOOKUP(Table_Data_Table_13[[#This Row],[Item ID]],Analysis_Table,14,FALSE)</f>
        <v>#N/A</v>
      </c>
      <c r="U489" s="22" t="e">
        <f ca="1">VLOOKUP(Table_Data_Table_13[[#This Row],[Item ID]],Analysis_Table,15,FALSE)</f>
        <v>#N/A</v>
      </c>
      <c r="V489" s="2" t="e">
        <f ca="1">VLOOKUP(Table_Data_Table_13[[#This Row],[Item ID]],Analysis_Table,16,FALSE)</f>
        <v>#N/A</v>
      </c>
      <c r="W489" s="2" t="e">
        <f ca="1">VLOOKUP(Table_Data_Table_13[[#This Row],[Item ID]],Analysis_Table,17,FALSE)</f>
        <v>#N/A</v>
      </c>
      <c r="X489" s="20" t="e">
        <f ca="1">VLOOKUP(Table_Data_Table_13[[#This Row],[Item ID]],Analysis_Table,18,FALSE)</f>
        <v>#N/A</v>
      </c>
      <c r="Y489" s="20" t="e">
        <f ca="1">VLOOKUP(Table_Data_Table_13[[#This Row],[Item ID]],Analysis_Table,19,FALSE)</f>
        <v>#N/A</v>
      </c>
      <c r="Z489"/>
      <c r="AA489"/>
      <c r="AB489">
        <v>1</v>
      </c>
    </row>
    <row r="490" spans="1:28" hidden="1" x14ac:dyDescent="0.25">
      <c r="A490" t="s">
        <v>133</v>
      </c>
      <c r="E490" s="1"/>
      <c r="J490" s="21">
        <v>0</v>
      </c>
      <c r="N490" s="2" t="e">
        <f ca="1">VLOOKUP(Table_Data_Table_13[[#This Row],[Item ID]],Analysis_Table,8,FALSE)</f>
        <v>#N/A</v>
      </c>
      <c r="O490" s="19" t="e">
        <f ca="1">VLOOKUP(Table_Data_Table_13[[#This Row],[Item ID]],Analysis_Table,9,FALSE)</f>
        <v>#N/A</v>
      </c>
      <c r="P490" s="18" t="e">
        <f ca="1">VLOOKUP(Table_Data_Table_13[[#This Row],[Item ID]],Analysis_Table,10,FALSE)</f>
        <v>#N/A</v>
      </c>
      <c r="Q490" s="21" t="e">
        <f ca="1">VLOOKUP(Table_Data_Table_13[[#This Row],[Item ID]],Analysis_Table,11,FALSE)</f>
        <v>#N/A</v>
      </c>
      <c r="R490" s="2" t="e">
        <f ca="1">VLOOKUP(Table_Data_Table_13[[#This Row],[Item ID]],Analysis_Table,12,FALSE)</f>
        <v>#N/A</v>
      </c>
      <c r="S490" s="20" t="e">
        <f ca="1">VLOOKUP(Table_Data_Table_13[[#This Row],[Item ID]],Analysis_Table,13,FALSE)</f>
        <v>#N/A</v>
      </c>
      <c r="T490" s="3" t="e">
        <f ca="1">VLOOKUP(Table_Data_Table_13[[#This Row],[Item ID]],Analysis_Table,14,FALSE)</f>
        <v>#N/A</v>
      </c>
      <c r="U490" s="22" t="e">
        <f ca="1">VLOOKUP(Table_Data_Table_13[[#This Row],[Item ID]],Analysis_Table,15,FALSE)</f>
        <v>#N/A</v>
      </c>
      <c r="V490" s="2" t="e">
        <f ca="1">VLOOKUP(Table_Data_Table_13[[#This Row],[Item ID]],Analysis_Table,16,FALSE)</f>
        <v>#N/A</v>
      </c>
      <c r="W490" s="2" t="e">
        <f ca="1">VLOOKUP(Table_Data_Table_13[[#This Row],[Item ID]],Analysis_Table,17,FALSE)</f>
        <v>#N/A</v>
      </c>
      <c r="X490" s="20" t="e">
        <f ca="1">VLOOKUP(Table_Data_Table_13[[#This Row],[Item ID]],Analysis_Table,18,FALSE)</f>
        <v>#N/A</v>
      </c>
      <c r="Y490" s="20" t="e">
        <f ca="1">VLOOKUP(Table_Data_Table_13[[#This Row],[Item ID]],Analysis_Table,19,FALSE)</f>
        <v>#N/A</v>
      </c>
      <c r="Z490"/>
      <c r="AA490"/>
      <c r="AB490">
        <v>1</v>
      </c>
    </row>
    <row r="491" spans="1:28" hidden="1" x14ac:dyDescent="0.25">
      <c r="A491" t="s">
        <v>133</v>
      </c>
      <c r="E491" s="1"/>
      <c r="J491" s="21">
        <v>0</v>
      </c>
      <c r="N491" s="2" t="e">
        <f ca="1">VLOOKUP(Table_Data_Table_13[[#This Row],[Item ID]],Analysis_Table,8,FALSE)</f>
        <v>#N/A</v>
      </c>
      <c r="O491" s="19" t="e">
        <f ca="1">VLOOKUP(Table_Data_Table_13[[#This Row],[Item ID]],Analysis_Table,9,FALSE)</f>
        <v>#N/A</v>
      </c>
      <c r="P491" s="18" t="e">
        <f ca="1">VLOOKUP(Table_Data_Table_13[[#This Row],[Item ID]],Analysis_Table,10,FALSE)</f>
        <v>#N/A</v>
      </c>
      <c r="Q491" s="21" t="e">
        <f ca="1">VLOOKUP(Table_Data_Table_13[[#This Row],[Item ID]],Analysis_Table,11,FALSE)</f>
        <v>#N/A</v>
      </c>
      <c r="R491" s="2" t="e">
        <f ca="1">VLOOKUP(Table_Data_Table_13[[#This Row],[Item ID]],Analysis_Table,12,FALSE)</f>
        <v>#N/A</v>
      </c>
      <c r="S491" s="20" t="e">
        <f ca="1">VLOOKUP(Table_Data_Table_13[[#This Row],[Item ID]],Analysis_Table,13,FALSE)</f>
        <v>#N/A</v>
      </c>
      <c r="T491" s="3" t="e">
        <f ca="1">VLOOKUP(Table_Data_Table_13[[#This Row],[Item ID]],Analysis_Table,14,FALSE)</f>
        <v>#N/A</v>
      </c>
      <c r="U491" s="22" t="e">
        <f ca="1">VLOOKUP(Table_Data_Table_13[[#This Row],[Item ID]],Analysis_Table,15,FALSE)</f>
        <v>#N/A</v>
      </c>
      <c r="V491" s="2" t="e">
        <f ca="1">VLOOKUP(Table_Data_Table_13[[#This Row],[Item ID]],Analysis_Table,16,FALSE)</f>
        <v>#N/A</v>
      </c>
      <c r="W491" s="2" t="e">
        <f ca="1">VLOOKUP(Table_Data_Table_13[[#This Row],[Item ID]],Analysis_Table,17,FALSE)</f>
        <v>#N/A</v>
      </c>
      <c r="X491" s="20" t="e">
        <f ca="1">VLOOKUP(Table_Data_Table_13[[#This Row],[Item ID]],Analysis_Table,18,FALSE)</f>
        <v>#N/A</v>
      </c>
      <c r="Y491" s="20" t="e">
        <f ca="1">VLOOKUP(Table_Data_Table_13[[#This Row],[Item ID]],Analysis_Table,19,FALSE)</f>
        <v>#N/A</v>
      </c>
      <c r="Z491"/>
      <c r="AA491"/>
      <c r="AB491">
        <v>1</v>
      </c>
    </row>
    <row r="492" spans="1:28" hidden="1" x14ac:dyDescent="0.25">
      <c r="A492" t="s">
        <v>133</v>
      </c>
      <c r="E492" s="1"/>
      <c r="J492" s="21">
        <v>0</v>
      </c>
      <c r="N492" s="2" t="e">
        <f ca="1">VLOOKUP(Table_Data_Table_13[[#This Row],[Item ID]],Analysis_Table,8,FALSE)</f>
        <v>#N/A</v>
      </c>
      <c r="O492" s="19" t="e">
        <f ca="1">VLOOKUP(Table_Data_Table_13[[#This Row],[Item ID]],Analysis_Table,9,FALSE)</f>
        <v>#N/A</v>
      </c>
      <c r="P492" s="18" t="e">
        <f ca="1">VLOOKUP(Table_Data_Table_13[[#This Row],[Item ID]],Analysis_Table,10,FALSE)</f>
        <v>#N/A</v>
      </c>
      <c r="Q492" s="21" t="e">
        <f ca="1">VLOOKUP(Table_Data_Table_13[[#This Row],[Item ID]],Analysis_Table,11,FALSE)</f>
        <v>#N/A</v>
      </c>
      <c r="R492" s="2" t="e">
        <f ca="1">VLOOKUP(Table_Data_Table_13[[#This Row],[Item ID]],Analysis_Table,12,FALSE)</f>
        <v>#N/A</v>
      </c>
      <c r="S492" s="20" t="e">
        <f ca="1">VLOOKUP(Table_Data_Table_13[[#This Row],[Item ID]],Analysis_Table,13,FALSE)</f>
        <v>#N/A</v>
      </c>
      <c r="T492" s="3" t="e">
        <f ca="1">VLOOKUP(Table_Data_Table_13[[#This Row],[Item ID]],Analysis_Table,14,FALSE)</f>
        <v>#N/A</v>
      </c>
      <c r="U492" s="22" t="e">
        <f ca="1">VLOOKUP(Table_Data_Table_13[[#This Row],[Item ID]],Analysis_Table,15,FALSE)</f>
        <v>#N/A</v>
      </c>
      <c r="V492" s="2" t="e">
        <f ca="1">VLOOKUP(Table_Data_Table_13[[#This Row],[Item ID]],Analysis_Table,16,FALSE)</f>
        <v>#N/A</v>
      </c>
      <c r="W492" s="2" t="e">
        <f ca="1">VLOOKUP(Table_Data_Table_13[[#This Row],[Item ID]],Analysis_Table,17,FALSE)</f>
        <v>#N/A</v>
      </c>
      <c r="X492" s="20" t="e">
        <f ca="1">VLOOKUP(Table_Data_Table_13[[#This Row],[Item ID]],Analysis_Table,18,FALSE)</f>
        <v>#N/A</v>
      </c>
      <c r="Y492" s="20" t="e">
        <f ca="1">VLOOKUP(Table_Data_Table_13[[#This Row],[Item ID]],Analysis_Table,19,FALSE)</f>
        <v>#N/A</v>
      </c>
      <c r="Z492"/>
      <c r="AA492"/>
      <c r="AB492">
        <v>1</v>
      </c>
    </row>
    <row r="493" spans="1:28" hidden="1" x14ac:dyDescent="0.25">
      <c r="A493" t="s">
        <v>133</v>
      </c>
      <c r="E493" s="1"/>
      <c r="J493" s="21">
        <v>0</v>
      </c>
      <c r="N493" s="2" t="e">
        <f ca="1">VLOOKUP(Table_Data_Table_13[[#This Row],[Item ID]],Analysis_Table,8,FALSE)</f>
        <v>#N/A</v>
      </c>
      <c r="O493" s="19" t="e">
        <f ca="1">VLOOKUP(Table_Data_Table_13[[#This Row],[Item ID]],Analysis_Table,9,FALSE)</f>
        <v>#N/A</v>
      </c>
      <c r="P493" s="18" t="e">
        <f ca="1">VLOOKUP(Table_Data_Table_13[[#This Row],[Item ID]],Analysis_Table,10,FALSE)</f>
        <v>#N/A</v>
      </c>
      <c r="Q493" s="21" t="e">
        <f ca="1">VLOOKUP(Table_Data_Table_13[[#This Row],[Item ID]],Analysis_Table,11,FALSE)</f>
        <v>#N/A</v>
      </c>
      <c r="R493" s="2" t="e">
        <f ca="1">VLOOKUP(Table_Data_Table_13[[#This Row],[Item ID]],Analysis_Table,12,FALSE)</f>
        <v>#N/A</v>
      </c>
      <c r="S493" s="20" t="e">
        <f ca="1">VLOOKUP(Table_Data_Table_13[[#This Row],[Item ID]],Analysis_Table,13,FALSE)</f>
        <v>#N/A</v>
      </c>
      <c r="T493" s="3" t="e">
        <f ca="1">VLOOKUP(Table_Data_Table_13[[#This Row],[Item ID]],Analysis_Table,14,FALSE)</f>
        <v>#N/A</v>
      </c>
      <c r="U493" s="22" t="e">
        <f ca="1">VLOOKUP(Table_Data_Table_13[[#This Row],[Item ID]],Analysis_Table,15,FALSE)</f>
        <v>#N/A</v>
      </c>
      <c r="V493" s="2" t="e">
        <f ca="1">VLOOKUP(Table_Data_Table_13[[#This Row],[Item ID]],Analysis_Table,16,FALSE)</f>
        <v>#N/A</v>
      </c>
      <c r="W493" s="2" t="e">
        <f ca="1">VLOOKUP(Table_Data_Table_13[[#This Row],[Item ID]],Analysis_Table,17,FALSE)</f>
        <v>#N/A</v>
      </c>
      <c r="X493" s="20" t="e">
        <f ca="1">VLOOKUP(Table_Data_Table_13[[#This Row],[Item ID]],Analysis_Table,18,FALSE)</f>
        <v>#N/A</v>
      </c>
      <c r="Y493" s="20" t="e">
        <f ca="1">VLOOKUP(Table_Data_Table_13[[#This Row],[Item ID]],Analysis_Table,19,FALSE)</f>
        <v>#N/A</v>
      </c>
      <c r="Z493"/>
      <c r="AA493"/>
      <c r="AB493">
        <v>1</v>
      </c>
    </row>
    <row r="494" spans="1:28" hidden="1" x14ac:dyDescent="0.25">
      <c r="A494" t="s">
        <v>133</v>
      </c>
      <c r="E494" s="1"/>
      <c r="J494" s="21">
        <v>0</v>
      </c>
      <c r="N494" s="2" t="e">
        <f ca="1">VLOOKUP(Table_Data_Table_13[[#This Row],[Item ID]],Analysis_Table,8,FALSE)</f>
        <v>#N/A</v>
      </c>
      <c r="O494" s="19" t="e">
        <f ca="1">VLOOKUP(Table_Data_Table_13[[#This Row],[Item ID]],Analysis_Table,9,FALSE)</f>
        <v>#N/A</v>
      </c>
      <c r="P494" s="18" t="e">
        <f ca="1">VLOOKUP(Table_Data_Table_13[[#This Row],[Item ID]],Analysis_Table,10,FALSE)</f>
        <v>#N/A</v>
      </c>
      <c r="Q494" s="21" t="e">
        <f ca="1">VLOOKUP(Table_Data_Table_13[[#This Row],[Item ID]],Analysis_Table,11,FALSE)</f>
        <v>#N/A</v>
      </c>
      <c r="R494" s="2" t="e">
        <f ca="1">VLOOKUP(Table_Data_Table_13[[#This Row],[Item ID]],Analysis_Table,12,FALSE)</f>
        <v>#N/A</v>
      </c>
      <c r="S494" s="20" t="e">
        <f ca="1">VLOOKUP(Table_Data_Table_13[[#This Row],[Item ID]],Analysis_Table,13,FALSE)</f>
        <v>#N/A</v>
      </c>
      <c r="T494" s="3" t="e">
        <f ca="1">VLOOKUP(Table_Data_Table_13[[#This Row],[Item ID]],Analysis_Table,14,FALSE)</f>
        <v>#N/A</v>
      </c>
      <c r="U494" s="22" t="e">
        <f ca="1">VLOOKUP(Table_Data_Table_13[[#This Row],[Item ID]],Analysis_Table,15,FALSE)</f>
        <v>#N/A</v>
      </c>
      <c r="V494" s="2" t="e">
        <f ca="1">VLOOKUP(Table_Data_Table_13[[#This Row],[Item ID]],Analysis_Table,16,FALSE)</f>
        <v>#N/A</v>
      </c>
      <c r="W494" s="2" t="e">
        <f ca="1">VLOOKUP(Table_Data_Table_13[[#This Row],[Item ID]],Analysis_Table,17,FALSE)</f>
        <v>#N/A</v>
      </c>
      <c r="X494" s="20" t="e">
        <f ca="1">VLOOKUP(Table_Data_Table_13[[#This Row],[Item ID]],Analysis_Table,18,FALSE)</f>
        <v>#N/A</v>
      </c>
      <c r="Y494" s="20" t="e">
        <f ca="1">VLOOKUP(Table_Data_Table_13[[#This Row],[Item ID]],Analysis_Table,19,FALSE)</f>
        <v>#N/A</v>
      </c>
      <c r="Z494"/>
      <c r="AA494"/>
      <c r="AB494">
        <v>1</v>
      </c>
    </row>
    <row r="495" spans="1:28" hidden="1" x14ac:dyDescent="0.25">
      <c r="A495" t="s">
        <v>133</v>
      </c>
      <c r="E495" s="1"/>
      <c r="J495" s="21">
        <v>0</v>
      </c>
      <c r="N495" s="2" t="e">
        <f ca="1">VLOOKUP(Table_Data_Table_13[[#This Row],[Item ID]],Analysis_Table,8,FALSE)</f>
        <v>#N/A</v>
      </c>
      <c r="O495" s="19" t="e">
        <f ca="1">VLOOKUP(Table_Data_Table_13[[#This Row],[Item ID]],Analysis_Table,9,FALSE)</f>
        <v>#N/A</v>
      </c>
      <c r="P495" s="18" t="e">
        <f ca="1">VLOOKUP(Table_Data_Table_13[[#This Row],[Item ID]],Analysis_Table,10,FALSE)</f>
        <v>#N/A</v>
      </c>
      <c r="Q495" s="21" t="e">
        <f ca="1">VLOOKUP(Table_Data_Table_13[[#This Row],[Item ID]],Analysis_Table,11,FALSE)</f>
        <v>#N/A</v>
      </c>
      <c r="R495" s="2" t="e">
        <f ca="1">VLOOKUP(Table_Data_Table_13[[#This Row],[Item ID]],Analysis_Table,12,FALSE)</f>
        <v>#N/A</v>
      </c>
      <c r="S495" s="20" t="e">
        <f ca="1">VLOOKUP(Table_Data_Table_13[[#This Row],[Item ID]],Analysis_Table,13,FALSE)</f>
        <v>#N/A</v>
      </c>
      <c r="T495" s="3" t="e">
        <f ca="1">VLOOKUP(Table_Data_Table_13[[#This Row],[Item ID]],Analysis_Table,14,FALSE)</f>
        <v>#N/A</v>
      </c>
      <c r="U495" s="22" t="e">
        <f ca="1">VLOOKUP(Table_Data_Table_13[[#This Row],[Item ID]],Analysis_Table,15,FALSE)</f>
        <v>#N/A</v>
      </c>
      <c r="V495" s="2" t="e">
        <f ca="1">VLOOKUP(Table_Data_Table_13[[#This Row],[Item ID]],Analysis_Table,16,FALSE)</f>
        <v>#N/A</v>
      </c>
      <c r="W495" s="2" t="e">
        <f ca="1">VLOOKUP(Table_Data_Table_13[[#This Row],[Item ID]],Analysis_Table,17,FALSE)</f>
        <v>#N/A</v>
      </c>
      <c r="X495" s="20" t="e">
        <f ca="1">VLOOKUP(Table_Data_Table_13[[#This Row],[Item ID]],Analysis_Table,18,FALSE)</f>
        <v>#N/A</v>
      </c>
      <c r="Y495" s="20" t="e">
        <f ca="1">VLOOKUP(Table_Data_Table_13[[#This Row],[Item ID]],Analysis_Table,19,FALSE)</f>
        <v>#N/A</v>
      </c>
      <c r="Z495"/>
      <c r="AA495"/>
      <c r="AB495">
        <v>1</v>
      </c>
    </row>
    <row r="496" spans="1:28" hidden="1" x14ac:dyDescent="0.25">
      <c r="A496" t="s">
        <v>133</v>
      </c>
      <c r="E496" s="1"/>
      <c r="J496" s="21">
        <v>0</v>
      </c>
      <c r="N496" s="2" t="e">
        <f ca="1">VLOOKUP(Table_Data_Table_13[[#This Row],[Item ID]],Analysis_Table,8,FALSE)</f>
        <v>#N/A</v>
      </c>
      <c r="O496" s="19" t="e">
        <f ca="1">VLOOKUP(Table_Data_Table_13[[#This Row],[Item ID]],Analysis_Table,9,FALSE)</f>
        <v>#N/A</v>
      </c>
      <c r="P496" s="18" t="e">
        <f ca="1">VLOOKUP(Table_Data_Table_13[[#This Row],[Item ID]],Analysis_Table,10,FALSE)</f>
        <v>#N/A</v>
      </c>
      <c r="Q496" s="21" t="e">
        <f ca="1">VLOOKUP(Table_Data_Table_13[[#This Row],[Item ID]],Analysis_Table,11,FALSE)</f>
        <v>#N/A</v>
      </c>
      <c r="R496" s="2" t="e">
        <f ca="1">VLOOKUP(Table_Data_Table_13[[#This Row],[Item ID]],Analysis_Table,12,FALSE)</f>
        <v>#N/A</v>
      </c>
      <c r="S496" s="20" t="e">
        <f ca="1">VLOOKUP(Table_Data_Table_13[[#This Row],[Item ID]],Analysis_Table,13,FALSE)</f>
        <v>#N/A</v>
      </c>
      <c r="T496" s="3" t="e">
        <f ca="1">VLOOKUP(Table_Data_Table_13[[#This Row],[Item ID]],Analysis_Table,14,FALSE)</f>
        <v>#N/A</v>
      </c>
      <c r="U496" s="22" t="e">
        <f ca="1">VLOOKUP(Table_Data_Table_13[[#This Row],[Item ID]],Analysis_Table,15,FALSE)</f>
        <v>#N/A</v>
      </c>
      <c r="V496" s="2" t="e">
        <f ca="1">VLOOKUP(Table_Data_Table_13[[#This Row],[Item ID]],Analysis_Table,16,FALSE)</f>
        <v>#N/A</v>
      </c>
      <c r="W496" s="2" t="e">
        <f ca="1">VLOOKUP(Table_Data_Table_13[[#This Row],[Item ID]],Analysis_Table,17,FALSE)</f>
        <v>#N/A</v>
      </c>
      <c r="X496" s="20" t="e">
        <f ca="1">VLOOKUP(Table_Data_Table_13[[#This Row],[Item ID]],Analysis_Table,18,FALSE)</f>
        <v>#N/A</v>
      </c>
      <c r="Y496" s="20" t="e">
        <f ca="1">VLOOKUP(Table_Data_Table_13[[#This Row],[Item ID]],Analysis_Table,19,FALSE)</f>
        <v>#N/A</v>
      </c>
      <c r="Z496"/>
      <c r="AA496"/>
      <c r="AB496">
        <v>1</v>
      </c>
    </row>
    <row r="497" spans="1:28" hidden="1" x14ac:dyDescent="0.25">
      <c r="A497" t="s">
        <v>133</v>
      </c>
      <c r="E497" s="1"/>
      <c r="J497" s="21">
        <v>0</v>
      </c>
      <c r="N497" s="2" t="e">
        <f ca="1">VLOOKUP(Table_Data_Table_13[[#This Row],[Item ID]],Analysis_Table,8,FALSE)</f>
        <v>#N/A</v>
      </c>
      <c r="O497" s="19" t="e">
        <f ca="1">VLOOKUP(Table_Data_Table_13[[#This Row],[Item ID]],Analysis_Table,9,FALSE)</f>
        <v>#N/A</v>
      </c>
      <c r="P497" s="18" t="e">
        <f ca="1">VLOOKUP(Table_Data_Table_13[[#This Row],[Item ID]],Analysis_Table,10,FALSE)</f>
        <v>#N/A</v>
      </c>
      <c r="Q497" s="21" t="e">
        <f ca="1">VLOOKUP(Table_Data_Table_13[[#This Row],[Item ID]],Analysis_Table,11,FALSE)</f>
        <v>#N/A</v>
      </c>
      <c r="R497" s="2" t="e">
        <f ca="1">VLOOKUP(Table_Data_Table_13[[#This Row],[Item ID]],Analysis_Table,12,FALSE)</f>
        <v>#N/A</v>
      </c>
      <c r="S497" s="20" t="e">
        <f ca="1">VLOOKUP(Table_Data_Table_13[[#This Row],[Item ID]],Analysis_Table,13,FALSE)</f>
        <v>#N/A</v>
      </c>
      <c r="T497" s="3" t="e">
        <f ca="1">VLOOKUP(Table_Data_Table_13[[#This Row],[Item ID]],Analysis_Table,14,FALSE)</f>
        <v>#N/A</v>
      </c>
      <c r="U497" s="22" t="e">
        <f ca="1">VLOOKUP(Table_Data_Table_13[[#This Row],[Item ID]],Analysis_Table,15,FALSE)</f>
        <v>#N/A</v>
      </c>
      <c r="V497" s="2" t="e">
        <f ca="1">VLOOKUP(Table_Data_Table_13[[#This Row],[Item ID]],Analysis_Table,16,FALSE)</f>
        <v>#N/A</v>
      </c>
      <c r="W497" s="2" t="e">
        <f ca="1">VLOOKUP(Table_Data_Table_13[[#This Row],[Item ID]],Analysis_Table,17,FALSE)</f>
        <v>#N/A</v>
      </c>
      <c r="X497" s="20" t="e">
        <f ca="1">VLOOKUP(Table_Data_Table_13[[#This Row],[Item ID]],Analysis_Table,18,FALSE)</f>
        <v>#N/A</v>
      </c>
      <c r="Y497" s="20" t="e">
        <f ca="1">VLOOKUP(Table_Data_Table_13[[#This Row],[Item ID]],Analysis_Table,19,FALSE)</f>
        <v>#N/A</v>
      </c>
      <c r="Z497"/>
      <c r="AA497"/>
      <c r="AB497">
        <v>1</v>
      </c>
    </row>
    <row r="498" spans="1:28" hidden="1" x14ac:dyDescent="0.25">
      <c r="A498" t="s">
        <v>133</v>
      </c>
      <c r="E498" s="1"/>
      <c r="J498" s="21">
        <v>0</v>
      </c>
      <c r="N498" s="2" t="e">
        <f ca="1">VLOOKUP(Table_Data_Table_13[[#This Row],[Item ID]],Analysis_Table,8,FALSE)</f>
        <v>#N/A</v>
      </c>
      <c r="O498" s="19" t="e">
        <f ca="1">VLOOKUP(Table_Data_Table_13[[#This Row],[Item ID]],Analysis_Table,9,FALSE)</f>
        <v>#N/A</v>
      </c>
      <c r="P498" s="18" t="e">
        <f ca="1">VLOOKUP(Table_Data_Table_13[[#This Row],[Item ID]],Analysis_Table,10,FALSE)</f>
        <v>#N/A</v>
      </c>
      <c r="Q498" s="21" t="e">
        <f ca="1">VLOOKUP(Table_Data_Table_13[[#This Row],[Item ID]],Analysis_Table,11,FALSE)</f>
        <v>#N/A</v>
      </c>
      <c r="R498" s="2" t="e">
        <f ca="1">VLOOKUP(Table_Data_Table_13[[#This Row],[Item ID]],Analysis_Table,12,FALSE)</f>
        <v>#N/A</v>
      </c>
      <c r="S498" s="20" t="e">
        <f ca="1">VLOOKUP(Table_Data_Table_13[[#This Row],[Item ID]],Analysis_Table,13,FALSE)</f>
        <v>#N/A</v>
      </c>
      <c r="T498" s="3" t="e">
        <f ca="1">VLOOKUP(Table_Data_Table_13[[#This Row],[Item ID]],Analysis_Table,14,FALSE)</f>
        <v>#N/A</v>
      </c>
      <c r="U498" s="22" t="e">
        <f ca="1">VLOOKUP(Table_Data_Table_13[[#This Row],[Item ID]],Analysis_Table,15,FALSE)</f>
        <v>#N/A</v>
      </c>
      <c r="V498" s="2" t="e">
        <f ca="1">VLOOKUP(Table_Data_Table_13[[#This Row],[Item ID]],Analysis_Table,16,FALSE)</f>
        <v>#N/A</v>
      </c>
      <c r="W498" s="2" t="e">
        <f ca="1">VLOOKUP(Table_Data_Table_13[[#This Row],[Item ID]],Analysis_Table,17,FALSE)</f>
        <v>#N/A</v>
      </c>
      <c r="X498" s="20" t="e">
        <f ca="1">VLOOKUP(Table_Data_Table_13[[#This Row],[Item ID]],Analysis_Table,18,FALSE)</f>
        <v>#N/A</v>
      </c>
      <c r="Y498" s="20" t="e">
        <f ca="1">VLOOKUP(Table_Data_Table_13[[#This Row],[Item ID]],Analysis_Table,19,FALSE)</f>
        <v>#N/A</v>
      </c>
      <c r="Z498"/>
      <c r="AA498"/>
      <c r="AB498">
        <v>1</v>
      </c>
    </row>
    <row r="499" spans="1:28" hidden="1" x14ac:dyDescent="0.25">
      <c r="A499" t="s">
        <v>133</v>
      </c>
      <c r="E499" s="1"/>
      <c r="J499" s="21">
        <v>0</v>
      </c>
      <c r="N499" s="2" t="e">
        <f ca="1">VLOOKUP(Table_Data_Table_13[[#This Row],[Item ID]],Analysis_Table,8,FALSE)</f>
        <v>#N/A</v>
      </c>
      <c r="O499" s="19" t="e">
        <f ca="1">VLOOKUP(Table_Data_Table_13[[#This Row],[Item ID]],Analysis_Table,9,FALSE)</f>
        <v>#N/A</v>
      </c>
      <c r="P499" s="18" t="e">
        <f ca="1">VLOOKUP(Table_Data_Table_13[[#This Row],[Item ID]],Analysis_Table,10,FALSE)</f>
        <v>#N/A</v>
      </c>
      <c r="Q499" s="21" t="e">
        <f ca="1">VLOOKUP(Table_Data_Table_13[[#This Row],[Item ID]],Analysis_Table,11,FALSE)</f>
        <v>#N/A</v>
      </c>
      <c r="R499" s="2" t="e">
        <f ca="1">VLOOKUP(Table_Data_Table_13[[#This Row],[Item ID]],Analysis_Table,12,FALSE)</f>
        <v>#N/A</v>
      </c>
      <c r="S499" s="20" t="e">
        <f ca="1">VLOOKUP(Table_Data_Table_13[[#This Row],[Item ID]],Analysis_Table,13,FALSE)</f>
        <v>#N/A</v>
      </c>
      <c r="T499" s="3" t="e">
        <f ca="1">VLOOKUP(Table_Data_Table_13[[#This Row],[Item ID]],Analysis_Table,14,FALSE)</f>
        <v>#N/A</v>
      </c>
      <c r="U499" s="22" t="e">
        <f ca="1">VLOOKUP(Table_Data_Table_13[[#This Row],[Item ID]],Analysis_Table,15,FALSE)</f>
        <v>#N/A</v>
      </c>
      <c r="V499" s="2" t="e">
        <f ca="1">VLOOKUP(Table_Data_Table_13[[#This Row],[Item ID]],Analysis_Table,16,FALSE)</f>
        <v>#N/A</v>
      </c>
      <c r="W499" s="2" t="e">
        <f ca="1">VLOOKUP(Table_Data_Table_13[[#This Row],[Item ID]],Analysis_Table,17,FALSE)</f>
        <v>#N/A</v>
      </c>
      <c r="X499" s="20" t="e">
        <f ca="1">VLOOKUP(Table_Data_Table_13[[#This Row],[Item ID]],Analysis_Table,18,FALSE)</f>
        <v>#N/A</v>
      </c>
      <c r="Y499" s="20" t="e">
        <f ca="1">VLOOKUP(Table_Data_Table_13[[#This Row],[Item ID]],Analysis_Table,19,FALSE)</f>
        <v>#N/A</v>
      </c>
      <c r="Z499"/>
      <c r="AA499"/>
      <c r="AB499">
        <v>1</v>
      </c>
    </row>
    <row r="500" spans="1:28" hidden="1" x14ac:dyDescent="0.25">
      <c r="A500" t="s">
        <v>133</v>
      </c>
      <c r="E500" s="1"/>
      <c r="J500" s="21">
        <v>0</v>
      </c>
      <c r="N500" s="2" t="e">
        <f ca="1">VLOOKUP(Table_Data_Table_13[[#This Row],[Item ID]],Analysis_Table,8,FALSE)</f>
        <v>#N/A</v>
      </c>
      <c r="O500" s="19" t="e">
        <f ca="1">VLOOKUP(Table_Data_Table_13[[#This Row],[Item ID]],Analysis_Table,9,FALSE)</f>
        <v>#N/A</v>
      </c>
      <c r="P500" s="18" t="e">
        <f ca="1">VLOOKUP(Table_Data_Table_13[[#This Row],[Item ID]],Analysis_Table,10,FALSE)</f>
        <v>#N/A</v>
      </c>
      <c r="Q500" s="21" t="e">
        <f ca="1">VLOOKUP(Table_Data_Table_13[[#This Row],[Item ID]],Analysis_Table,11,FALSE)</f>
        <v>#N/A</v>
      </c>
      <c r="R500" s="2" t="e">
        <f ca="1">VLOOKUP(Table_Data_Table_13[[#This Row],[Item ID]],Analysis_Table,12,FALSE)</f>
        <v>#N/A</v>
      </c>
      <c r="S500" s="20" t="e">
        <f ca="1">VLOOKUP(Table_Data_Table_13[[#This Row],[Item ID]],Analysis_Table,13,FALSE)</f>
        <v>#N/A</v>
      </c>
      <c r="T500" s="3" t="e">
        <f ca="1">VLOOKUP(Table_Data_Table_13[[#This Row],[Item ID]],Analysis_Table,14,FALSE)</f>
        <v>#N/A</v>
      </c>
      <c r="U500" s="22" t="e">
        <f ca="1">VLOOKUP(Table_Data_Table_13[[#This Row],[Item ID]],Analysis_Table,15,FALSE)</f>
        <v>#N/A</v>
      </c>
      <c r="V500" s="2" t="e">
        <f ca="1">VLOOKUP(Table_Data_Table_13[[#This Row],[Item ID]],Analysis_Table,16,FALSE)</f>
        <v>#N/A</v>
      </c>
      <c r="W500" s="2" t="e">
        <f ca="1">VLOOKUP(Table_Data_Table_13[[#This Row],[Item ID]],Analysis_Table,17,FALSE)</f>
        <v>#N/A</v>
      </c>
      <c r="X500" s="20" t="e">
        <f ca="1">VLOOKUP(Table_Data_Table_13[[#This Row],[Item ID]],Analysis_Table,18,FALSE)</f>
        <v>#N/A</v>
      </c>
      <c r="Y500" s="20" t="e">
        <f ca="1">VLOOKUP(Table_Data_Table_13[[#This Row],[Item ID]],Analysis_Table,19,FALSE)</f>
        <v>#N/A</v>
      </c>
      <c r="Z500"/>
      <c r="AA500"/>
      <c r="AB500">
        <v>1</v>
      </c>
    </row>
    <row r="501" spans="1:28" hidden="1" x14ac:dyDescent="0.25">
      <c r="A501" t="s">
        <v>133</v>
      </c>
      <c r="E501" s="1"/>
      <c r="J501" s="21">
        <v>0</v>
      </c>
      <c r="N501" s="2" t="e">
        <f ca="1">VLOOKUP(Table_Data_Table_13[[#This Row],[Item ID]],Analysis_Table,8,FALSE)</f>
        <v>#N/A</v>
      </c>
      <c r="O501" s="19" t="e">
        <f ca="1">VLOOKUP(Table_Data_Table_13[[#This Row],[Item ID]],Analysis_Table,9,FALSE)</f>
        <v>#N/A</v>
      </c>
      <c r="P501" s="18" t="e">
        <f ca="1">VLOOKUP(Table_Data_Table_13[[#This Row],[Item ID]],Analysis_Table,10,FALSE)</f>
        <v>#N/A</v>
      </c>
      <c r="Q501" s="21" t="e">
        <f ca="1">VLOOKUP(Table_Data_Table_13[[#This Row],[Item ID]],Analysis_Table,11,FALSE)</f>
        <v>#N/A</v>
      </c>
      <c r="R501" s="2" t="e">
        <f ca="1">VLOOKUP(Table_Data_Table_13[[#This Row],[Item ID]],Analysis_Table,12,FALSE)</f>
        <v>#N/A</v>
      </c>
      <c r="S501" s="20" t="e">
        <f ca="1">VLOOKUP(Table_Data_Table_13[[#This Row],[Item ID]],Analysis_Table,13,FALSE)</f>
        <v>#N/A</v>
      </c>
      <c r="T501" s="3" t="e">
        <f ca="1">VLOOKUP(Table_Data_Table_13[[#This Row],[Item ID]],Analysis_Table,14,FALSE)</f>
        <v>#N/A</v>
      </c>
      <c r="U501" s="22" t="e">
        <f ca="1">VLOOKUP(Table_Data_Table_13[[#This Row],[Item ID]],Analysis_Table,15,FALSE)</f>
        <v>#N/A</v>
      </c>
      <c r="V501" s="2" t="e">
        <f ca="1">VLOOKUP(Table_Data_Table_13[[#This Row],[Item ID]],Analysis_Table,16,FALSE)</f>
        <v>#N/A</v>
      </c>
      <c r="W501" s="2" t="e">
        <f ca="1">VLOOKUP(Table_Data_Table_13[[#This Row],[Item ID]],Analysis_Table,17,FALSE)</f>
        <v>#N/A</v>
      </c>
      <c r="X501" s="20" t="e">
        <f ca="1">VLOOKUP(Table_Data_Table_13[[#This Row],[Item ID]],Analysis_Table,18,FALSE)</f>
        <v>#N/A</v>
      </c>
      <c r="Y501" s="20" t="e">
        <f ca="1">VLOOKUP(Table_Data_Table_13[[#This Row],[Item ID]],Analysis_Table,19,FALSE)</f>
        <v>#N/A</v>
      </c>
      <c r="Z501"/>
      <c r="AA501"/>
      <c r="AB501">
        <v>1</v>
      </c>
    </row>
  </sheetData>
  <sheetProtection sort="0"/>
  <conditionalFormatting sqref="B1:B1048576">
    <cfRule type="cellIs" dxfId="54" priority="6" operator="equal">
      <formula>"Allocation"</formula>
    </cfRule>
    <cfRule type="cellIs" dxfId="53" priority="7" operator="equal">
      <formula>"Abstraction"</formula>
    </cfRule>
    <cfRule type="cellIs" dxfId="52" priority="8" operator="equal">
      <formula>"Vacant"</formula>
    </cfRule>
  </conditionalFormatting>
  <pageMargins left="0.25" right="0.25" top="0.75" bottom="0.75" header="0.3" footer="0.3"/>
  <pageSetup paperSize="5" scale="45" fitToHeight="0" orientation="landscape" r:id="rId1"/>
  <headerFooter>
    <oddHeader xml:space="preserve">&amp;C&amp;24Land Value Analysis
Used Sales&amp;11
&amp;LLand_Value_Grid_Template_v1.3.5.xlsm
Dates for sales period
Out Year Start: 4/1/2018
Out Year End: 3/31/2019
In Year Start: 4/1/2019
In Year End: 3/30/2020&amp;R2020 for 2021
</oddHeader>
    <oddFooter>&amp;R&amp;P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2" operator="between" id="{392D39FC-686F-4C37-99CA-9E10D456540B}">
            <xm:f>0.01</xm:f>
            <xm:f>'Global Settings'!$C$5-1</xm:f>
            <x14:dxf>
              <font>
                <color auto="1"/>
              </font>
              <fill>
                <patternFill>
                  <bgColor theme="7" tint="0.79998168889431442"/>
                </patternFill>
              </fill>
            </x14:dxf>
          </x14:cfRule>
          <x14:cfRule type="cellIs" priority="3" operator="between" id="{48921ED4-E41B-4E70-ADB6-D0EF11888DEE}">
            <xm:f>'Global Settings'!$C$7-1</xm:f>
            <xm:f>'Global Settings'!$C$8+1</xm:f>
            <x14:dxf>
              <fill>
                <patternFill>
                  <bgColor theme="4" tint="0.39994506668294322"/>
                </patternFill>
              </fill>
            </x14:dxf>
          </x14:cfRule>
          <x14:cfRule type="cellIs" priority="4" operator="between" id="{3D0AA7A3-995C-4A82-9F82-FCAE21D49BAA}">
            <xm:f>'Global Settings'!$C$5-1</xm:f>
            <xm:f>'Global Settings'!$C$6+1</xm:f>
            <x14:dxf>
              <fill>
                <patternFill>
                  <bgColor theme="5" tint="0.39994506668294322"/>
                </patternFill>
              </fill>
            </x14:dxf>
          </x14:cfRule>
          <xm:sqref>E1:E1048576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9" tint="0.59999389629810485"/>
    <pageSetUpPr fitToPage="1"/>
  </sheetPr>
  <dimension ref="A1:AC501"/>
  <sheetViews>
    <sheetView topLeftCell="B1" zoomScaleNormal="100" workbookViewId="0">
      <pane xSplit="3" ySplit="1" topLeftCell="E2" activePane="bottomRight" state="frozen"/>
      <selection activeCell="B1" sqref="B1"/>
      <selection pane="topRight" activeCell="D1" sqref="D1"/>
      <selection pane="bottomLeft" activeCell="B2" sqref="B2"/>
      <selection pane="bottomRight" activeCell="B1" sqref="B1"/>
    </sheetView>
  </sheetViews>
  <sheetFormatPr defaultColWidth="8.85546875" defaultRowHeight="15" x14ac:dyDescent="0.25"/>
  <cols>
    <col min="1" max="1" width="30.7109375" hidden="1" customWidth="1"/>
    <col min="2" max="2" width="19.7109375" bestFit="1" customWidth="1"/>
    <col min="3" max="3" width="35.28515625" customWidth="1"/>
    <col min="4" max="4" width="17" bestFit="1" customWidth="1"/>
    <col min="5" max="5" width="21" bestFit="1" customWidth="1"/>
    <col min="6" max="6" width="11.42578125" style="3" bestFit="1" customWidth="1"/>
    <col min="7" max="7" width="11.85546875" style="2" bestFit="1" customWidth="1"/>
    <col min="8" max="8" width="8" style="3" bestFit="1" customWidth="1"/>
    <col min="9" max="9" width="13.28515625" bestFit="1" customWidth="1"/>
    <col min="10" max="10" width="12.140625" style="18" bestFit="1" customWidth="1"/>
    <col min="11" max="11" width="12.28515625" style="21" bestFit="1" customWidth="1"/>
    <col min="12" max="12" width="15" style="21" bestFit="1" customWidth="1"/>
    <col min="13" max="13" width="14" style="21" bestFit="1" customWidth="1"/>
    <col min="14" max="14" width="17.28515625" bestFit="1" customWidth="1"/>
    <col min="15" max="15" width="10.85546875" bestFit="1" customWidth="1"/>
    <col min="16" max="16" width="11.42578125" style="2" bestFit="1" customWidth="1"/>
    <col min="17" max="17" width="9.28515625" style="2" customWidth="1"/>
    <col min="18" max="18" width="11.28515625" style="19" customWidth="1"/>
    <col min="19" max="19" width="11.28515625" style="18" bestFit="1" customWidth="1"/>
    <col min="20" max="20" width="11.28515625" style="21" bestFit="1" customWidth="1"/>
    <col min="21" max="21" width="12.7109375" style="2" bestFit="1" customWidth="1"/>
    <col min="22" max="22" width="10" style="20" customWidth="1"/>
    <col min="23" max="23" width="12.85546875" style="3" customWidth="1"/>
    <col min="24" max="24" width="13.7109375" style="22" customWidth="1"/>
    <col min="25" max="25" width="11" style="2" bestFit="1" customWidth="1"/>
    <col min="26" max="26" width="13.5703125" style="2" bestFit="1" customWidth="1"/>
    <col min="27" max="28" width="34.42578125" style="20" bestFit="1" customWidth="1"/>
    <col min="29" max="29" width="34.42578125" hidden="1" customWidth="1"/>
  </cols>
  <sheetData>
    <row r="1" spans="1:29" s="263" customFormat="1" ht="30" x14ac:dyDescent="0.25">
      <c r="A1" s="8" t="s">
        <v>101</v>
      </c>
      <c r="B1" s="74" t="s">
        <v>135</v>
      </c>
      <c r="C1" s="261" t="s">
        <v>117</v>
      </c>
      <c r="D1" s="74" t="s">
        <v>136</v>
      </c>
      <c r="E1" s="74" t="s">
        <v>104</v>
      </c>
      <c r="F1" s="74" t="s">
        <v>137</v>
      </c>
      <c r="G1" s="252" t="s">
        <v>138</v>
      </c>
      <c r="H1" s="74" t="s">
        <v>107</v>
      </c>
      <c r="I1" s="74" t="s">
        <v>182</v>
      </c>
      <c r="J1" s="253" t="s">
        <v>183</v>
      </c>
      <c r="K1" s="254" t="s">
        <v>184</v>
      </c>
      <c r="L1" s="254" t="s">
        <v>185</v>
      </c>
      <c r="M1" s="254" t="s">
        <v>186</v>
      </c>
      <c r="N1" s="255" t="s">
        <v>139</v>
      </c>
      <c r="O1" s="256" t="s">
        <v>122</v>
      </c>
      <c r="P1" s="257" t="s">
        <v>123</v>
      </c>
      <c r="Q1" s="258" t="s">
        <v>140</v>
      </c>
      <c r="R1" s="259" t="s">
        <v>141</v>
      </c>
      <c r="S1" s="256" t="s">
        <v>142</v>
      </c>
      <c r="T1" s="260" t="s">
        <v>143</v>
      </c>
      <c r="U1" s="261" t="s">
        <v>144</v>
      </c>
      <c r="V1" s="262" t="s">
        <v>145</v>
      </c>
      <c r="W1" s="256" t="s">
        <v>146</v>
      </c>
      <c r="X1" s="256" t="s">
        <v>147</v>
      </c>
      <c r="Y1" s="260" t="s">
        <v>148</v>
      </c>
      <c r="Z1" s="260" t="s">
        <v>149</v>
      </c>
      <c r="AA1" s="261" t="s">
        <v>187</v>
      </c>
      <c r="AB1" s="263" t="s">
        <v>115</v>
      </c>
      <c r="AC1" s="263" t="s">
        <v>188</v>
      </c>
    </row>
    <row r="2" spans="1:29" hidden="1" x14ac:dyDescent="0.25">
      <c r="A2" t="s">
        <v>279</v>
      </c>
      <c r="B2" t="s">
        <v>91</v>
      </c>
      <c r="C2" t="str">
        <f ca="1">VLOOKUP(Table_Data_Table_135[[#This Row],[Item ID]],Analysis_Table,20,FALSE)</f>
        <v/>
      </c>
      <c r="D2" t="s">
        <v>244</v>
      </c>
      <c r="E2" t="s">
        <v>256</v>
      </c>
      <c r="F2" s="1">
        <v>44438</v>
      </c>
      <c r="G2" s="2">
        <v>83000</v>
      </c>
      <c r="I2" t="s">
        <v>265</v>
      </c>
      <c r="J2" s="18">
        <v>3.6819999999999999</v>
      </c>
      <c r="K2" s="21">
        <v>160387.91999999998</v>
      </c>
      <c r="N2">
        <v>0</v>
      </c>
      <c r="O2" s="2">
        <f ca="1">VLOOKUP(Table_Data_Table_135[[#This Row],[Item ID]],Analysis_Table,8,FALSE)</f>
        <v>83000</v>
      </c>
      <c r="P2" s="19" t="str">
        <f ca="1">VLOOKUP(Table_Data_Table_135[[#This Row],[Item ID]],Analysis_Table,9,FALSE)</f>
        <v>N/A</v>
      </c>
      <c r="Q2" s="18">
        <f ca="1">VLOOKUP(Table_Data_Table_135[[#This Row],[Item ID]],Analysis_Table,10,FALSE)</f>
        <v>3.6819999999999999</v>
      </c>
      <c r="R2" s="21">
        <f ca="1">VLOOKUP(Table_Data_Table_135[[#This Row],[Item ID]],Analysis_Table,11,FALSE)</f>
        <v>160387.91999999998</v>
      </c>
      <c r="S2" s="2">
        <f ca="1">VLOOKUP(Table_Data_Table_135[[#This Row],[Item ID]],Analysis_Table,12,FALSE)</f>
        <v>22542.09668658338</v>
      </c>
      <c r="T2" s="20">
        <f ca="1">VLOOKUP(Table_Data_Table_135[[#This Row],[Item ID]],Analysis_Table,13,FALSE)</f>
        <v>0.52</v>
      </c>
      <c r="U2" s="3">
        <f ca="1">VLOOKUP(Table_Data_Table_135[[#This Row],[Item ID]],Analysis_Table,14,FALSE)</f>
        <v>19</v>
      </c>
      <c r="V2" s="22">
        <f ca="1">VLOOKUP(Table_Data_Table_135[[#This Row],[Item ID]],Analysis_Table,15,FALSE)</f>
        <v>0.14521880585804131</v>
      </c>
      <c r="W2" s="2">
        <f ca="1">VLOOKUP(Table_Data_Table_135[[#This Row],[Item ID]],Analysis_Table,16,FALSE)</f>
        <v>95053.160886217418</v>
      </c>
      <c r="X2" s="2">
        <f ca="1">VLOOKUP(Table_Data_Table_135[[#This Row],[Item ID]],Analysis_Table,17,FALSE)</f>
        <v>25815.633048945525</v>
      </c>
      <c r="Y2" s="20">
        <f ca="1">VLOOKUP(Table_Data_Table_135[[#This Row],[Item ID]],Analysis_Table,18,FALSE)</f>
        <v>0.59</v>
      </c>
      <c r="Z2" s="20" t="str">
        <f ca="1">VLOOKUP(Table_Data_Table_135[[#This Row],[Item ID]],Analysis_Table,19,FALSE)</f>
        <v>N/A</v>
      </c>
      <c r="AA2"/>
      <c r="AB2"/>
      <c r="AC2">
        <v>1</v>
      </c>
    </row>
    <row r="3" spans="1:29" hidden="1" x14ac:dyDescent="0.25">
      <c r="A3" t="s">
        <v>280</v>
      </c>
      <c r="B3" t="s">
        <v>91</v>
      </c>
      <c r="C3" t="str">
        <f ca="1">VLOOKUP(Table_Data_Table_135[[#This Row],[Item ID]],Analysis_Table,20,FALSE)</f>
        <v/>
      </c>
      <c r="D3" t="s">
        <v>244</v>
      </c>
      <c r="E3" t="s">
        <v>256</v>
      </c>
      <c r="F3" s="1">
        <v>44839</v>
      </c>
      <c r="G3" s="2">
        <v>119900</v>
      </c>
      <c r="I3" t="s">
        <v>266</v>
      </c>
      <c r="J3" s="18">
        <v>3.6819999999999999</v>
      </c>
      <c r="K3" s="21">
        <v>160387.91999999998</v>
      </c>
      <c r="N3">
        <v>0</v>
      </c>
      <c r="O3" s="2">
        <f ca="1">VLOOKUP(Table_Data_Table_135[[#This Row],[Item ID]],Analysis_Table,8,FALSE)</f>
        <v>119900</v>
      </c>
      <c r="P3" s="19" t="str">
        <f ca="1">VLOOKUP(Table_Data_Table_135[[#This Row],[Item ID]],Analysis_Table,9,FALSE)</f>
        <v>N/A</v>
      </c>
      <c r="Q3" s="18">
        <f ca="1">VLOOKUP(Table_Data_Table_135[[#This Row],[Item ID]],Analysis_Table,10,FALSE)</f>
        <v>3.6819999999999999</v>
      </c>
      <c r="R3" s="21">
        <f ca="1">VLOOKUP(Table_Data_Table_135[[#This Row],[Item ID]],Analysis_Table,11,FALSE)</f>
        <v>160387.91999999998</v>
      </c>
      <c r="S3" s="2">
        <f ca="1">VLOOKUP(Table_Data_Table_135[[#This Row],[Item ID]],Analysis_Table,12,FALSE)</f>
        <v>32563.824008690928</v>
      </c>
      <c r="T3" s="20">
        <f ca="1">VLOOKUP(Table_Data_Table_135[[#This Row],[Item ID]],Analysis_Table,13,FALSE)</f>
        <v>0.75</v>
      </c>
      <c r="U3" s="3">
        <f ca="1">VLOOKUP(Table_Data_Table_135[[#This Row],[Item ID]],Analysis_Table,14,FALSE)</f>
        <v>6</v>
      </c>
      <c r="V3" s="22">
        <f ca="1">VLOOKUP(Table_Data_Table_135[[#This Row],[Item ID]],Analysis_Table,15,FALSE)</f>
        <v>0</v>
      </c>
      <c r="W3" s="2">
        <f ca="1">VLOOKUP(Table_Data_Table_135[[#This Row],[Item ID]],Analysis_Table,16,FALSE)</f>
        <v>119900</v>
      </c>
      <c r="X3" s="2">
        <f ca="1">VLOOKUP(Table_Data_Table_135[[#This Row],[Item ID]],Analysis_Table,17,FALSE)</f>
        <v>32563.824008690928</v>
      </c>
      <c r="Y3" s="20">
        <f ca="1">VLOOKUP(Table_Data_Table_135[[#This Row],[Item ID]],Analysis_Table,18,FALSE)</f>
        <v>0.75</v>
      </c>
      <c r="Z3" s="20" t="str">
        <f ca="1">VLOOKUP(Table_Data_Table_135[[#This Row],[Item ID]],Analysis_Table,19,FALSE)</f>
        <v>N/A</v>
      </c>
      <c r="AA3"/>
      <c r="AB3"/>
      <c r="AC3">
        <v>1</v>
      </c>
    </row>
    <row r="4" spans="1:29" hidden="1" x14ac:dyDescent="0.25">
      <c r="A4" t="s">
        <v>281</v>
      </c>
      <c r="B4" t="s">
        <v>91</v>
      </c>
      <c r="C4" t="str">
        <f ca="1">VLOOKUP(Table_Data_Table_135[[#This Row],[Item ID]],Analysis_Table,20,FALSE)</f>
        <v/>
      </c>
      <c r="D4" t="s">
        <v>245</v>
      </c>
      <c r="E4" t="s">
        <v>257</v>
      </c>
      <c r="F4" s="1">
        <v>44421</v>
      </c>
      <c r="G4" s="2">
        <v>85000</v>
      </c>
      <c r="I4" t="s">
        <v>267</v>
      </c>
      <c r="J4" s="18">
        <v>2.98</v>
      </c>
      <c r="K4" s="21">
        <v>129808.8</v>
      </c>
      <c r="N4">
        <v>0</v>
      </c>
      <c r="O4" s="2">
        <f ca="1">VLOOKUP(Table_Data_Table_135[[#This Row],[Item ID]],Analysis_Table,8,FALSE)</f>
        <v>85000</v>
      </c>
      <c r="P4" s="19" t="str">
        <f ca="1">VLOOKUP(Table_Data_Table_135[[#This Row],[Item ID]],Analysis_Table,9,FALSE)</f>
        <v>N/A</v>
      </c>
      <c r="Q4" s="18">
        <f ca="1">VLOOKUP(Table_Data_Table_135[[#This Row],[Item ID]],Analysis_Table,10,FALSE)</f>
        <v>2.98</v>
      </c>
      <c r="R4" s="21">
        <f ca="1">VLOOKUP(Table_Data_Table_135[[#This Row],[Item ID]],Analysis_Table,11,FALSE)</f>
        <v>129808.8</v>
      </c>
      <c r="S4" s="2">
        <f ca="1">VLOOKUP(Table_Data_Table_135[[#This Row],[Item ID]],Analysis_Table,12,FALSE)</f>
        <v>28523.489932885906</v>
      </c>
      <c r="T4" s="20">
        <f ca="1">VLOOKUP(Table_Data_Table_135[[#This Row],[Item ID]],Analysis_Table,13,FALSE)</f>
        <v>0.65</v>
      </c>
      <c r="U4" s="3">
        <f ca="1">VLOOKUP(Table_Data_Table_135[[#This Row],[Item ID]],Analysis_Table,14,FALSE)</f>
        <v>20</v>
      </c>
      <c r="V4" s="22">
        <f ca="1">VLOOKUP(Table_Data_Table_135[[#This Row],[Item ID]],Analysis_Table,15,FALSE)</f>
        <v>0.15286190090320137</v>
      </c>
      <c r="W4" s="2">
        <f ca="1">VLOOKUP(Table_Data_Table_135[[#This Row],[Item ID]],Analysis_Table,16,FALSE)</f>
        <v>97993.261576772114</v>
      </c>
      <c r="X4" s="2">
        <f ca="1">VLOOKUP(Table_Data_Table_135[[#This Row],[Item ID]],Analysis_Table,17,FALSE)</f>
        <v>32883.644824420175</v>
      </c>
      <c r="Y4" s="20">
        <f ca="1">VLOOKUP(Table_Data_Table_135[[#This Row],[Item ID]],Analysis_Table,18,FALSE)</f>
        <v>0.75</v>
      </c>
      <c r="Z4" s="20" t="str">
        <f ca="1">VLOOKUP(Table_Data_Table_135[[#This Row],[Item ID]],Analysis_Table,19,FALSE)</f>
        <v>N/A</v>
      </c>
      <c r="AA4"/>
      <c r="AB4"/>
      <c r="AC4">
        <v>1</v>
      </c>
    </row>
    <row r="5" spans="1:29" hidden="1" x14ac:dyDescent="0.25">
      <c r="A5" t="s">
        <v>282</v>
      </c>
      <c r="B5" t="s">
        <v>91</v>
      </c>
      <c r="C5" t="str">
        <f ca="1">VLOOKUP(Table_Data_Table_135[[#This Row],[Item ID]],Analysis_Table,20,FALSE)</f>
        <v/>
      </c>
      <c r="D5" t="s">
        <v>246</v>
      </c>
      <c r="E5" t="s">
        <v>258</v>
      </c>
      <c r="F5" s="1">
        <v>44428</v>
      </c>
      <c r="G5" s="2">
        <v>140000</v>
      </c>
      <c r="I5" t="s">
        <v>268</v>
      </c>
      <c r="J5" s="18">
        <v>4.5</v>
      </c>
      <c r="K5" s="21">
        <v>196020</v>
      </c>
      <c r="N5">
        <v>0</v>
      </c>
      <c r="O5" s="2">
        <f ca="1">VLOOKUP(Table_Data_Table_135[[#This Row],[Item ID]],Analysis_Table,8,FALSE)</f>
        <v>140000</v>
      </c>
      <c r="P5" s="19" t="str">
        <f ca="1">VLOOKUP(Table_Data_Table_135[[#This Row],[Item ID]],Analysis_Table,9,FALSE)</f>
        <v>N/A</v>
      </c>
      <c r="Q5" s="18">
        <f ca="1">VLOOKUP(Table_Data_Table_135[[#This Row],[Item ID]],Analysis_Table,10,FALSE)</f>
        <v>4.5</v>
      </c>
      <c r="R5" s="21">
        <f ca="1">VLOOKUP(Table_Data_Table_135[[#This Row],[Item ID]],Analysis_Table,11,FALSE)</f>
        <v>196020</v>
      </c>
      <c r="S5" s="2">
        <f ca="1">VLOOKUP(Table_Data_Table_135[[#This Row],[Item ID]],Analysis_Table,12,FALSE)</f>
        <v>31111.111111111109</v>
      </c>
      <c r="T5" s="20">
        <f ca="1">VLOOKUP(Table_Data_Table_135[[#This Row],[Item ID]],Analysis_Table,13,FALSE)</f>
        <v>0.71</v>
      </c>
      <c r="U5" s="3">
        <f ca="1">VLOOKUP(Table_Data_Table_135[[#This Row],[Item ID]],Analysis_Table,14,FALSE)</f>
        <v>19</v>
      </c>
      <c r="V5" s="22">
        <f ca="1">VLOOKUP(Table_Data_Table_135[[#This Row],[Item ID]],Analysis_Table,15,FALSE)</f>
        <v>0.14521880585804131</v>
      </c>
      <c r="W5" s="2">
        <f ca="1">VLOOKUP(Table_Data_Table_135[[#This Row],[Item ID]],Analysis_Table,16,FALSE)</f>
        <v>160330.63282012579</v>
      </c>
      <c r="X5" s="2">
        <f ca="1">VLOOKUP(Table_Data_Table_135[[#This Row],[Item ID]],Analysis_Table,17,FALSE)</f>
        <v>35629.029515583505</v>
      </c>
      <c r="Y5" s="20">
        <f ca="1">VLOOKUP(Table_Data_Table_135[[#This Row],[Item ID]],Analysis_Table,18,FALSE)</f>
        <v>0.82</v>
      </c>
      <c r="Z5" s="20" t="str">
        <f ca="1">VLOOKUP(Table_Data_Table_135[[#This Row],[Item ID]],Analysis_Table,19,FALSE)</f>
        <v>N/A</v>
      </c>
      <c r="AA5"/>
      <c r="AB5"/>
      <c r="AC5">
        <v>1</v>
      </c>
    </row>
    <row r="6" spans="1:29" hidden="1" x14ac:dyDescent="0.25">
      <c r="A6" t="s">
        <v>283</v>
      </c>
      <c r="B6" t="s">
        <v>91</v>
      </c>
      <c r="C6" t="str">
        <f ca="1">VLOOKUP(Table_Data_Table_135[[#This Row],[Item ID]],Analysis_Table,20,FALSE)</f>
        <v/>
      </c>
      <c r="D6" t="s">
        <v>246</v>
      </c>
      <c r="E6" t="s">
        <v>258</v>
      </c>
      <c r="F6" s="1">
        <v>44853</v>
      </c>
      <c r="G6" s="2">
        <v>160000</v>
      </c>
      <c r="I6" t="s">
        <v>269</v>
      </c>
      <c r="J6" s="18">
        <v>4.5</v>
      </c>
      <c r="K6" s="21">
        <v>196020</v>
      </c>
      <c r="N6">
        <v>0</v>
      </c>
      <c r="O6" s="2">
        <f ca="1">VLOOKUP(Table_Data_Table_135[[#This Row],[Item ID]],Analysis_Table,8,FALSE)</f>
        <v>160000</v>
      </c>
      <c r="P6" s="19" t="str">
        <f ca="1">VLOOKUP(Table_Data_Table_135[[#This Row],[Item ID]],Analysis_Table,9,FALSE)</f>
        <v>N/A</v>
      </c>
      <c r="Q6" s="18">
        <f ca="1">VLOOKUP(Table_Data_Table_135[[#This Row],[Item ID]],Analysis_Table,10,FALSE)</f>
        <v>4.5</v>
      </c>
      <c r="R6" s="21">
        <f ca="1">VLOOKUP(Table_Data_Table_135[[#This Row],[Item ID]],Analysis_Table,11,FALSE)</f>
        <v>196020</v>
      </c>
      <c r="S6" s="2">
        <f ca="1">VLOOKUP(Table_Data_Table_135[[#This Row],[Item ID]],Analysis_Table,12,FALSE)</f>
        <v>35555.555555555555</v>
      </c>
      <c r="T6" s="20">
        <f ca="1">VLOOKUP(Table_Data_Table_135[[#This Row],[Item ID]],Analysis_Table,13,FALSE)</f>
        <v>0.82</v>
      </c>
      <c r="U6" s="3">
        <f ca="1">VLOOKUP(Table_Data_Table_135[[#This Row],[Item ID]],Analysis_Table,14,FALSE)</f>
        <v>5</v>
      </c>
      <c r="V6" s="22">
        <f ca="1">VLOOKUP(Table_Data_Table_135[[#This Row],[Item ID]],Analysis_Table,15,FALSE)</f>
        <v>0</v>
      </c>
      <c r="W6" s="2">
        <f ca="1">VLOOKUP(Table_Data_Table_135[[#This Row],[Item ID]],Analysis_Table,16,FALSE)</f>
        <v>160000</v>
      </c>
      <c r="X6" s="2">
        <f ca="1">VLOOKUP(Table_Data_Table_135[[#This Row],[Item ID]],Analysis_Table,17,FALSE)</f>
        <v>35555.555555555555</v>
      </c>
      <c r="Y6" s="20">
        <f ca="1">VLOOKUP(Table_Data_Table_135[[#This Row],[Item ID]],Analysis_Table,18,FALSE)</f>
        <v>0.82</v>
      </c>
      <c r="Z6" s="20" t="str">
        <f ca="1">VLOOKUP(Table_Data_Table_135[[#This Row],[Item ID]],Analysis_Table,19,FALSE)</f>
        <v>N/A</v>
      </c>
      <c r="AA6"/>
      <c r="AB6"/>
      <c r="AC6">
        <v>1</v>
      </c>
    </row>
    <row r="7" spans="1:29" hidden="1" x14ac:dyDescent="0.25">
      <c r="A7" t="s">
        <v>284</v>
      </c>
      <c r="B7" t="s">
        <v>91</v>
      </c>
      <c r="C7" t="str">
        <f ca="1">VLOOKUP(Table_Data_Table_135[[#This Row],[Item ID]],Analysis_Table,20,FALSE)</f>
        <v/>
      </c>
      <c r="D7" t="s">
        <v>247</v>
      </c>
      <c r="E7" t="s">
        <v>259</v>
      </c>
      <c r="F7" s="1">
        <v>44512</v>
      </c>
      <c r="G7" s="2">
        <v>135000</v>
      </c>
      <c r="I7" t="s">
        <v>270</v>
      </c>
      <c r="J7" s="18">
        <v>2.7</v>
      </c>
      <c r="K7" s="21">
        <v>117612.00000000001</v>
      </c>
      <c r="N7">
        <v>0</v>
      </c>
      <c r="O7" s="2">
        <f ca="1">VLOOKUP(Table_Data_Table_135[[#This Row],[Item ID]],Analysis_Table,8,FALSE)</f>
        <v>135000</v>
      </c>
      <c r="P7" s="19" t="str">
        <f ca="1">VLOOKUP(Table_Data_Table_135[[#This Row],[Item ID]],Analysis_Table,9,FALSE)</f>
        <v>N/A</v>
      </c>
      <c r="Q7" s="18">
        <f ca="1">VLOOKUP(Table_Data_Table_135[[#This Row],[Item ID]],Analysis_Table,10,FALSE)</f>
        <v>2.7</v>
      </c>
      <c r="R7" s="21">
        <f ca="1">VLOOKUP(Table_Data_Table_135[[#This Row],[Item ID]],Analysis_Table,11,FALSE)</f>
        <v>117612.00000000001</v>
      </c>
      <c r="S7" s="2">
        <f ca="1">VLOOKUP(Table_Data_Table_135[[#This Row],[Item ID]],Analysis_Table,12,FALSE)</f>
        <v>50000</v>
      </c>
      <c r="T7" s="20">
        <f ca="1">VLOOKUP(Table_Data_Table_135[[#This Row],[Item ID]],Analysis_Table,13,FALSE)</f>
        <v>1.1499999999999999</v>
      </c>
      <c r="U7" s="3">
        <f ca="1">VLOOKUP(Table_Data_Table_135[[#This Row],[Item ID]],Analysis_Table,14,FALSE)</f>
        <v>17</v>
      </c>
      <c r="V7" s="22">
        <f ca="1">VLOOKUP(Table_Data_Table_135[[#This Row],[Item ID]],Analysis_Table,15,FALSE)</f>
        <v>0.12993261576772117</v>
      </c>
      <c r="W7" s="2">
        <f ca="1">VLOOKUP(Table_Data_Table_135[[#This Row],[Item ID]],Analysis_Table,16,FALSE)</f>
        <v>152540.90312864236</v>
      </c>
      <c r="X7" s="2">
        <f ca="1">VLOOKUP(Table_Data_Table_135[[#This Row],[Item ID]],Analysis_Table,17,FALSE)</f>
        <v>56496.630788386057</v>
      </c>
      <c r="Y7" s="20">
        <f ca="1">VLOOKUP(Table_Data_Table_135[[#This Row],[Item ID]],Analysis_Table,18,FALSE)</f>
        <v>1.3</v>
      </c>
      <c r="Z7" s="20" t="str">
        <f ca="1">VLOOKUP(Table_Data_Table_135[[#This Row],[Item ID]],Analysis_Table,19,FALSE)</f>
        <v>N/A</v>
      </c>
      <c r="AA7"/>
      <c r="AB7"/>
      <c r="AC7">
        <v>1</v>
      </c>
    </row>
    <row r="8" spans="1:29" hidden="1" x14ac:dyDescent="0.25">
      <c r="A8" t="s">
        <v>285</v>
      </c>
      <c r="B8" t="s">
        <v>91</v>
      </c>
      <c r="C8" t="str">
        <f ca="1">VLOOKUP(Table_Data_Table_135[[#This Row],[Item ID]],Analysis_Table,20,FALSE)</f>
        <v/>
      </c>
      <c r="D8" t="s">
        <v>248</v>
      </c>
      <c r="E8" t="s">
        <v>260</v>
      </c>
      <c r="F8" s="1">
        <v>44718</v>
      </c>
      <c r="G8" s="2">
        <v>255000</v>
      </c>
      <c r="I8" t="s">
        <v>271</v>
      </c>
      <c r="J8" s="18">
        <v>19.170000000000002</v>
      </c>
      <c r="K8" s="21">
        <v>835045.20000000007</v>
      </c>
      <c r="N8">
        <v>0</v>
      </c>
      <c r="O8" s="2">
        <f ca="1">VLOOKUP(Table_Data_Table_135[[#This Row],[Item ID]],Analysis_Table,8,FALSE)</f>
        <v>255000</v>
      </c>
      <c r="P8" s="19" t="str">
        <f ca="1">VLOOKUP(Table_Data_Table_135[[#This Row],[Item ID]],Analysis_Table,9,FALSE)</f>
        <v>N/A</v>
      </c>
      <c r="Q8" s="18">
        <f ca="1">VLOOKUP(Table_Data_Table_135[[#This Row],[Item ID]],Analysis_Table,10,FALSE)</f>
        <v>19.170000000000002</v>
      </c>
      <c r="R8" s="21">
        <f ca="1">VLOOKUP(Table_Data_Table_135[[#This Row],[Item ID]],Analysis_Table,11,FALSE)</f>
        <v>835045.20000000007</v>
      </c>
      <c r="S8" s="2">
        <f ca="1">VLOOKUP(Table_Data_Table_135[[#This Row],[Item ID]],Analysis_Table,12,FALSE)</f>
        <v>13302.03442879499</v>
      </c>
      <c r="T8" s="20">
        <f ca="1">VLOOKUP(Table_Data_Table_135[[#This Row],[Item ID]],Analysis_Table,13,FALSE)</f>
        <v>0.31</v>
      </c>
      <c r="U8" s="3">
        <f ca="1">VLOOKUP(Table_Data_Table_135[[#This Row],[Item ID]],Analysis_Table,14,FALSE)</f>
        <v>10</v>
      </c>
      <c r="V8" s="22">
        <f ca="1">VLOOKUP(Table_Data_Table_135[[#This Row],[Item ID]],Analysis_Table,15,FALSE)</f>
        <v>0</v>
      </c>
      <c r="W8" s="2">
        <f ca="1">VLOOKUP(Table_Data_Table_135[[#This Row],[Item ID]],Analysis_Table,16,FALSE)</f>
        <v>255000</v>
      </c>
      <c r="X8" s="2">
        <f ca="1">VLOOKUP(Table_Data_Table_135[[#This Row],[Item ID]],Analysis_Table,17,FALSE)</f>
        <v>13302.03442879499</v>
      </c>
      <c r="Y8" s="20">
        <f ca="1">VLOOKUP(Table_Data_Table_135[[#This Row],[Item ID]],Analysis_Table,18,FALSE)</f>
        <v>0.31</v>
      </c>
      <c r="Z8" s="20" t="str">
        <f ca="1">VLOOKUP(Table_Data_Table_135[[#This Row],[Item ID]],Analysis_Table,19,FALSE)</f>
        <v>N/A</v>
      </c>
      <c r="AA8"/>
      <c r="AB8"/>
      <c r="AC8">
        <v>1</v>
      </c>
    </row>
    <row r="9" spans="1:29" hidden="1" x14ac:dyDescent="0.25">
      <c r="A9" t="s">
        <v>286</v>
      </c>
      <c r="B9" t="s">
        <v>91</v>
      </c>
      <c r="C9" t="str">
        <f ca="1">VLOOKUP(Table_Data_Table_135[[#This Row],[Item ID]],Analysis_Table,20,FALSE)</f>
        <v/>
      </c>
      <c r="D9" t="s">
        <v>249</v>
      </c>
      <c r="E9" t="s">
        <v>261</v>
      </c>
      <c r="F9" s="1">
        <v>44343</v>
      </c>
      <c r="G9" s="2">
        <v>62000</v>
      </c>
      <c r="I9" t="s">
        <v>272</v>
      </c>
      <c r="J9" s="18">
        <v>1.36</v>
      </c>
      <c r="K9" s="21">
        <v>59241.600000000006</v>
      </c>
      <c r="N9">
        <v>0</v>
      </c>
      <c r="O9" s="2">
        <f ca="1">VLOOKUP(Table_Data_Table_135[[#This Row],[Item ID]],Analysis_Table,8,FALSE)</f>
        <v>62000</v>
      </c>
      <c r="P9" s="19" t="str">
        <f ca="1">VLOOKUP(Table_Data_Table_135[[#This Row],[Item ID]],Analysis_Table,9,FALSE)</f>
        <v>N/A</v>
      </c>
      <c r="Q9" s="18">
        <f ca="1">VLOOKUP(Table_Data_Table_135[[#This Row],[Item ID]],Analysis_Table,10,FALSE)</f>
        <v>1.36</v>
      </c>
      <c r="R9" s="21">
        <f ca="1">VLOOKUP(Table_Data_Table_135[[#This Row],[Item ID]],Analysis_Table,11,FALSE)</f>
        <v>59241.600000000006</v>
      </c>
      <c r="S9" s="2">
        <f ca="1">VLOOKUP(Table_Data_Table_135[[#This Row],[Item ID]],Analysis_Table,12,FALSE)</f>
        <v>45588.235294117643</v>
      </c>
      <c r="T9" s="20">
        <f ca="1">VLOOKUP(Table_Data_Table_135[[#This Row],[Item ID]],Analysis_Table,13,FALSE)</f>
        <v>1.05</v>
      </c>
      <c r="U9" s="3">
        <f ca="1">VLOOKUP(Table_Data_Table_135[[#This Row],[Item ID]],Analysis_Table,14,FALSE)</f>
        <v>22</v>
      </c>
      <c r="V9" s="22">
        <f ca="1">VLOOKUP(Table_Data_Table_135[[#This Row],[Item ID]],Analysis_Table,15,FALSE)</f>
        <v>0.16814809099352152</v>
      </c>
      <c r="W9" s="2">
        <f ca="1">VLOOKUP(Table_Data_Table_135[[#This Row],[Item ID]],Analysis_Table,16,FALSE)</f>
        <v>72425.181641598334</v>
      </c>
      <c r="X9" s="2">
        <f ca="1">VLOOKUP(Table_Data_Table_135[[#This Row],[Item ID]],Analysis_Table,17,FALSE)</f>
        <v>53253.810030587003</v>
      </c>
      <c r="Y9" s="20">
        <f ca="1">VLOOKUP(Table_Data_Table_135[[#This Row],[Item ID]],Analysis_Table,18,FALSE)</f>
        <v>1.22</v>
      </c>
      <c r="Z9" s="20" t="str">
        <f ca="1">VLOOKUP(Table_Data_Table_135[[#This Row],[Item ID]],Analysis_Table,19,FALSE)</f>
        <v>N/A</v>
      </c>
      <c r="AA9"/>
      <c r="AB9"/>
      <c r="AC9">
        <v>1</v>
      </c>
    </row>
    <row r="10" spans="1:29" hidden="1" x14ac:dyDescent="0.25">
      <c r="A10" t="s">
        <v>287</v>
      </c>
      <c r="B10" t="s">
        <v>91</v>
      </c>
      <c r="C10" t="str">
        <f ca="1">VLOOKUP(Table_Data_Table_135[[#This Row],[Item ID]],Analysis_Table,20,FALSE)</f>
        <v/>
      </c>
      <c r="D10" t="s">
        <v>250</v>
      </c>
      <c r="E10" t="s">
        <v>262</v>
      </c>
      <c r="F10" s="1">
        <v>44641</v>
      </c>
      <c r="G10" s="2">
        <v>159900</v>
      </c>
      <c r="I10" t="s">
        <v>273</v>
      </c>
      <c r="J10" s="18">
        <v>2.82</v>
      </c>
      <c r="K10" s="21">
        <v>122839.2</v>
      </c>
      <c r="N10">
        <v>0</v>
      </c>
      <c r="O10" s="2">
        <f ca="1">VLOOKUP(Table_Data_Table_135[[#This Row],[Item ID]],Analysis_Table,8,FALSE)</f>
        <v>159900</v>
      </c>
      <c r="P10" s="19" t="str">
        <f ca="1">VLOOKUP(Table_Data_Table_135[[#This Row],[Item ID]],Analysis_Table,9,FALSE)</f>
        <v>N/A</v>
      </c>
      <c r="Q10" s="18">
        <f ca="1">VLOOKUP(Table_Data_Table_135[[#This Row],[Item ID]],Analysis_Table,10,FALSE)</f>
        <v>2.82</v>
      </c>
      <c r="R10" s="21">
        <f ca="1">VLOOKUP(Table_Data_Table_135[[#This Row],[Item ID]],Analysis_Table,11,FALSE)</f>
        <v>122839.2</v>
      </c>
      <c r="S10" s="2">
        <f ca="1">VLOOKUP(Table_Data_Table_135[[#This Row],[Item ID]],Analysis_Table,12,FALSE)</f>
        <v>56702.127659574471</v>
      </c>
      <c r="T10" s="20">
        <f ca="1">VLOOKUP(Table_Data_Table_135[[#This Row],[Item ID]],Analysis_Table,13,FALSE)</f>
        <v>1.3</v>
      </c>
      <c r="U10" s="3">
        <f ca="1">VLOOKUP(Table_Data_Table_135[[#This Row],[Item ID]],Analysis_Table,14,FALSE)</f>
        <v>12</v>
      </c>
      <c r="V10" s="22">
        <f ca="1">VLOOKUP(Table_Data_Table_135[[#This Row],[Item ID]],Analysis_Table,15,FALSE)</f>
        <v>0</v>
      </c>
      <c r="W10" s="2">
        <f ca="1">VLOOKUP(Table_Data_Table_135[[#This Row],[Item ID]],Analysis_Table,16,FALSE)</f>
        <v>159900</v>
      </c>
      <c r="X10" s="2">
        <f ca="1">VLOOKUP(Table_Data_Table_135[[#This Row],[Item ID]],Analysis_Table,17,FALSE)</f>
        <v>56702.127659574471</v>
      </c>
      <c r="Y10" s="20">
        <f ca="1">VLOOKUP(Table_Data_Table_135[[#This Row],[Item ID]],Analysis_Table,18,FALSE)</f>
        <v>1.3</v>
      </c>
      <c r="Z10" s="20" t="str">
        <f ca="1">VLOOKUP(Table_Data_Table_135[[#This Row],[Item ID]],Analysis_Table,19,FALSE)</f>
        <v>N/A</v>
      </c>
      <c r="AA10"/>
      <c r="AB10"/>
      <c r="AC10">
        <v>1</v>
      </c>
    </row>
    <row r="11" spans="1:29" hidden="1" x14ac:dyDescent="0.25">
      <c r="A11" t="s">
        <v>288</v>
      </c>
      <c r="B11" t="s">
        <v>91</v>
      </c>
      <c r="C11" t="str">
        <f ca="1">VLOOKUP(Table_Data_Table_135[[#This Row],[Item ID]],Analysis_Table,20,FALSE)</f>
        <v/>
      </c>
      <c r="D11" t="s">
        <v>251</v>
      </c>
      <c r="E11" t="s">
        <v>263</v>
      </c>
      <c r="F11" s="1">
        <v>44631</v>
      </c>
      <c r="G11" s="2">
        <v>156000</v>
      </c>
      <c r="I11" t="s">
        <v>274</v>
      </c>
      <c r="J11" s="18">
        <v>2.99</v>
      </c>
      <c r="K11" s="21">
        <v>130244.40000000001</v>
      </c>
      <c r="N11">
        <v>0</v>
      </c>
      <c r="O11" s="2">
        <f ca="1">VLOOKUP(Table_Data_Table_135[[#This Row],[Item ID]],Analysis_Table,8,FALSE)</f>
        <v>156000</v>
      </c>
      <c r="P11" s="19" t="str">
        <f ca="1">VLOOKUP(Table_Data_Table_135[[#This Row],[Item ID]],Analysis_Table,9,FALSE)</f>
        <v>N/A</v>
      </c>
      <c r="Q11" s="18">
        <f ca="1">VLOOKUP(Table_Data_Table_135[[#This Row],[Item ID]],Analysis_Table,10,FALSE)</f>
        <v>2.99</v>
      </c>
      <c r="R11" s="21">
        <f ca="1">VLOOKUP(Table_Data_Table_135[[#This Row],[Item ID]],Analysis_Table,11,FALSE)</f>
        <v>130244.40000000001</v>
      </c>
      <c r="S11" s="2">
        <f ca="1">VLOOKUP(Table_Data_Table_135[[#This Row],[Item ID]],Analysis_Table,12,FALSE)</f>
        <v>52173.913043478256</v>
      </c>
      <c r="T11" s="20">
        <f ca="1">VLOOKUP(Table_Data_Table_135[[#This Row],[Item ID]],Analysis_Table,13,FALSE)</f>
        <v>1.2</v>
      </c>
      <c r="U11" s="3">
        <f ca="1">VLOOKUP(Table_Data_Table_135[[#This Row],[Item ID]],Analysis_Table,14,FALSE)</f>
        <v>13</v>
      </c>
      <c r="V11" s="22">
        <f ca="1">VLOOKUP(Table_Data_Table_135[[#This Row],[Item ID]],Analysis_Table,15,FALSE)</f>
        <v>9.9360235587080889E-2</v>
      </c>
      <c r="W11" s="2">
        <f ca="1">VLOOKUP(Table_Data_Table_135[[#This Row],[Item ID]],Analysis_Table,16,FALSE)</f>
        <v>171500.19675158462</v>
      </c>
      <c r="X11" s="2">
        <f ca="1">VLOOKUP(Table_Data_Table_135[[#This Row],[Item ID]],Analysis_Table,17,FALSE)</f>
        <v>57357.925334978128</v>
      </c>
      <c r="Y11" s="20">
        <f ca="1">VLOOKUP(Table_Data_Table_135[[#This Row],[Item ID]],Analysis_Table,18,FALSE)</f>
        <v>1.32</v>
      </c>
      <c r="Z11" s="20" t="str">
        <f ca="1">VLOOKUP(Table_Data_Table_135[[#This Row],[Item ID]],Analysis_Table,19,FALSE)</f>
        <v>N/A</v>
      </c>
      <c r="AA11"/>
      <c r="AB11"/>
      <c r="AC11">
        <v>1</v>
      </c>
    </row>
    <row r="12" spans="1:29" hidden="1" x14ac:dyDescent="0.25">
      <c r="A12" t="s">
        <v>289</v>
      </c>
      <c r="B12" t="s">
        <v>91</v>
      </c>
      <c r="C12" t="str">
        <f ca="1">VLOOKUP(Table_Data_Table_135[[#This Row],[Item ID]],Analysis_Table,20,FALSE)</f>
        <v/>
      </c>
      <c r="D12" t="s">
        <v>252</v>
      </c>
      <c r="E12" t="s">
        <v>262</v>
      </c>
      <c r="F12" s="1">
        <v>44631</v>
      </c>
      <c r="G12" s="2">
        <v>145000</v>
      </c>
      <c r="I12" t="s">
        <v>275</v>
      </c>
      <c r="J12" s="18">
        <v>2.68</v>
      </c>
      <c r="K12" s="21">
        <v>116740.8</v>
      </c>
      <c r="N12">
        <v>0</v>
      </c>
      <c r="O12" s="2">
        <f ca="1">VLOOKUP(Table_Data_Table_135[[#This Row],[Item ID]],Analysis_Table,8,FALSE)</f>
        <v>145000</v>
      </c>
      <c r="P12" s="19" t="str">
        <f ca="1">VLOOKUP(Table_Data_Table_135[[#This Row],[Item ID]],Analysis_Table,9,FALSE)</f>
        <v>N/A</v>
      </c>
      <c r="Q12" s="18">
        <f ca="1">VLOOKUP(Table_Data_Table_135[[#This Row],[Item ID]],Analysis_Table,10,FALSE)</f>
        <v>2.68</v>
      </c>
      <c r="R12" s="21">
        <f ca="1">VLOOKUP(Table_Data_Table_135[[#This Row],[Item ID]],Analysis_Table,11,FALSE)</f>
        <v>116740.8</v>
      </c>
      <c r="S12" s="2">
        <f ca="1">VLOOKUP(Table_Data_Table_135[[#This Row],[Item ID]],Analysis_Table,12,FALSE)</f>
        <v>54104.477611940296</v>
      </c>
      <c r="T12" s="20">
        <f ca="1">VLOOKUP(Table_Data_Table_135[[#This Row],[Item ID]],Analysis_Table,13,FALSE)</f>
        <v>1.24</v>
      </c>
      <c r="U12" s="3">
        <f ca="1">VLOOKUP(Table_Data_Table_135[[#This Row],[Item ID]],Analysis_Table,14,FALSE)</f>
        <v>13</v>
      </c>
      <c r="V12" s="22">
        <f ca="1">VLOOKUP(Table_Data_Table_135[[#This Row],[Item ID]],Analysis_Table,15,FALSE)</f>
        <v>9.9360235587080889E-2</v>
      </c>
      <c r="W12" s="2">
        <f ca="1">VLOOKUP(Table_Data_Table_135[[#This Row],[Item ID]],Analysis_Table,16,FALSE)</f>
        <v>159407.23416012671</v>
      </c>
      <c r="X12" s="2">
        <f ca="1">VLOOKUP(Table_Data_Table_135[[#This Row],[Item ID]],Analysis_Table,17,FALSE)</f>
        <v>59480.311253778622</v>
      </c>
      <c r="Y12" s="20">
        <f ca="1">VLOOKUP(Table_Data_Table_135[[#This Row],[Item ID]],Analysis_Table,18,FALSE)</f>
        <v>1.37</v>
      </c>
      <c r="Z12" s="20" t="str">
        <f ca="1">VLOOKUP(Table_Data_Table_135[[#This Row],[Item ID]],Analysis_Table,19,FALSE)</f>
        <v>N/A</v>
      </c>
      <c r="AA12"/>
      <c r="AB12"/>
      <c r="AC12">
        <v>1</v>
      </c>
    </row>
    <row r="13" spans="1:29" hidden="1" x14ac:dyDescent="0.25">
      <c r="A13" t="s">
        <v>290</v>
      </c>
      <c r="B13" t="s">
        <v>91</v>
      </c>
      <c r="C13" t="str">
        <f ca="1">VLOOKUP(Table_Data_Table_135[[#This Row],[Item ID]],Analysis_Table,20,FALSE)</f>
        <v/>
      </c>
      <c r="D13" t="s">
        <v>253</v>
      </c>
      <c r="E13" t="s">
        <v>262</v>
      </c>
      <c r="F13" s="1">
        <v>44638</v>
      </c>
      <c r="G13" s="2">
        <v>144000</v>
      </c>
      <c r="I13" t="s">
        <v>276</v>
      </c>
      <c r="J13" s="18">
        <v>3.05</v>
      </c>
      <c r="K13" s="21">
        <v>132858</v>
      </c>
      <c r="N13">
        <v>0</v>
      </c>
      <c r="O13" s="2">
        <f ca="1">VLOOKUP(Table_Data_Table_135[[#This Row],[Item ID]],Analysis_Table,8,FALSE)</f>
        <v>144000</v>
      </c>
      <c r="P13" s="19" t="str">
        <f ca="1">VLOOKUP(Table_Data_Table_135[[#This Row],[Item ID]],Analysis_Table,9,FALSE)</f>
        <v>N/A</v>
      </c>
      <c r="Q13" s="18">
        <f ca="1">VLOOKUP(Table_Data_Table_135[[#This Row],[Item ID]],Analysis_Table,10,FALSE)</f>
        <v>3.05</v>
      </c>
      <c r="R13" s="21">
        <f ca="1">VLOOKUP(Table_Data_Table_135[[#This Row],[Item ID]],Analysis_Table,11,FALSE)</f>
        <v>132858</v>
      </c>
      <c r="S13" s="2">
        <f ca="1">VLOOKUP(Table_Data_Table_135[[#This Row],[Item ID]],Analysis_Table,12,FALSE)</f>
        <v>47213.114754098366</v>
      </c>
      <c r="T13" s="20">
        <f ca="1">VLOOKUP(Table_Data_Table_135[[#This Row],[Item ID]],Analysis_Table,13,FALSE)</f>
        <v>1.08</v>
      </c>
      <c r="U13" s="3">
        <f ca="1">VLOOKUP(Table_Data_Table_135[[#This Row],[Item ID]],Analysis_Table,14,FALSE)</f>
        <v>12</v>
      </c>
      <c r="V13" s="22">
        <f ca="1">VLOOKUP(Table_Data_Table_135[[#This Row],[Item ID]],Analysis_Table,15,FALSE)</f>
        <v>0</v>
      </c>
      <c r="W13" s="2">
        <f ca="1">VLOOKUP(Table_Data_Table_135[[#This Row],[Item ID]],Analysis_Table,16,FALSE)</f>
        <v>144000</v>
      </c>
      <c r="X13" s="2">
        <f ca="1">VLOOKUP(Table_Data_Table_135[[#This Row],[Item ID]],Analysis_Table,17,FALSE)</f>
        <v>47213.114754098366</v>
      </c>
      <c r="Y13" s="20">
        <f ca="1">VLOOKUP(Table_Data_Table_135[[#This Row],[Item ID]],Analysis_Table,18,FALSE)</f>
        <v>1.08</v>
      </c>
      <c r="Z13" s="20" t="str">
        <f ca="1">VLOOKUP(Table_Data_Table_135[[#This Row],[Item ID]],Analysis_Table,19,FALSE)</f>
        <v>N/A</v>
      </c>
      <c r="AA13"/>
      <c r="AB13"/>
      <c r="AC13">
        <v>1</v>
      </c>
    </row>
    <row r="14" spans="1:29" hidden="1" x14ac:dyDescent="0.25">
      <c r="A14" t="s">
        <v>291</v>
      </c>
      <c r="B14" t="s">
        <v>91</v>
      </c>
      <c r="C14" t="str">
        <f ca="1">VLOOKUP(Table_Data_Table_135[[#This Row],[Item ID]],Analysis_Table,20,FALSE)</f>
        <v/>
      </c>
      <c r="D14" t="s">
        <v>254</v>
      </c>
      <c r="E14" t="s">
        <v>264</v>
      </c>
      <c r="F14" s="1">
        <v>44530</v>
      </c>
      <c r="G14" s="2">
        <v>95000</v>
      </c>
      <c r="I14" t="s">
        <v>277</v>
      </c>
      <c r="J14" s="18">
        <v>3.09</v>
      </c>
      <c r="K14" s="21">
        <v>134600.4</v>
      </c>
      <c r="N14">
        <v>0</v>
      </c>
      <c r="O14" s="2">
        <f ca="1">VLOOKUP(Table_Data_Table_135[[#This Row],[Item ID]],Analysis_Table,8,FALSE)</f>
        <v>95000</v>
      </c>
      <c r="P14" s="19" t="str">
        <f ca="1">VLOOKUP(Table_Data_Table_135[[#This Row],[Item ID]],Analysis_Table,9,FALSE)</f>
        <v>N/A</v>
      </c>
      <c r="Q14" s="18">
        <f ca="1">VLOOKUP(Table_Data_Table_135[[#This Row],[Item ID]],Analysis_Table,10,FALSE)</f>
        <v>3.09</v>
      </c>
      <c r="R14" s="21">
        <f ca="1">VLOOKUP(Table_Data_Table_135[[#This Row],[Item ID]],Analysis_Table,11,FALSE)</f>
        <v>134600.4</v>
      </c>
      <c r="S14" s="2">
        <f ca="1">VLOOKUP(Table_Data_Table_135[[#This Row],[Item ID]],Analysis_Table,12,FALSE)</f>
        <v>30744.336569579289</v>
      </c>
      <c r="T14" s="20">
        <f ca="1">VLOOKUP(Table_Data_Table_135[[#This Row],[Item ID]],Analysis_Table,13,FALSE)</f>
        <v>0.71</v>
      </c>
      <c r="U14" s="3">
        <f ca="1">VLOOKUP(Table_Data_Table_135[[#This Row],[Item ID]],Analysis_Table,14,FALSE)</f>
        <v>16</v>
      </c>
      <c r="V14" s="22">
        <f ca="1">VLOOKUP(Table_Data_Table_135[[#This Row],[Item ID]],Analysis_Table,15,FALSE)</f>
        <v>0.12228952072256109</v>
      </c>
      <c r="W14" s="2">
        <f ca="1">VLOOKUP(Table_Data_Table_135[[#This Row],[Item ID]],Analysis_Table,16,FALSE)</f>
        <v>106617.50446864331</v>
      </c>
      <c r="X14" s="2">
        <f ca="1">VLOOKUP(Table_Data_Table_135[[#This Row],[Item ID]],Analysis_Table,17,FALSE)</f>
        <v>34504.04675360625</v>
      </c>
      <c r="Y14" s="20">
        <f ca="1">VLOOKUP(Table_Data_Table_135[[#This Row],[Item ID]],Analysis_Table,18,FALSE)</f>
        <v>0.79</v>
      </c>
      <c r="Z14" s="20" t="str">
        <f ca="1">VLOOKUP(Table_Data_Table_135[[#This Row],[Item ID]],Analysis_Table,19,FALSE)</f>
        <v>N/A</v>
      </c>
      <c r="AA14"/>
      <c r="AB14"/>
      <c r="AC14">
        <v>1</v>
      </c>
    </row>
    <row r="15" spans="1:29" x14ac:dyDescent="0.25">
      <c r="A15" t="s">
        <v>292</v>
      </c>
      <c r="B15" t="s">
        <v>91</v>
      </c>
      <c r="C15" t="str">
        <f ca="1">VLOOKUP(Table_Data_Table_135[[#This Row],[Item ID]],Analysis_Table,20,FALSE)</f>
        <v/>
      </c>
      <c r="D15" t="s">
        <v>255</v>
      </c>
      <c r="E15" t="s">
        <v>260</v>
      </c>
      <c r="F15" s="1">
        <v>44992</v>
      </c>
      <c r="G15" s="2">
        <v>86000</v>
      </c>
      <c r="I15" t="s">
        <v>278</v>
      </c>
      <c r="J15" s="18">
        <v>12.944000000000001</v>
      </c>
      <c r="K15" s="21">
        <v>563840.64</v>
      </c>
      <c r="N15">
        <v>0</v>
      </c>
      <c r="O15" s="2">
        <f ca="1">VLOOKUP(Table_Data_Table_135[[#This Row],[Item ID]],Analysis_Table,8,FALSE)</f>
        <v>86000</v>
      </c>
      <c r="P15" s="19" t="str">
        <f ca="1">VLOOKUP(Table_Data_Table_135[[#This Row],[Item ID]],Analysis_Table,9,FALSE)</f>
        <v>N/A</v>
      </c>
      <c r="Q15" s="18">
        <f ca="1">VLOOKUP(Table_Data_Table_135[[#This Row],[Item ID]],Analysis_Table,10,FALSE)</f>
        <v>12.944000000000001</v>
      </c>
      <c r="R15" s="21">
        <f ca="1">VLOOKUP(Table_Data_Table_135[[#This Row],[Item ID]],Analysis_Table,11,FALSE)</f>
        <v>563840.64</v>
      </c>
      <c r="S15" s="2">
        <f ca="1">VLOOKUP(Table_Data_Table_135[[#This Row],[Item ID]],Analysis_Table,12,FALSE)</f>
        <v>6644.0049443757725</v>
      </c>
      <c r="T15" s="20">
        <f ca="1">VLOOKUP(Table_Data_Table_135[[#This Row],[Item ID]],Analysis_Table,13,FALSE)</f>
        <v>0.15</v>
      </c>
      <c r="U15" s="3">
        <f ca="1">VLOOKUP(Table_Data_Table_135[[#This Row],[Item ID]],Analysis_Table,14,FALSE)</f>
        <v>1</v>
      </c>
      <c r="V15" s="22">
        <f ca="1">VLOOKUP(Table_Data_Table_135[[#This Row],[Item ID]],Analysis_Table,15,FALSE)</f>
        <v>0</v>
      </c>
      <c r="W15" s="2">
        <f ca="1">VLOOKUP(Table_Data_Table_135[[#This Row],[Item ID]],Analysis_Table,16,FALSE)</f>
        <v>86000</v>
      </c>
      <c r="X15" s="2">
        <f ca="1">VLOOKUP(Table_Data_Table_135[[#This Row],[Item ID]],Analysis_Table,17,FALSE)</f>
        <v>6644.0049443757725</v>
      </c>
      <c r="Y15" s="20">
        <f ca="1">VLOOKUP(Table_Data_Table_135[[#This Row],[Item ID]],Analysis_Table,18,FALSE)</f>
        <v>0.15</v>
      </c>
      <c r="Z15" s="20" t="str">
        <f ca="1">VLOOKUP(Table_Data_Table_135[[#This Row],[Item ID]],Analysis_Table,19,FALSE)</f>
        <v>N/A</v>
      </c>
      <c r="AA15"/>
      <c r="AB15"/>
      <c r="AC15">
        <v>0</v>
      </c>
    </row>
    <row r="16" spans="1:29" hidden="1" x14ac:dyDescent="0.25">
      <c r="A16" t="s">
        <v>309</v>
      </c>
      <c r="B16" t="s">
        <v>91</v>
      </c>
      <c r="C16" t="str">
        <f ca="1">VLOOKUP(Table_Data_Table_135[[#This Row],[Item ID]],Analysis_Table,20,FALSE)</f>
        <v/>
      </c>
      <c r="D16" t="s">
        <v>293</v>
      </c>
      <c r="E16" t="s">
        <v>298</v>
      </c>
      <c r="F16" s="1">
        <v>45229</v>
      </c>
      <c r="G16" s="2">
        <v>185000</v>
      </c>
      <c r="I16" t="s">
        <v>303</v>
      </c>
      <c r="J16" s="18">
        <v>5.05</v>
      </c>
      <c r="K16" s="21">
        <v>219978</v>
      </c>
      <c r="N16">
        <v>0</v>
      </c>
      <c r="O16" s="2">
        <f ca="1">VLOOKUP(Table_Data_Table_135[[#This Row],[Item ID]],Analysis_Table,8,FALSE)</f>
        <v>185000</v>
      </c>
      <c r="P16" s="19" t="str">
        <f ca="1">VLOOKUP(Table_Data_Table_135[[#This Row],[Item ID]],Analysis_Table,9,FALSE)</f>
        <v>N/A</v>
      </c>
      <c r="Q16" s="18">
        <f ca="1">VLOOKUP(Table_Data_Table_135[[#This Row],[Item ID]],Analysis_Table,10,FALSE)</f>
        <v>5.05</v>
      </c>
      <c r="R16" s="21">
        <f ca="1">VLOOKUP(Table_Data_Table_135[[#This Row],[Item ID]],Analysis_Table,11,FALSE)</f>
        <v>219978</v>
      </c>
      <c r="S16" s="2">
        <f ca="1">VLOOKUP(Table_Data_Table_135[[#This Row],[Item ID]],Analysis_Table,12,FALSE)</f>
        <v>36633.663366336637</v>
      </c>
      <c r="T16" s="20">
        <f ca="1">VLOOKUP(Table_Data_Table_135[[#This Row],[Item ID]],Analysis_Table,13,FALSE)</f>
        <v>0.84</v>
      </c>
      <c r="U16" s="3">
        <f ca="1">VLOOKUP(Table_Data_Table_135[[#This Row],[Item ID]],Analysis_Table,14,FALSE)</f>
        <v>-7</v>
      </c>
      <c r="V16" s="22">
        <f ca="1">VLOOKUP(Table_Data_Table_135[[#This Row],[Item ID]],Analysis_Table,15,FALSE)</f>
        <v>0</v>
      </c>
      <c r="W16" s="2">
        <f ca="1">VLOOKUP(Table_Data_Table_135[[#This Row],[Item ID]],Analysis_Table,16,FALSE)</f>
        <v>185000</v>
      </c>
      <c r="X16" s="2">
        <f ca="1">VLOOKUP(Table_Data_Table_135[[#This Row],[Item ID]],Analysis_Table,17,FALSE)</f>
        <v>36633.663366336637</v>
      </c>
      <c r="Y16" s="20">
        <f ca="1">VLOOKUP(Table_Data_Table_135[[#This Row],[Item ID]],Analysis_Table,18,FALSE)</f>
        <v>0.84</v>
      </c>
      <c r="Z16" s="20" t="str">
        <f ca="1">VLOOKUP(Table_Data_Table_135[[#This Row],[Item ID]],Analysis_Table,19,FALSE)</f>
        <v>N/A</v>
      </c>
      <c r="AA16"/>
      <c r="AB16"/>
      <c r="AC16">
        <v>1</v>
      </c>
    </row>
    <row r="17" spans="1:29" hidden="1" x14ac:dyDescent="0.25">
      <c r="A17" t="s">
        <v>310</v>
      </c>
      <c r="B17" t="s">
        <v>91</v>
      </c>
      <c r="C17" t="str">
        <f ca="1">VLOOKUP(Table_Data_Table_135[[#This Row],[Item ID]],Analysis_Table,20,FALSE)</f>
        <v/>
      </c>
      <c r="D17" t="s">
        <v>294</v>
      </c>
      <c r="E17" t="s">
        <v>299</v>
      </c>
      <c r="F17" s="1">
        <v>45184</v>
      </c>
      <c r="G17" s="2">
        <v>900000</v>
      </c>
      <c r="I17" t="s">
        <v>304</v>
      </c>
      <c r="J17" s="18">
        <v>36.6</v>
      </c>
      <c r="K17" s="21">
        <v>1594296</v>
      </c>
      <c r="N17">
        <v>0</v>
      </c>
      <c r="O17" s="2">
        <f ca="1">VLOOKUP(Table_Data_Table_135[[#This Row],[Item ID]],Analysis_Table,8,FALSE)</f>
        <v>900000</v>
      </c>
      <c r="P17" s="19" t="str">
        <f ca="1">VLOOKUP(Table_Data_Table_135[[#This Row],[Item ID]],Analysis_Table,9,FALSE)</f>
        <v>N/A</v>
      </c>
      <c r="Q17" s="18">
        <f ca="1">VLOOKUP(Table_Data_Table_135[[#This Row],[Item ID]],Analysis_Table,10,FALSE)</f>
        <v>36.6</v>
      </c>
      <c r="R17" s="21">
        <f ca="1">VLOOKUP(Table_Data_Table_135[[#This Row],[Item ID]],Analysis_Table,11,FALSE)</f>
        <v>1594296</v>
      </c>
      <c r="S17" s="2">
        <f ca="1">VLOOKUP(Table_Data_Table_135[[#This Row],[Item ID]],Analysis_Table,12,FALSE)</f>
        <v>24590.163934426229</v>
      </c>
      <c r="T17" s="20">
        <f ca="1">VLOOKUP(Table_Data_Table_135[[#This Row],[Item ID]],Analysis_Table,13,FALSE)</f>
        <v>0.56000000000000005</v>
      </c>
      <c r="U17" s="3">
        <f ca="1">VLOOKUP(Table_Data_Table_135[[#This Row],[Item ID]],Analysis_Table,14,FALSE)</f>
        <v>-5</v>
      </c>
      <c r="V17" s="22">
        <f ca="1">VLOOKUP(Table_Data_Table_135[[#This Row],[Item ID]],Analysis_Table,15,FALSE)</f>
        <v>0</v>
      </c>
      <c r="W17" s="2">
        <f ca="1">VLOOKUP(Table_Data_Table_135[[#This Row],[Item ID]],Analysis_Table,16,FALSE)</f>
        <v>900000</v>
      </c>
      <c r="X17" s="2">
        <f ca="1">VLOOKUP(Table_Data_Table_135[[#This Row],[Item ID]],Analysis_Table,17,FALSE)</f>
        <v>24590.163934426229</v>
      </c>
      <c r="Y17" s="20">
        <f ca="1">VLOOKUP(Table_Data_Table_135[[#This Row],[Item ID]],Analysis_Table,18,FALSE)</f>
        <v>0.56000000000000005</v>
      </c>
      <c r="Z17" s="20" t="str">
        <f ca="1">VLOOKUP(Table_Data_Table_135[[#This Row],[Item ID]],Analysis_Table,19,FALSE)</f>
        <v>N/A</v>
      </c>
      <c r="AA17"/>
      <c r="AB17"/>
      <c r="AC17">
        <v>1</v>
      </c>
    </row>
    <row r="18" spans="1:29" hidden="1" x14ac:dyDescent="0.25">
      <c r="A18" t="s">
        <v>311</v>
      </c>
      <c r="B18" t="s">
        <v>91</v>
      </c>
      <c r="C18" t="str">
        <f ca="1">VLOOKUP(Table_Data_Table_135[[#This Row],[Item ID]],Analysis_Table,20,FALSE)</f>
        <v/>
      </c>
      <c r="D18" t="s">
        <v>295</v>
      </c>
      <c r="E18" t="s">
        <v>300</v>
      </c>
      <c r="F18" s="1">
        <v>44665</v>
      </c>
      <c r="G18" s="2">
        <v>650000</v>
      </c>
      <c r="I18" t="s">
        <v>305</v>
      </c>
      <c r="J18" s="18">
        <v>21.46</v>
      </c>
      <c r="K18" s="21">
        <v>934797.60000000009</v>
      </c>
      <c r="N18">
        <v>0</v>
      </c>
      <c r="O18" s="2">
        <f ca="1">VLOOKUP(Table_Data_Table_135[[#This Row],[Item ID]],Analysis_Table,8,FALSE)</f>
        <v>650000</v>
      </c>
      <c r="P18" s="19" t="str">
        <f ca="1">VLOOKUP(Table_Data_Table_135[[#This Row],[Item ID]],Analysis_Table,9,FALSE)</f>
        <v>N/A</v>
      </c>
      <c r="Q18" s="18">
        <f ca="1">VLOOKUP(Table_Data_Table_135[[#This Row],[Item ID]],Analysis_Table,10,FALSE)</f>
        <v>21.46</v>
      </c>
      <c r="R18" s="21">
        <f ca="1">VLOOKUP(Table_Data_Table_135[[#This Row],[Item ID]],Analysis_Table,11,FALSE)</f>
        <v>934797.60000000009</v>
      </c>
      <c r="S18" s="2">
        <f ca="1">VLOOKUP(Table_Data_Table_135[[#This Row],[Item ID]],Analysis_Table,12,FALSE)</f>
        <v>30288.909599254424</v>
      </c>
      <c r="T18" s="20">
        <f ca="1">VLOOKUP(Table_Data_Table_135[[#This Row],[Item ID]],Analysis_Table,13,FALSE)</f>
        <v>0.7</v>
      </c>
      <c r="U18" s="3">
        <f ca="1">VLOOKUP(Table_Data_Table_135[[#This Row],[Item ID]],Analysis_Table,14,FALSE)</f>
        <v>12</v>
      </c>
      <c r="V18" s="22">
        <f ca="1">VLOOKUP(Table_Data_Table_135[[#This Row],[Item ID]],Analysis_Table,15,FALSE)</f>
        <v>0</v>
      </c>
      <c r="W18" s="2">
        <f ca="1">VLOOKUP(Table_Data_Table_135[[#This Row],[Item ID]],Analysis_Table,16,FALSE)</f>
        <v>650000</v>
      </c>
      <c r="X18" s="2">
        <f ca="1">VLOOKUP(Table_Data_Table_135[[#This Row],[Item ID]],Analysis_Table,17,FALSE)</f>
        <v>30288.909599254424</v>
      </c>
      <c r="Y18" s="20">
        <f ca="1">VLOOKUP(Table_Data_Table_135[[#This Row],[Item ID]],Analysis_Table,18,FALSE)</f>
        <v>0.7</v>
      </c>
      <c r="Z18" s="20" t="str">
        <f ca="1">VLOOKUP(Table_Data_Table_135[[#This Row],[Item ID]],Analysis_Table,19,FALSE)</f>
        <v>N/A</v>
      </c>
      <c r="AA18"/>
      <c r="AB18"/>
      <c r="AC18">
        <v>1</v>
      </c>
    </row>
    <row r="19" spans="1:29" hidden="1" x14ac:dyDescent="0.25">
      <c r="A19" t="s">
        <v>312</v>
      </c>
      <c r="B19" t="s">
        <v>91</v>
      </c>
      <c r="C19" t="str">
        <f ca="1">VLOOKUP(Table_Data_Table_135[[#This Row],[Item ID]],Analysis_Table,20,FALSE)</f>
        <v/>
      </c>
      <c r="D19" t="s">
        <v>296</v>
      </c>
      <c r="E19" t="s">
        <v>301</v>
      </c>
      <c r="F19" s="1">
        <v>45258</v>
      </c>
      <c r="G19" s="2">
        <v>285000</v>
      </c>
      <c r="I19" t="s">
        <v>306</v>
      </c>
      <c r="J19" s="18">
        <v>13.97</v>
      </c>
      <c r="K19" s="21">
        <v>608533.20000000007</v>
      </c>
      <c r="N19">
        <v>0</v>
      </c>
      <c r="O19" s="2">
        <f ca="1">VLOOKUP(Table_Data_Table_135[[#This Row],[Item ID]],Analysis_Table,8,FALSE)</f>
        <v>285000</v>
      </c>
      <c r="P19" s="19" t="str">
        <f ca="1">VLOOKUP(Table_Data_Table_135[[#This Row],[Item ID]],Analysis_Table,9,FALSE)</f>
        <v>N/A</v>
      </c>
      <c r="Q19" s="18">
        <f ca="1">VLOOKUP(Table_Data_Table_135[[#This Row],[Item ID]],Analysis_Table,10,FALSE)</f>
        <v>13.97</v>
      </c>
      <c r="R19" s="21">
        <f ca="1">VLOOKUP(Table_Data_Table_135[[#This Row],[Item ID]],Analysis_Table,11,FALSE)</f>
        <v>608533.20000000007</v>
      </c>
      <c r="S19" s="2">
        <f ca="1">VLOOKUP(Table_Data_Table_135[[#This Row],[Item ID]],Analysis_Table,12,FALSE)</f>
        <v>20400.858983536149</v>
      </c>
      <c r="T19" s="20">
        <f ca="1">VLOOKUP(Table_Data_Table_135[[#This Row],[Item ID]],Analysis_Table,13,FALSE)</f>
        <v>0.47</v>
      </c>
      <c r="U19" s="3">
        <f ca="1">VLOOKUP(Table_Data_Table_135[[#This Row],[Item ID]],Analysis_Table,14,FALSE)</f>
        <v>-8</v>
      </c>
      <c r="V19" s="22">
        <f ca="1">VLOOKUP(Table_Data_Table_135[[#This Row],[Item ID]],Analysis_Table,15,FALSE)</f>
        <v>0</v>
      </c>
      <c r="W19" s="2">
        <f ca="1">VLOOKUP(Table_Data_Table_135[[#This Row],[Item ID]],Analysis_Table,16,FALSE)</f>
        <v>285000</v>
      </c>
      <c r="X19" s="2">
        <f ca="1">VLOOKUP(Table_Data_Table_135[[#This Row],[Item ID]],Analysis_Table,17,FALSE)</f>
        <v>20400.858983536149</v>
      </c>
      <c r="Y19" s="20">
        <f ca="1">VLOOKUP(Table_Data_Table_135[[#This Row],[Item ID]],Analysis_Table,18,FALSE)</f>
        <v>0.47</v>
      </c>
      <c r="Z19" s="20" t="str">
        <f ca="1">VLOOKUP(Table_Data_Table_135[[#This Row],[Item ID]],Analysis_Table,19,FALSE)</f>
        <v>N/A</v>
      </c>
      <c r="AA19"/>
      <c r="AB19"/>
      <c r="AC19">
        <v>1</v>
      </c>
    </row>
    <row r="20" spans="1:29" hidden="1" x14ac:dyDescent="0.25">
      <c r="A20" t="s">
        <v>313</v>
      </c>
      <c r="B20" t="s">
        <v>91</v>
      </c>
      <c r="C20" t="str">
        <f ca="1">VLOOKUP(Table_Data_Table_135[[#This Row],[Item ID]],Analysis_Table,20,FALSE)</f>
        <v/>
      </c>
      <c r="D20" t="s">
        <v>297</v>
      </c>
      <c r="E20" t="s">
        <v>302</v>
      </c>
      <c r="F20" s="1">
        <v>45021</v>
      </c>
      <c r="G20" s="2">
        <v>175000</v>
      </c>
      <c r="I20" t="s">
        <v>307</v>
      </c>
      <c r="J20" s="18">
        <v>10.4</v>
      </c>
      <c r="K20" s="21">
        <v>453024</v>
      </c>
      <c r="N20">
        <v>0</v>
      </c>
      <c r="O20" s="2">
        <f ca="1">VLOOKUP(Table_Data_Table_135[[#This Row],[Item ID]],Analysis_Table,8,FALSE)</f>
        <v>175000</v>
      </c>
      <c r="P20" s="19" t="str">
        <f ca="1">VLOOKUP(Table_Data_Table_135[[#This Row],[Item ID]],Analysis_Table,9,FALSE)</f>
        <v>N/A</v>
      </c>
      <c r="Q20" s="18">
        <f ca="1">VLOOKUP(Table_Data_Table_135[[#This Row],[Item ID]],Analysis_Table,10,FALSE)</f>
        <v>10.4</v>
      </c>
      <c r="R20" s="21">
        <f ca="1">VLOOKUP(Table_Data_Table_135[[#This Row],[Item ID]],Analysis_Table,11,FALSE)</f>
        <v>453024</v>
      </c>
      <c r="S20" s="2">
        <f ca="1">VLOOKUP(Table_Data_Table_135[[#This Row],[Item ID]],Analysis_Table,12,FALSE)</f>
        <v>16826.923076923078</v>
      </c>
      <c r="T20" s="20">
        <f ca="1">VLOOKUP(Table_Data_Table_135[[#This Row],[Item ID]],Analysis_Table,13,FALSE)</f>
        <v>0.39</v>
      </c>
      <c r="U20" s="3">
        <f ca="1">VLOOKUP(Table_Data_Table_135[[#This Row],[Item ID]],Analysis_Table,14,FALSE)</f>
        <v>0</v>
      </c>
      <c r="V20" s="22">
        <f ca="1">VLOOKUP(Table_Data_Table_135[[#This Row],[Item ID]],Analysis_Table,15,FALSE)</f>
        <v>0</v>
      </c>
      <c r="W20" s="2">
        <f ca="1">VLOOKUP(Table_Data_Table_135[[#This Row],[Item ID]],Analysis_Table,16,FALSE)</f>
        <v>175000</v>
      </c>
      <c r="X20" s="2">
        <f ca="1">VLOOKUP(Table_Data_Table_135[[#This Row],[Item ID]],Analysis_Table,17,FALSE)</f>
        <v>16826.923076923078</v>
      </c>
      <c r="Y20" s="20">
        <f ca="1">VLOOKUP(Table_Data_Table_135[[#This Row],[Item ID]],Analysis_Table,18,FALSE)</f>
        <v>0.39</v>
      </c>
      <c r="Z20" s="20" t="str">
        <f ca="1">VLOOKUP(Table_Data_Table_135[[#This Row],[Item ID]],Analysis_Table,19,FALSE)</f>
        <v>N/A</v>
      </c>
      <c r="AA20"/>
      <c r="AB20"/>
      <c r="AC20">
        <v>1</v>
      </c>
    </row>
    <row r="21" spans="1:29" hidden="1" x14ac:dyDescent="0.25">
      <c r="A21" t="s">
        <v>314</v>
      </c>
      <c r="B21" t="s">
        <v>91</v>
      </c>
      <c r="C21" t="str">
        <f ca="1">VLOOKUP(Table_Data_Table_135[[#This Row],[Item ID]],Analysis_Table,20,FALSE)</f>
        <v/>
      </c>
      <c r="D21" t="s">
        <v>254</v>
      </c>
      <c r="E21" t="s">
        <v>264</v>
      </c>
      <c r="F21" s="1">
        <v>45083</v>
      </c>
      <c r="G21" s="2">
        <v>159900</v>
      </c>
      <c r="I21" t="s">
        <v>308</v>
      </c>
      <c r="J21" s="18">
        <v>3.09</v>
      </c>
      <c r="K21" s="21">
        <v>134600.4</v>
      </c>
      <c r="N21">
        <v>0</v>
      </c>
      <c r="O21" s="2">
        <f ca="1">VLOOKUP(Table_Data_Table_135[[#This Row],[Item ID]],Analysis_Table,8,FALSE)</f>
        <v>159900</v>
      </c>
      <c r="P21" s="19" t="str">
        <f ca="1">VLOOKUP(Table_Data_Table_135[[#This Row],[Item ID]],Analysis_Table,9,FALSE)</f>
        <v>N/A</v>
      </c>
      <c r="Q21" s="18">
        <f ca="1">VLOOKUP(Table_Data_Table_135[[#This Row],[Item ID]],Analysis_Table,10,FALSE)</f>
        <v>3.09</v>
      </c>
      <c r="R21" s="21">
        <f ca="1">VLOOKUP(Table_Data_Table_135[[#This Row],[Item ID]],Analysis_Table,11,FALSE)</f>
        <v>134600.4</v>
      </c>
      <c r="S21" s="2">
        <f ca="1">VLOOKUP(Table_Data_Table_135[[#This Row],[Item ID]],Analysis_Table,12,FALSE)</f>
        <v>51747.572815533982</v>
      </c>
      <c r="T21" s="20">
        <f ca="1">VLOOKUP(Table_Data_Table_135[[#This Row],[Item ID]],Analysis_Table,13,FALSE)</f>
        <v>1.19</v>
      </c>
      <c r="U21" s="3">
        <f ca="1">VLOOKUP(Table_Data_Table_135[[#This Row],[Item ID]],Analysis_Table,14,FALSE)</f>
        <v>-2</v>
      </c>
      <c r="V21" s="22">
        <f ca="1">VLOOKUP(Table_Data_Table_135[[#This Row],[Item ID]],Analysis_Table,15,FALSE)</f>
        <v>0</v>
      </c>
      <c r="W21" s="2">
        <f ca="1">VLOOKUP(Table_Data_Table_135[[#This Row],[Item ID]],Analysis_Table,16,FALSE)</f>
        <v>159900</v>
      </c>
      <c r="X21" s="2">
        <f ca="1">VLOOKUP(Table_Data_Table_135[[#This Row],[Item ID]],Analysis_Table,17,FALSE)</f>
        <v>51747.572815533982</v>
      </c>
      <c r="Y21" s="20">
        <f ca="1">VLOOKUP(Table_Data_Table_135[[#This Row],[Item ID]],Analysis_Table,18,FALSE)</f>
        <v>1.19</v>
      </c>
      <c r="Z21" s="20" t="str">
        <f ca="1">VLOOKUP(Table_Data_Table_135[[#This Row],[Item ID]],Analysis_Table,19,FALSE)</f>
        <v>N/A</v>
      </c>
      <c r="AA21"/>
      <c r="AB21"/>
      <c r="AC21">
        <v>1</v>
      </c>
    </row>
    <row r="22" spans="1:29" hidden="1" x14ac:dyDescent="0.25">
      <c r="A22" t="s">
        <v>133</v>
      </c>
      <c r="C22" t="e">
        <f ca="1">VLOOKUP(Table_Data_Table_135[[#This Row],[Item ID]],Analysis_Table,20,FALSE)</f>
        <v>#N/A</v>
      </c>
      <c r="F22" s="1"/>
      <c r="K22" s="21">
        <v>0</v>
      </c>
      <c r="O22" s="2" t="e">
        <f ca="1">VLOOKUP(Table_Data_Table_135[[#This Row],[Item ID]],Analysis_Table,8,FALSE)</f>
        <v>#N/A</v>
      </c>
      <c r="P22" s="19" t="e">
        <f ca="1">VLOOKUP(Table_Data_Table_135[[#This Row],[Item ID]],Analysis_Table,9,FALSE)</f>
        <v>#N/A</v>
      </c>
      <c r="Q22" s="18" t="e">
        <f ca="1">VLOOKUP(Table_Data_Table_135[[#This Row],[Item ID]],Analysis_Table,10,FALSE)</f>
        <v>#N/A</v>
      </c>
      <c r="R22" s="21" t="e">
        <f ca="1">VLOOKUP(Table_Data_Table_135[[#This Row],[Item ID]],Analysis_Table,11,FALSE)</f>
        <v>#N/A</v>
      </c>
      <c r="S22" s="2" t="e">
        <f ca="1">VLOOKUP(Table_Data_Table_135[[#This Row],[Item ID]],Analysis_Table,12,FALSE)</f>
        <v>#N/A</v>
      </c>
      <c r="T22" s="20" t="e">
        <f ca="1">VLOOKUP(Table_Data_Table_135[[#This Row],[Item ID]],Analysis_Table,13,FALSE)</f>
        <v>#N/A</v>
      </c>
      <c r="U22" s="3" t="e">
        <f ca="1">VLOOKUP(Table_Data_Table_135[[#This Row],[Item ID]],Analysis_Table,14,FALSE)</f>
        <v>#N/A</v>
      </c>
      <c r="V22" s="22" t="e">
        <f ca="1">VLOOKUP(Table_Data_Table_135[[#This Row],[Item ID]],Analysis_Table,15,FALSE)</f>
        <v>#N/A</v>
      </c>
      <c r="W22" s="2" t="e">
        <f ca="1">VLOOKUP(Table_Data_Table_135[[#This Row],[Item ID]],Analysis_Table,16,FALSE)</f>
        <v>#N/A</v>
      </c>
      <c r="X22" s="2" t="e">
        <f ca="1">VLOOKUP(Table_Data_Table_135[[#This Row],[Item ID]],Analysis_Table,17,FALSE)</f>
        <v>#N/A</v>
      </c>
      <c r="Y22" s="20" t="e">
        <f ca="1">VLOOKUP(Table_Data_Table_135[[#This Row],[Item ID]],Analysis_Table,18,FALSE)</f>
        <v>#N/A</v>
      </c>
      <c r="Z22" s="20" t="e">
        <f ca="1">VLOOKUP(Table_Data_Table_135[[#This Row],[Item ID]],Analysis_Table,19,FALSE)</f>
        <v>#N/A</v>
      </c>
      <c r="AA22"/>
      <c r="AB22"/>
      <c r="AC22">
        <v>1</v>
      </c>
    </row>
    <row r="23" spans="1:29" hidden="1" x14ac:dyDescent="0.25">
      <c r="A23" t="s">
        <v>133</v>
      </c>
      <c r="C23" t="e">
        <f ca="1">VLOOKUP(Table_Data_Table_135[[#This Row],[Item ID]],Analysis_Table,20,FALSE)</f>
        <v>#N/A</v>
      </c>
      <c r="F23" s="1"/>
      <c r="K23" s="21">
        <v>0</v>
      </c>
      <c r="O23" s="2" t="e">
        <f ca="1">VLOOKUP(Table_Data_Table_135[[#This Row],[Item ID]],Analysis_Table,8,FALSE)</f>
        <v>#N/A</v>
      </c>
      <c r="P23" s="19" t="e">
        <f ca="1">VLOOKUP(Table_Data_Table_135[[#This Row],[Item ID]],Analysis_Table,9,FALSE)</f>
        <v>#N/A</v>
      </c>
      <c r="Q23" s="18" t="e">
        <f ca="1">VLOOKUP(Table_Data_Table_135[[#This Row],[Item ID]],Analysis_Table,10,FALSE)</f>
        <v>#N/A</v>
      </c>
      <c r="R23" s="21" t="e">
        <f ca="1">VLOOKUP(Table_Data_Table_135[[#This Row],[Item ID]],Analysis_Table,11,FALSE)</f>
        <v>#N/A</v>
      </c>
      <c r="S23" s="2" t="e">
        <f ca="1">VLOOKUP(Table_Data_Table_135[[#This Row],[Item ID]],Analysis_Table,12,FALSE)</f>
        <v>#N/A</v>
      </c>
      <c r="T23" s="20" t="e">
        <f ca="1">VLOOKUP(Table_Data_Table_135[[#This Row],[Item ID]],Analysis_Table,13,FALSE)</f>
        <v>#N/A</v>
      </c>
      <c r="U23" s="3" t="e">
        <f ca="1">VLOOKUP(Table_Data_Table_135[[#This Row],[Item ID]],Analysis_Table,14,FALSE)</f>
        <v>#N/A</v>
      </c>
      <c r="V23" s="22" t="e">
        <f ca="1">VLOOKUP(Table_Data_Table_135[[#This Row],[Item ID]],Analysis_Table,15,FALSE)</f>
        <v>#N/A</v>
      </c>
      <c r="W23" s="2" t="e">
        <f ca="1">VLOOKUP(Table_Data_Table_135[[#This Row],[Item ID]],Analysis_Table,16,FALSE)</f>
        <v>#N/A</v>
      </c>
      <c r="X23" s="2" t="e">
        <f ca="1">VLOOKUP(Table_Data_Table_135[[#This Row],[Item ID]],Analysis_Table,17,FALSE)</f>
        <v>#N/A</v>
      </c>
      <c r="Y23" s="20" t="e">
        <f ca="1">VLOOKUP(Table_Data_Table_135[[#This Row],[Item ID]],Analysis_Table,18,FALSE)</f>
        <v>#N/A</v>
      </c>
      <c r="Z23" s="20" t="e">
        <f ca="1">VLOOKUP(Table_Data_Table_135[[#This Row],[Item ID]],Analysis_Table,19,FALSE)</f>
        <v>#N/A</v>
      </c>
      <c r="AA23"/>
      <c r="AB23"/>
      <c r="AC23">
        <v>1</v>
      </c>
    </row>
    <row r="24" spans="1:29" hidden="1" x14ac:dyDescent="0.25">
      <c r="A24" t="s">
        <v>133</v>
      </c>
      <c r="C24" t="e">
        <f ca="1">VLOOKUP(Table_Data_Table_135[[#This Row],[Item ID]],Analysis_Table,20,FALSE)</f>
        <v>#N/A</v>
      </c>
      <c r="F24" s="1"/>
      <c r="K24" s="21">
        <v>0</v>
      </c>
      <c r="O24" s="2" t="e">
        <f ca="1">VLOOKUP(Table_Data_Table_135[[#This Row],[Item ID]],Analysis_Table,8,FALSE)</f>
        <v>#N/A</v>
      </c>
      <c r="P24" s="19" t="e">
        <f ca="1">VLOOKUP(Table_Data_Table_135[[#This Row],[Item ID]],Analysis_Table,9,FALSE)</f>
        <v>#N/A</v>
      </c>
      <c r="Q24" s="18" t="e">
        <f ca="1">VLOOKUP(Table_Data_Table_135[[#This Row],[Item ID]],Analysis_Table,10,FALSE)</f>
        <v>#N/A</v>
      </c>
      <c r="R24" s="21" t="e">
        <f ca="1">VLOOKUP(Table_Data_Table_135[[#This Row],[Item ID]],Analysis_Table,11,FALSE)</f>
        <v>#N/A</v>
      </c>
      <c r="S24" s="2" t="e">
        <f ca="1">VLOOKUP(Table_Data_Table_135[[#This Row],[Item ID]],Analysis_Table,12,FALSE)</f>
        <v>#N/A</v>
      </c>
      <c r="T24" s="20" t="e">
        <f ca="1">VLOOKUP(Table_Data_Table_135[[#This Row],[Item ID]],Analysis_Table,13,FALSE)</f>
        <v>#N/A</v>
      </c>
      <c r="U24" s="3" t="e">
        <f ca="1">VLOOKUP(Table_Data_Table_135[[#This Row],[Item ID]],Analysis_Table,14,FALSE)</f>
        <v>#N/A</v>
      </c>
      <c r="V24" s="22" t="e">
        <f ca="1">VLOOKUP(Table_Data_Table_135[[#This Row],[Item ID]],Analysis_Table,15,FALSE)</f>
        <v>#N/A</v>
      </c>
      <c r="W24" s="2" t="e">
        <f ca="1">VLOOKUP(Table_Data_Table_135[[#This Row],[Item ID]],Analysis_Table,16,FALSE)</f>
        <v>#N/A</v>
      </c>
      <c r="X24" s="2" t="e">
        <f ca="1">VLOOKUP(Table_Data_Table_135[[#This Row],[Item ID]],Analysis_Table,17,FALSE)</f>
        <v>#N/A</v>
      </c>
      <c r="Y24" s="20" t="e">
        <f ca="1">VLOOKUP(Table_Data_Table_135[[#This Row],[Item ID]],Analysis_Table,18,FALSE)</f>
        <v>#N/A</v>
      </c>
      <c r="Z24" s="20" t="e">
        <f ca="1">VLOOKUP(Table_Data_Table_135[[#This Row],[Item ID]],Analysis_Table,19,FALSE)</f>
        <v>#N/A</v>
      </c>
      <c r="AA24"/>
      <c r="AB24"/>
      <c r="AC24">
        <v>1</v>
      </c>
    </row>
    <row r="25" spans="1:29" hidden="1" x14ac:dyDescent="0.25">
      <c r="A25" t="s">
        <v>133</v>
      </c>
      <c r="C25" t="e">
        <f ca="1">VLOOKUP(Table_Data_Table_135[[#This Row],[Item ID]],Analysis_Table,20,FALSE)</f>
        <v>#N/A</v>
      </c>
      <c r="F25" s="1"/>
      <c r="K25" s="21">
        <v>0</v>
      </c>
      <c r="O25" s="2" t="e">
        <f ca="1">VLOOKUP(Table_Data_Table_135[[#This Row],[Item ID]],Analysis_Table,8,FALSE)</f>
        <v>#N/A</v>
      </c>
      <c r="P25" s="19" t="e">
        <f ca="1">VLOOKUP(Table_Data_Table_135[[#This Row],[Item ID]],Analysis_Table,9,FALSE)</f>
        <v>#N/A</v>
      </c>
      <c r="Q25" s="18" t="e">
        <f ca="1">VLOOKUP(Table_Data_Table_135[[#This Row],[Item ID]],Analysis_Table,10,FALSE)</f>
        <v>#N/A</v>
      </c>
      <c r="R25" s="21" t="e">
        <f ca="1">VLOOKUP(Table_Data_Table_135[[#This Row],[Item ID]],Analysis_Table,11,FALSE)</f>
        <v>#N/A</v>
      </c>
      <c r="S25" s="2" t="e">
        <f ca="1">VLOOKUP(Table_Data_Table_135[[#This Row],[Item ID]],Analysis_Table,12,FALSE)</f>
        <v>#N/A</v>
      </c>
      <c r="T25" s="20" t="e">
        <f ca="1">VLOOKUP(Table_Data_Table_135[[#This Row],[Item ID]],Analysis_Table,13,FALSE)</f>
        <v>#N/A</v>
      </c>
      <c r="U25" s="3" t="e">
        <f ca="1">VLOOKUP(Table_Data_Table_135[[#This Row],[Item ID]],Analysis_Table,14,FALSE)</f>
        <v>#N/A</v>
      </c>
      <c r="V25" s="22" t="e">
        <f ca="1">VLOOKUP(Table_Data_Table_135[[#This Row],[Item ID]],Analysis_Table,15,FALSE)</f>
        <v>#N/A</v>
      </c>
      <c r="W25" s="2" t="e">
        <f ca="1">VLOOKUP(Table_Data_Table_135[[#This Row],[Item ID]],Analysis_Table,16,FALSE)</f>
        <v>#N/A</v>
      </c>
      <c r="X25" s="2" t="e">
        <f ca="1">VLOOKUP(Table_Data_Table_135[[#This Row],[Item ID]],Analysis_Table,17,FALSE)</f>
        <v>#N/A</v>
      </c>
      <c r="Y25" s="20" t="e">
        <f ca="1">VLOOKUP(Table_Data_Table_135[[#This Row],[Item ID]],Analysis_Table,18,FALSE)</f>
        <v>#N/A</v>
      </c>
      <c r="Z25" s="20" t="e">
        <f ca="1">VLOOKUP(Table_Data_Table_135[[#This Row],[Item ID]],Analysis_Table,19,FALSE)</f>
        <v>#N/A</v>
      </c>
      <c r="AA25"/>
      <c r="AB25"/>
      <c r="AC25">
        <v>1</v>
      </c>
    </row>
    <row r="26" spans="1:29" hidden="1" x14ac:dyDescent="0.25">
      <c r="A26" t="s">
        <v>133</v>
      </c>
      <c r="C26" t="e">
        <f ca="1">VLOOKUP(Table_Data_Table_135[[#This Row],[Item ID]],Analysis_Table,20,FALSE)</f>
        <v>#N/A</v>
      </c>
      <c r="F26" s="1"/>
      <c r="K26" s="21">
        <v>0</v>
      </c>
      <c r="O26" s="2" t="e">
        <f ca="1">VLOOKUP(Table_Data_Table_135[[#This Row],[Item ID]],Analysis_Table,8,FALSE)</f>
        <v>#N/A</v>
      </c>
      <c r="P26" s="19" t="e">
        <f ca="1">VLOOKUP(Table_Data_Table_135[[#This Row],[Item ID]],Analysis_Table,9,FALSE)</f>
        <v>#N/A</v>
      </c>
      <c r="Q26" s="18" t="e">
        <f ca="1">VLOOKUP(Table_Data_Table_135[[#This Row],[Item ID]],Analysis_Table,10,FALSE)</f>
        <v>#N/A</v>
      </c>
      <c r="R26" s="21" t="e">
        <f ca="1">VLOOKUP(Table_Data_Table_135[[#This Row],[Item ID]],Analysis_Table,11,FALSE)</f>
        <v>#N/A</v>
      </c>
      <c r="S26" s="2" t="e">
        <f ca="1">VLOOKUP(Table_Data_Table_135[[#This Row],[Item ID]],Analysis_Table,12,FALSE)</f>
        <v>#N/A</v>
      </c>
      <c r="T26" s="20" t="e">
        <f ca="1">VLOOKUP(Table_Data_Table_135[[#This Row],[Item ID]],Analysis_Table,13,FALSE)</f>
        <v>#N/A</v>
      </c>
      <c r="U26" s="3" t="e">
        <f ca="1">VLOOKUP(Table_Data_Table_135[[#This Row],[Item ID]],Analysis_Table,14,FALSE)</f>
        <v>#N/A</v>
      </c>
      <c r="V26" s="22" t="e">
        <f ca="1">VLOOKUP(Table_Data_Table_135[[#This Row],[Item ID]],Analysis_Table,15,FALSE)</f>
        <v>#N/A</v>
      </c>
      <c r="W26" s="2" t="e">
        <f ca="1">VLOOKUP(Table_Data_Table_135[[#This Row],[Item ID]],Analysis_Table,16,FALSE)</f>
        <v>#N/A</v>
      </c>
      <c r="X26" s="2" t="e">
        <f ca="1">VLOOKUP(Table_Data_Table_135[[#This Row],[Item ID]],Analysis_Table,17,FALSE)</f>
        <v>#N/A</v>
      </c>
      <c r="Y26" s="20" t="e">
        <f ca="1">VLOOKUP(Table_Data_Table_135[[#This Row],[Item ID]],Analysis_Table,18,FALSE)</f>
        <v>#N/A</v>
      </c>
      <c r="Z26" s="20" t="e">
        <f ca="1">VLOOKUP(Table_Data_Table_135[[#This Row],[Item ID]],Analysis_Table,19,FALSE)</f>
        <v>#N/A</v>
      </c>
      <c r="AA26"/>
      <c r="AB26"/>
      <c r="AC26">
        <v>1</v>
      </c>
    </row>
    <row r="27" spans="1:29" hidden="1" x14ac:dyDescent="0.25">
      <c r="A27" t="s">
        <v>133</v>
      </c>
      <c r="C27" t="e">
        <f ca="1">VLOOKUP(Table_Data_Table_135[[#This Row],[Item ID]],Analysis_Table,20,FALSE)</f>
        <v>#N/A</v>
      </c>
      <c r="F27" s="1"/>
      <c r="K27" s="21">
        <v>0</v>
      </c>
      <c r="O27" s="2" t="e">
        <f ca="1">VLOOKUP(Table_Data_Table_135[[#This Row],[Item ID]],Analysis_Table,8,FALSE)</f>
        <v>#N/A</v>
      </c>
      <c r="P27" s="19" t="e">
        <f ca="1">VLOOKUP(Table_Data_Table_135[[#This Row],[Item ID]],Analysis_Table,9,FALSE)</f>
        <v>#N/A</v>
      </c>
      <c r="Q27" s="18" t="e">
        <f ca="1">VLOOKUP(Table_Data_Table_135[[#This Row],[Item ID]],Analysis_Table,10,FALSE)</f>
        <v>#N/A</v>
      </c>
      <c r="R27" s="21" t="e">
        <f ca="1">VLOOKUP(Table_Data_Table_135[[#This Row],[Item ID]],Analysis_Table,11,FALSE)</f>
        <v>#N/A</v>
      </c>
      <c r="S27" s="2" t="e">
        <f ca="1">VLOOKUP(Table_Data_Table_135[[#This Row],[Item ID]],Analysis_Table,12,FALSE)</f>
        <v>#N/A</v>
      </c>
      <c r="T27" s="20" t="e">
        <f ca="1">VLOOKUP(Table_Data_Table_135[[#This Row],[Item ID]],Analysis_Table,13,FALSE)</f>
        <v>#N/A</v>
      </c>
      <c r="U27" s="3" t="e">
        <f ca="1">VLOOKUP(Table_Data_Table_135[[#This Row],[Item ID]],Analysis_Table,14,FALSE)</f>
        <v>#N/A</v>
      </c>
      <c r="V27" s="22" t="e">
        <f ca="1">VLOOKUP(Table_Data_Table_135[[#This Row],[Item ID]],Analysis_Table,15,FALSE)</f>
        <v>#N/A</v>
      </c>
      <c r="W27" s="2" t="e">
        <f ca="1">VLOOKUP(Table_Data_Table_135[[#This Row],[Item ID]],Analysis_Table,16,FALSE)</f>
        <v>#N/A</v>
      </c>
      <c r="X27" s="2" t="e">
        <f ca="1">VLOOKUP(Table_Data_Table_135[[#This Row],[Item ID]],Analysis_Table,17,FALSE)</f>
        <v>#N/A</v>
      </c>
      <c r="Y27" s="20" t="e">
        <f ca="1">VLOOKUP(Table_Data_Table_135[[#This Row],[Item ID]],Analysis_Table,18,FALSE)</f>
        <v>#N/A</v>
      </c>
      <c r="Z27" s="20" t="e">
        <f ca="1">VLOOKUP(Table_Data_Table_135[[#This Row],[Item ID]],Analysis_Table,19,FALSE)</f>
        <v>#N/A</v>
      </c>
      <c r="AA27"/>
      <c r="AB27"/>
      <c r="AC27">
        <v>1</v>
      </c>
    </row>
    <row r="28" spans="1:29" hidden="1" x14ac:dyDescent="0.25">
      <c r="A28" t="s">
        <v>133</v>
      </c>
      <c r="C28" t="e">
        <f ca="1">VLOOKUP(Table_Data_Table_135[[#This Row],[Item ID]],Analysis_Table,20,FALSE)</f>
        <v>#N/A</v>
      </c>
      <c r="F28" s="1"/>
      <c r="K28" s="21">
        <v>0</v>
      </c>
      <c r="O28" s="2" t="e">
        <f ca="1">VLOOKUP(Table_Data_Table_135[[#This Row],[Item ID]],Analysis_Table,8,FALSE)</f>
        <v>#N/A</v>
      </c>
      <c r="P28" s="19" t="e">
        <f ca="1">VLOOKUP(Table_Data_Table_135[[#This Row],[Item ID]],Analysis_Table,9,FALSE)</f>
        <v>#N/A</v>
      </c>
      <c r="Q28" s="18" t="e">
        <f ca="1">VLOOKUP(Table_Data_Table_135[[#This Row],[Item ID]],Analysis_Table,10,FALSE)</f>
        <v>#N/A</v>
      </c>
      <c r="R28" s="21" t="e">
        <f ca="1">VLOOKUP(Table_Data_Table_135[[#This Row],[Item ID]],Analysis_Table,11,FALSE)</f>
        <v>#N/A</v>
      </c>
      <c r="S28" s="2" t="e">
        <f ca="1">VLOOKUP(Table_Data_Table_135[[#This Row],[Item ID]],Analysis_Table,12,FALSE)</f>
        <v>#N/A</v>
      </c>
      <c r="T28" s="20" t="e">
        <f ca="1">VLOOKUP(Table_Data_Table_135[[#This Row],[Item ID]],Analysis_Table,13,FALSE)</f>
        <v>#N/A</v>
      </c>
      <c r="U28" s="3" t="e">
        <f ca="1">VLOOKUP(Table_Data_Table_135[[#This Row],[Item ID]],Analysis_Table,14,FALSE)</f>
        <v>#N/A</v>
      </c>
      <c r="V28" s="22" t="e">
        <f ca="1">VLOOKUP(Table_Data_Table_135[[#This Row],[Item ID]],Analysis_Table,15,FALSE)</f>
        <v>#N/A</v>
      </c>
      <c r="W28" s="2" t="e">
        <f ca="1">VLOOKUP(Table_Data_Table_135[[#This Row],[Item ID]],Analysis_Table,16,FALSE)</f>
        <v>#N/A</v>
      </c>
      <c r="X28" s="2" t="e">
        <f ca="1">VLOOKUP(Table_Data_Table_135[[#This Row],[Item ID]],Analysis_Table,17,FALSE)</f>
        <v>#N/A</v>
      </c>
      <c r="Y28" s="20" t="e">
        <f ca="1">VLOOKUP(Table_Data_Table_135[[#This Row],[Item ID]],Analysis_Table,18,FALSE)</f>
        <v>#N/A</v>
      </c>
      <c r="Z28" s="20" t="e">
        <f ca="1">VLOOKUP(Table_Data_Table_135[[#This Row],[Item ID]],Analysis_Table,19,FALSE)</f>
        <v>#N/A</v>
      </c>
      <c r="AA28"/>
      <c r="AB28"/>
      <c r="AC28">
        <v>1</v>
      </c>
    </row>
    <row r="29" spans="1:29" hidden="1" x14ac:dyDescent="0.25">
      <c r="A29" t="s">
        <v>133</v>
      </c>
      <c r="C29" t="e">
        <f ca="1">VLOOKUP(Table_Data_Table_135[[#This Row],[Item ID]],Analysis_Table,20,FALSE)</f>
        <v>#N/A</v>
      </c>
      <c r="F29" s="1"/>
      <c r="K29" s="21">
        <v>0</v>
      </c>
      <c r="O29" s="2" t="e">
        <f ca="1">VLOOKUP(Table_Data_Table_135[[#This Row],[Item ID]],Analysis_Table,8,FALSE)</f>
        <v>#N/A</v>
      </c>
      <c r="P29" s="19" t="e">
        <f ca="1">VLOOKUP(Table_Data_Table_135[[#This Row],[Item ID]],Analysis_Table,9,FALSE)</f>
        <v>#N/A</v>
      </c>
      <c r="Q29" s="18" t="e">
        <f ca="1">VLOOKUP(Table_Data_Table_135[[#This Row],[Item ID]],Analysis_Table,10,FALSE)</f>
        <v>#N/A</v>
      </c>
      <c r="R29" s="21" t="e">
        <f ca="1">VLOOKUP(Table_Data_Table_135[[#This Row],[Item ID]],Analysis_Table,11,FALSE)</f>
        <v>#N/A</v>
      </c>
      <c r="S29" s="2" t="e">
        <f ca="1">VLOOKUP(Table_Data_Table_135[[#This Row],[Item ID]],Analysis_Table,12,FALSE)</f>
        <v>#N/A</v>
      </c>
      <c r="T29" s="20" t="e">
        <f ca="1">VLOOKUP(Table_Data_Table_135[[#This Row],[Item ID]],Analysis_Table,13,FALSE)</f>
        <v>#N/A</v>
      </c>
      <c r="U29" s="3" t="e">
        <f ca="1">VLOOKUP(Table_Data_Table_135[[#This Row],[Item ID]],Analysis_Table,14,FALSE)</f>
        <v>#N/A</v>
      </c>
      <c r="V29" s="22" t="e">
        <f ca="1">VLOOKUP(Table_Data_Table_135[[#This Row],[Item ID]],Analysis_Table,15,FALSE)</f>
        <v>#N/A</v>
      </c>
      <c r="W29" s="2" t="e">
        <f ca="1">VLOOKUP(Table_Data_Table_135[[#This Row],[Item ID]],Analysis_Table,16,FALSE)</f>
        <v>#N/A</v>
      </c>
      <c r="X29" s="2" t="e">
        <f ca="1">VLOOKUP(Table_Data_Table_135[[#This Row],[Item ID]],Analysis_Table,17,FALSE)</f>
        <v>#N/A</v>
      </c>
      <c r="Y29" s="20" t="e">
        <f ca="1">VLOOKUP(Table_Data_Table_135[[#This Row],[Item ID]],Analysis_Table,18,FALSE)</f>
        <v>#N/A</v>
      </c>
      <c r="Z29" s="20" t="e">
        <f ca="1">VLOOKUP(Table_Data_Table_135[[#This Row],[Item ID]],Analysis_Table,19,FALSE)</f>
        <v>#N/A</v>
      </c>
      <c r="AA29"/>
      <c r="AB29"/>
      <c r="AC29">
        <v>1</v>
      </c>
    </row>
    <row r="30" spans="1:29" hidden="1" x14ac:dyDescent="0.25">
      <c r="A30" t="s">
        <v>133</v>
      </c>
      <c r="C30" t="e">
        <f ca="1">VLOOKUP(Table_Data_Table_135[[#This Row],[Item ID]],Analysis_Table,20,FALSE)</f>
        <v>#N/A</v>
      </c>
      <c r="F30" s="1"/>
      <c r="K30" s="21">
        <v>0</v>
      </c>
      <c r="O30" s="2" t="e">
        <f ca="1">VLOOKUP(Table_Data_Table_135[[#This Row],[Item ID]],Analysis_Table,8,FALSE)</f>
        <v>#N/A</v>
      </c>
      <c r="P30" s="19" t="e">
        <f ca="1">VLOOKUP(Table_Data_Table_135[[#This Row],[Item ID]],Analysis_Table,9,FALSE)</f>
        <v>#N/A</v>
      </c>
      <c r="Q30" s="18" t="e">
        <f ca="1">VLOOKUP(Table_Data_Table_135[[#This Row],[Item ID]],Analysis_Table,10,FALSE)</f>
        <v>#N/A</v>
      </c>
      <c r="R30" s="21" t="e">
        <f ca="1">VLOOKUP(Table_Data_Table_135[[#This Row],[Item ID]],Analysis_Table,11,FALSE)</f>
        <v>#N/A</v>
      </c>
      <c r="S30" s="2" t="e">
        <f ca="1">VLOOKUP(Table_Data_Table_135[[#This Row],[Item ID]],Analysis_Table,12,FALSE)</f>
        <v>#N/A</v>
      </c>
      <c r="T30" s="20" t="e">
        <f ca="1">VLOOKUP(Table_Data_Table_135[[#This Row],[Item ID]],Analysis_Table,13,FALSE)</f>
        <v>#N/A</v>
      </c>
      <c r="U30" s="3" t="e">
        <f ca="1">VLOOKUP(Table_Data_Table_135[[#This Row],[Item ID]],Analysis_Table,14,FALSE)</f>
        <v>#N/A</v>
      </c>
      <c r="V30" s="22" t="e">
        <f ca="1">VLOOKUP(Table_Data_Table_135[[#This Row],[Item ID]],Analysis_Table,15,FALSE)</f>
        <v>#N/A</v>
      </c>
      <c r="W30" s="2" t="e">
        <f ca="1">VLOOKUP(Table_Data_Table_135[[#This Row],[Item ID]],Analysis_Table,16,FALSE)</f>
        <v>#N/A</v>
      </c>
      <c r="X30" s="2" t="e">
        <f ca="1">VLOOKUP(Table_Data_Table_135[[#This Row],[Item ID]],Analysis_Table,17,FALSE)</f>
        <v>#N/A</v>
      </c>
      <c r="Y30" s="20" t="e">
        <f ca="1">VLOOKUP(Table_Data_Table_135[[#This Row],[Item ID]],Analysis_Table,18,FALSE)</f>
        <v>#N/A</v>
      </c>
      <c r="Z30" s="20" t="e">
        <f ca="1">VLOOKUP(Table_Data_Table_135[[#This Row],[Item ID]],Analysis_Table,19,FALSE)</f>
        <v>#N/A</v>
      </c>
      <c r="AA30"/>
      <c r="AB30"/>
      <c r="AC30">
        <v>1</v>
      </c>
    </row>
    <row r="31" spans="1:29" hidden="1" x14ac:dyDescent="0.25">
      <c r="A31" t="s">
        <v>133</v>
      </c>
      <c r="C31" t="e">
        <f ca="1">VLOOKUP(Table_Data_Table_135[[#This Row],[Item ID]],Analysis_Table,20,FALSE)</f>
        <v>#N/A</v>
      </c>
      <c r="F31" s="1"/>
      <c r="K31" s="21">
        <v>0</v>
      </c>
      <c r="O31" s="2" t="e">
        <f ca="1">VLOOKUP(Table_Data_Table_135[[#This Row],[Item ID]],Analysis_Table,8,FALSE)</f>
        <v>#N/A</v>
      </c>
      <c r="P31" s="19" t="e">
        <f ca="1">VLOOKUP(Table_Data_Table_135[[#This Row],[Item ID]],Analysis_Table,9,FALSE)</f>
        <v>#N/A</v>
      </c>
      <c r="Q31" s="18" t="e">
        <f ca="1">VLOOKUP(Table_Data_Table_135[[#This Row],[Item ID]],Analysis_Table,10,FALSE)</f>
        <v>#N/A</v>
      </c>
      <c r="R31" s="21" t="e">
        <f ca="1">VLOOKUP(Table_Data_Table_135[[#This Row],[Item ID]],Analysis_Table,11,FALSE)</f>
        <v>#N/A</v>
      </c>
      <c r="S31" s="2" t="e">
        <f ca="1">VLOOKUP(Table_Data_Table_135[[#This Row],[Item ID]],Analysis_Table,12,FALSE)</f>
        <v>#N/A</v>
      </c>
      <c r="T31" s="20" t="e">
        <f ca="1">VLOOKUP(Table_Data_Table_135[[#This Row],[Item ID]],Analysis_Table,13,FALSE)</f>
        <v>#N/A</v>
      </c>
      <c r="U31" s="3" t="e">
        <f ca="1">VLOOKUP(Table_Data_Table_135[[#This Row],[Item ID]],Analysis_Table,14,FALSE)</f>
        <v>#N/A</v>
      </c>
      <c r="V31" s="22" t="e">
        <f ca="1">VLOOKUP(Table_Data_Table_135[[#This Row],[Item ID]],Analysis_Table,15,FALSE)</f>
        <v>#N/A</v>
      </c>
      <c r="W31" s="2" t="e">
        <f ca="1">VLOOKUP(Table_Data_Table_135[[#This Row],[Item ID]],Analysis_Table,16,FALSE)</f>
        <v>#N/A</v>
      </c>
      <c r="X31" s="2" t="e">
        <f ca="1">VLOOKUP(Table_Data_Table_135[[#This Row],[Item ID]],Analysis_Table,17,FALSE)</f>
        <v>#N/A</v>
      </c>
      <c r="Y31" s="20" t="e">
        <f ca="1">VLOOKUP(Table_Data_Table_135[[#This Row],[Item ID]],Analysis_Table,18,FALSE)</f>
        <v>#N/A</v>
      </c>
      <c r="Z31" s="20" t="e">
        <f ca="1">VLOOKUP(Table_Data_Table_135[[#This Row],[Item ID]],Analysis_Table,19,FALSE)</f>
        <v>#N/A</v>
      </c>
      <c r="AA31"/>
      <c r="AB31"/>
      <c r="AC31">
        <v>1</v>
      </c>
    </row>
    <row r="32" spans="1:29" hidden="1" x14ac:dyDescent="0.25">
      <c r="A32" t="s">
        <v>133</v>
      </c>
      <c r="C32" t="e">
        <f ca="1">VLOOKUP(Table_Data_Table_135[[#This Row],[Item ID]],Analysis_Table,20,FALSE)</f>
        <v>#N/A</v>
      </c>
      <c r="F32" s="1"/>
      <c r="K32" s="21">
        <v>0</v>
      </c>
      <c r="O32" s="2" t="e">
        <f ca="1">VLOOKUP(Table_Data_Table_135[[#This Row],[Item ID]],Analysis_Table,8,FALSE)</f>
        <v>#N/A</v>
      </c>
      <c r="P32" s="19" t="e">
        <f ca="1">VLOOKUP(Table_Data_Table_135[[#This Row],[Item ID]],Analysis_Table,9,FALSE)</f>
        <v>#N/A</v>
      </c>
      <c r="Q32" s="18" t="e">
        <f ca="1">VLOOKUP(Table_Data_Table_135[[#This Row],[Item ID]],Analysis_Table,10,FALSE)</f>
        <v>#N/A</v>
      </c>
      <c r="R32" s="21" t="e">
        <f ca="1">VLOOKUP(Table_Data_Table_135[[#This Row],[Item ID]],Analysis_Table,11,FALSE)</f>
        <v>#N/A</v>
      </c>
      <c r="S32" s="2" t="e">
        <f ca="1">VLOOKUP(Table_Data_Table_135[[#This Row],[Item ID]],Analysis_Table,12,FALSE)</f>
        <v>#N/A</v>
      </c>
      <c r="T32" s="20" t="e">
        <f ca="1">VLOOKUP(Table_Data_Table_135[[#This Row],[Item ID]],Analysis_Table,13,FALSE)</f>
        <v>#N/A</v>
      </c>
      <c r="U32" s="3" t="e">
        <f ca="1">VLOOKUP(Table_Data_Table_135[[#This Row],[Item ID]],Analysis_Table,14,FALSE)</f>
        <v>#N/A</v>
      </c>
      <c r="V32" s="22" t="e">
        <f ca="1">VLOOKUP(Table_Data_Table_135[[#This Row],[Item ID]],Analysis_Table,15,FALSE)</f>
        <v>#N/A</v>
      </c>
      <c r="W32" s="2" t="e">
        <f ca="1">VLOOKUP(Table_Data_Table_135[[#This Row],[Item ID]],Analysis_Table,16,FALSE)</f>
        <v>#N/A</v>
      </c>
      <c r="X32" s="2" t="e">
        <f ca="1">VLOOKUP(Table_Data_Table_135[[#This Row],[Item ID]],Analysis_Table,17,FALSE)</f>
        <v>#N/A</v>
      </c>
      <c r="Y32" s="20" t="e">
        <f ca="1">VLOOKUP(Table_Data_Table_135[[#This Row],[Item ID]],Analysis_Table,18,FALSE)</f>
        <v>#N/A</v>
      </c>
      <c r="Z32" s="20" t="e">
        <f ca="1">VLOOKUP(Table_Data_Table_135[[#This Row],[Item ID]],Analysis_Table,19,FALSE)</f>
        <v>#N/A</v>
      </c>
      <c r="AA32"/>
      <c r="AB32"/>
      <c r="AC32">
        <v>1</v>
      </c>
    </row>
    <row r="33" spans="1:29" hidden="1" x14ac:dyDescent="0.25">
      <c r="A33" t="s">
        <v>133</v>
      </c>
      <c r="C33" t="e">
        <f ca="1">VLOOKUP(Table_Data_Table_135[[#This Row],[Item ID]],Analysis_Table,20,FALSE)</f>
        <v>#N/A</v>
      </c>
      <c r="F33" s="1"/>
      <c r="K33" s="21">
        <v>0</v>
      </c>
      <c r="O33" s="2" t="e">
        <f ca="1">VLOOKUP(Table_Data_Table_135[[#This Row],[Item ID]],Analysis_Table,8,FALSE)</f>
        <v>#N/A</v>
      </c>
      <c r="P33" s="19" t="e">
        <f ca="1">VLOOKUP(Table_Data_Table_135[[#This Row],[Item ID]],Analysis_Table,9,FALSE)</f>
        <v>#N/A</v>
      </c>
      <c r="Q33" s="18" t="e">
        <f ca="1">VLOOKUP(Table_Data_Table_135[[#This Row],[Item ID]],Analysis_Table,10,FALSE)</f>
        <v>#N/A</v>
      </c>
      <c r="R33" s="21" t="e">
        <f ca="1">VLOOKUP(Table_Data_Table_135[[#This Row],[Item ID]],Analysis_Table,11,FALSE)</f>
        <v>#N/A</v>
      </c>
      <c r="S33" s="2" t="e">
        <f ca="1">VLOOKUP(Table_Data_Table_135[[#This Row],[Item ID]],Analysis_Table,12,FALSE)</f>
        <v>#N/A</v>
      </c>
      <c r="T33" s="20" t="e">
        <f ca="1">VLOOKUP(Table_Data_Table_135[[#This Row],[Item ID]],Analysis_Table,13,FALSE)</f>
        <v>#N/A</v>
      </c>
      <c r="U33" s="3" t="e">
        <f ca="1">VLOOKUP(Table_Data_Table_135[[#This Row],[Item ID]],Analysis_Table,14,FALSE)</f>
        <v>#N/A</v>
      </c>
      <c r="V33" s="22" t="e">
        <f ca="1">VLOOKUP(Table_Data_Table_135[[#This Row],[Item ID]],Analysis_Table,15,FALSE)</f>
        <v>#N/A</v>
      </c>
      <c r="W33" s="2" t="e">
        <f ca="1">VLOOKUP(Table_Data_Table_135[[#This Row],[Item ID]],Analysis_Table,16,FALSE)</f>
        <v>#N/A</v>
      </c>
      <c r="X33" s="2" t="e">
        <f ca="1">VLOOKUP(Table_Data_Table_135[[#This Row],[Item ID]],Analysis_Table,17,FALSE)</f>
        <v>#N/A</v>
      </c>
      <c r="Y33" s="20" t="e">
        <f ca="1">VLOOKUP(Table_Data_Table_135[[#This Row],[Item ID]],Analysis_Table,18,FALSE)</f>
        <v>#N/A</v>
      </c>
      <c r="Z33" s="20" t="e">
        <f ca="1">VLOOKUP(Table_Data_Table_135[[#This Row],[Item ID]],Analysis_Table,19,FALSE)</f>
        <v>#N/A</v>
      </c>
      <c r="AA33"/>
      <c r="AB33"/>
      <c r="AC33">
        <v>1</v>
      </c>
    </row>
    <row r="34" spans="1:29" hidden="1" x14ac:dyDescent="0.25">
      <c r="A34" t="s">
        <v>133</v>
      </c>
      <c r="C34" t="e">
        <f ca="1">VLOOKUP(Table_Data_Table_135[[#This Row],[Item ID]],Analysis_Table,20,FALSE)</f>
        <v>#N/A</v>
      </c>
      <c r="F34" s="1"/>
      <c r="K34" s="21">
        <v>0</v>
      </c>
      <c r="O34" s="2" t="e">
        <f ca="1">VLOOKUP(Table_Data_Table_135[[#This Row],[Item ID]],Analysis_Table,8,FALSE)</f>
        <v>#N/A</v>
      </c>
      <c r="P34" s="19" t="e">
        <f ca="1">VLOOKUP(Table_Data_Table_135[[#This Row],[Item ID]],Analysis_Table,9,FALSE)</f>
        <v>#N/A</v>
      </c>
      <c r="Q34" s="18" t="e">
        <f ca="1">VLOOKUP(Table_Data_Table_135[[#This Row],[Item ID]],Analysis_Table,10,FALSE)</f>
        <v>#N/A</v>
      </c>
      <c r="R34" s="21" t="e">
        <f ca="1">VLOOKUP(Table_Data_Table_135[[#This Row],[Item ID]],Analysis_Table,11,FALSE)</f>
        <v>#N/A</v>
      </c>
      <c r="S34" s="2" t="e">
        <f ca="1">VLOOKUP(Table_Data_Table_135[[#This Row],[Item ID]],Analysis_Table,12,FALSE)</f>
        <v>#N/A</v>
      </c>
      <c r="T34" s="20" t="e">
        <f ca="1">VLOOKUP(Table_Data_Table_135[[#This Row],[Item ID]],Analysis_Table,13,FALSE)</f>
        <v>#N/A</v>
      </c>
      <c r="U34" s="3" t="e">
        <f ca="1">VLOOKUP(Table_Data_Table_135[[#This Row],[Item ID]],Analysis_Table,14,FALSE)</f>
        <v>#N/A</v>
      </c>
      <c r="V34" s="22" t="e">
        <f ca="1">VLOOKUP(Table_Data_Table_135[[#This Row],[Item ID]],Analysis_Table,15,FALSE)</f>
        <v>#N/A</v>
      </c>
      <c r="W34" s="2" t="e">
        <f ca="1">VLOOKUP(Table_Data_Table_135[[#This Row],[Item ID]],Analysis_Table,16,FALSE)</f>
        <v>#N/A</v>
      </c>
      <c r="X34" s="2" t="e">
        <f ca="1">VLOOKUP(Table_Data_Table_135[[#This Row],[Item ID]],Analysis_Table,17,FALSE)</f>
        <v>#N/A</v>
      </c>
      <c r="Y34" s="20" t="e">
        <f ca="1">VLOOKUP(Table_Data_Table_135[[#This Row],[Item ID]],Analysis_Table,18,FALSE)</f>
        <v>#N/A</v>
      </c>
      <c r="Z34" s="20" t="e">
        <f ca="1">VLOOKUP(Table_Data_Table_135[[#This Row],[Item ID]],Analysis_Table,19,FALSE)</f>
        <v>#N/A</v>
      </c>
      <c r="AA34"/>
      <c r="AB34"/>
      <c r="AC34">
        <v>1</v>
      </c>
    </row>
    <row r="35" spans="1:29" hidden="1" x14ac:dyDescent="0.25">
      <c r="A35" t="s">
        <v>133</v>
      </c>
      <c r="C35" t="e">
        <f ca="1">VLOOKUP(Table_Data_Table_135[[#This Row],[Item ID]],Analysis_Table,20,FALSE)</f>
        <v>#N/A</v>
      </c>
      <c r="F35" s="1"/>
      <c r="K35" s="21">
        <v>0</v>
      </c>
      <c r="O35" s="2" t="e">
        <f ca="1">VLOOKUP(Table_Data_Table_135[[#This Row],[Item ID]],Analysis_Table,8,FALSE)</f>
        <v>#N/A</v>
      </c>
      <c r="P35" s="19" t="e">
        <f ca="1">VLOOKUP(Table_Data_Table_135[[#This Row],[Item ID]],Analysis_Table,9,FALSE)</f>
        <v>#N/A</v>
      </c>
      <c r="Q35" s="18" t="e">
        <f ca="1">VLOOKUP(Table_Data_Table_135[[#This Row],[Item ID]],Analysis_Table,10,FALSE)</f>
        <v>#N/A</v>
      </c>
      <c r="R35" s="21" t="e">
        <f ca="1">VLOOKUP(Table_Data_Table_135[[#This Row],[Item ID]],Analysis_Table,11,FALSE)</f>
        <v>#N/A</v>
      </c>
      <c r="S35" s="2" t="e">
        <f ca="1">VLOOKUP(Table_Data_Table_135[[#This Row],[Item ID]],Analysis_Table,12,FALSE)</f>
        <v>#N/A</v>
      </c>
      <c r="T35" s="20" t="e">
        <f ca="1">VLOOKUP(Table_Data_Table_135[[#This Row],[Item ID]],Analysis_Table,13,FALSE)</f>
        <v>#N/A</v>
      </c>
      <c r="U35" s="3" t="e">
        <f ca="1">VLOOKUP(Table_Data_Table_135[[#This Row],[Item ID]],Analysis_Table,14,FALSE)</f>
        <v>#N/A</v>
      </c>
      <c r="V35" s="22" t="e">
        <f ca="1">VLOOKUP(Table_Data_Table_135[[#This Row],[Item ID]],Analysis_Table,15,FALSE)</f>
        <v>#N/A</v>
      </c>
      <c r="W35" s="2" t="e">
        <f ca="1">VLOOKUP(Table_Data_Table_135[[#This Row],[Item ID]],Analysis_Table,16,FALSE)</f>
        <v>#N/A</v>
      </c>
      <c r="X35" s="2" t="e">
        <f ca="1">VLOOKUP(Table_Data_Table_135[[#This Row],[Item ID]],Analysis_Table,17,FALSE)</f>
        <v>#N/A</v>
      </c>
      <c r="Y35" s="20" t="e">
        <f ca="1">VLOOKUP(Table_Data_Table_135[[#This Row],[Item ID]],Analysis_Table,18,FALSE)</f>
        <v>#N/A</v>
      </c>
      <c r="Z35" s="20" t="e">
        <f ca="1">VLOOKUP(Table_Data_Table_135[[#This Row],[Item ID]],Analysis_Table,19,FALSE)</f>
        <v>#N/A</v>
      </c>
      <c r="AA35"/>
      <c r="AB35"/>
      <c r="AC35">
        <v>1</v>
      </c>
    </row>
    <row r="36" spans="1:29" hidden="1" x14ac:dyDescent="0.25">
      <c r="A36" t="s">
        <v>133</v>
      </c>
      <c r="C36" t="e">
        <f ca="1">VLOOKUP(Table_Data_Table_135[[#This Row],[Item ID]],Analysis_Table,20,FALSE)</f>
        <v>#N/A</v>
      </c>
      <c r="F36" s="1"/>
      <c r="K36" s="21">
        <v>0</v>
      </c>
      <c r="O36" s="2" t="e">
        <f ca="1">VLOOKUP(Table_Data_Table_135[[#This Row],[Item ID]],Analysis_Table,8,FALSE)</f>
        <v>#N/A</v>
      </c>
      <c r="P36" s="19" t="e">
        <f ca="1">VLOOKUP(Table_Data_Table_135[[#This Row],[Item ID]],Analysis_Table,9,FALSE)</f>
        <v>#N/A</v>
      </c>
      <c r="Q36" s="18" t="e">
        <f ca="1">VLOOKUP(Table_Data_Table_135[[#This Row],[Item ID]],Analysis_Table,10,FALSE)</f>
        <v>#N/A</v>
      </c>
      <c r="R36" s="21" t="e">
        <f ca="1">VLOOKUP(Table_Data_Table_135[[#This Row],[Item ID]],Analysis_Table,11,FALSE)</f>
        <v>#N/A</v>
      </c>
      <c r="S36" s="2" t="e">
        <f ca="1">VLOOKUP(Table_Data_Table_135[[#This Row],[Item ID]],Analysis_Table,12,FALSE)</f>
        <v>#N/A</v>
      </c>
      <c r="T36" s="20" t="e">
        <f ca="1">VLOOKUP(Table_Data_Table_135[[#This Row],[Item ID]],Analysis_Table,13,FALSE)</f>
        <v>#N/A</v>
      </c>
      <c r="U36" s="3" t="e">
        <f ca="1">VLOOKUP(Table_Data_Table_135[[#This Row],[Item ID]],Analysis_Table,14,FALSE)</f>
        <v>#N/A</v>
      </c>
      <c r="V36" s="22" t="e">
        <f ca="1">VLOOKUP(Table_Data_Table_135[[#This Row],[Item ID]],Analysis_Table,15,FALSE)</f>
        <v>#N/A</v>
      </c>
      <c r="W36" s="2" t="e">
        <f ca="1">VLOOKUP(Table_Data_Table_135[[#This Row],[Item ID]],Analysis_Table,16,FALSE)</f>
        <v>#N/A</v>
      </c>
      <c r="X36" s="2" t="e">
        <f ca="1">VLOOKUP(Table_Data_Table_135[[#This Row],[Item ID]],Analysis_Table,17,FALSE)</f>
        <v>#N/A</v>
      </c>
      <c r="Y36" s="20" t="e">
        <f ca="1">VLOOKUP(Table_Data_Table_135[[#This Row],[Item ID]],Analysis_Table,18,FALSE)</f>
        <v>#N/A</v>
      </c>
      <c r="Z36" s="20" t="e">
        <f ca="1">VLOOKUP(Table_Data_Table_135[[#This Row],[Item ID]],Analysis_Table,19,FALSE)</f>
        <v>#N/A</v>
      </c>
      <c r="AA36"/>
      <c r="AB36"/>
      <c r="AC36">
        <v>1</v>
      </c>
    </row>
    <row r="37" spans="1:29" hidden="1" x14ac:dyDescent="0.25">
      <c r="A37" t="s">
        <v>133</v>
      </c>
      <c r="C37" t="e">
        <f ca="1">VLOOKUP(Table_Data_Table_135[[#This Row],[Item ID]],Analysis_Table,20,FALSE)</f>
        <v>#N/A</v>
      </c>
      <c r="F37" s="1"/>
      <c r="K37" s="21">
        <v>0</v>
      </c>
      <c r="O37" s="2" t="e">
        <f ca="1">VLOOKUP(Table_Data_Table_135[[#This Row],[Item ID]],Analysis_Table,8,FALSE)</f>
        <v>#N/A</v>
      </c>
      <c r="P37" s="19" t="e">
        <f ca="1">VLOOKUP(Table_Data_Table_135[[#This Row],[Item ID]],Analysis_Table,9,FALSE)</f>
        <v>#N/A</v>
      </c>
      <c r="Q37" s="18" t="e">
        <f ca="1">VLOOKUP(Table_Data_Table_135[[#This Row],[Item ID]],Analysis_Table,10,FALSE)</f>
        <v>#N/A</v>
      </c>
      <c r="R37" s="21" t="e">
        <f ca="1">VLOOKUP(Table_Data_Table_135[[#This Row],[Item ID]],Analysis_Table,11,FALSE)</f>
        <v>#N/A</v>
      </c>
      <c r="S37" s="2" t="e">
        <f ca="1">VLOOKUP(Table_Data_Table_135[[#This Row],[Item ID]],Analysis_Table,12,FALSE)</f>
        <v>#N/A</v>
      </c>
      <c r="T37" s="20" t="e">
        <f ca="1">VLOOKUP(Table_Data_Table_135[[#This Row],[Item ID]],Analysis_Table,13,FALSE)</f>
        <v>#N/A</v>
      </c>
      <c r="U37" s="3" t="e">
        <f ca="1">VLOOKUP(Table_Data_Table_135[[#This Row],[Item ID]],Analysis_Table,14,FALSE)</f>
        <v>#N/A</v>
      </c>
      <c r="V37" s="22" t="e">
        <f ca="1">VLOOKUP(Table_Data_Table_135[[#This Row],[Item ID]],Analysis_Table,15,FALSE)</f>
        <v>#N/A</v>
      </c>
      <c r="W37" s="2" t="e">
        <f ca="1">VLOOKUP(Table_Data_Table_135[[#This Row],[Item ID]],Analysis_Table,16,FALSE)</f>
        <v>#N/A</v>
      </c>
      <c r="X37" s="2" t="e">
        <f ca="1">VLOOKUP(Table_Data_Table_135[[#This Row],[Item ID]],Analysis_Table,17,FALSE)</f>
        <v>#N/A</v>
      </c>
      <c r="Y37" s="20" t="e">
        <f ca="1">VLOOKUP(Table_Data_Table_135[[#This Row],[Item ID]],Analysis_Table,18,FALSE)</f>
        <v>#N/A</v>
      </c>
      <c r="Z37" s="20" t="e">
        <f ca="1">VLOOKUP(Table_Data_Table_135[[#This Row],[Item ID]],Analysis_Table,19,FALSE)</f>
        <v>#N/A</v>
      </c>
      <c r="AA37"/>
      <c r="AB37"/>
      <c r="AC37">
        <v>1</v>
      </c>
    </row>
    <row r="38" spans="1:29" hidden="1" x14ac:dyDescent="0.25">
      <c r="A38" t="s">
        <v>133</v>
      </c>
      <c r="C38" t="e">
        <f ca="1">VLOOKUP(Table_Data_Table_135[[#This Row],[Item ID]],Analysis_Table,20,FALSE)</f>
        <v>#N/A</v>
      </c>
      <c r="F38" s="1"/>
      <c r="K38" s="21">
        <v>0</v>
      </c>
      <c r="O38" s="2" t="e">
        <f ca="1">VLOOKUP(Table_Data_Table_135[[#This Row],[Item ID]],Analysis_Table,8,FALSE)</f>
        <v>#N/A</v>
      </c>
      <c r="P38" s="19" t="e">
        <f ca="1">VLOOKUP(Table_Data_Table_135[[#This Row],[Item ID]],Analysis_Table,9,FALSE)</f>
        <v>#N/A</v>
      </c>
      <c r="Q38" s="18" t="e">
        <f ca="1">VLOOKUP(Table_Data_Table_135[[#This Row],[Item ID]],Analysis_Table,10,FALSE)</f>
        <v>#N/A</v>
      </c>
      <c r="R38" s="21" t="e">
        <f ca="1">VLOOKUP(Table_Data_Table_135[[#This Row],[Item ID]],Analysis_Table,11,FALSE)</f>
        <v>#N/A</v>
      </c>
      <c r="S38" s="2" t="e">
        <f ca="1">VLOOKUP(Table_Data_Table_135[[#This Row],[Item ID]],Analysis_Table,12,FALSE)</f>
        <v>#N/A</v>
      </c>
      <c r="T38" s="20" t="e">
        <f ca="1">VLOOKUP(Table_Data_Table_135[[#This Row],[Item ID]],Analysis_Table,13,FALSE)</f>
        <v>#N/A</v>
      </c>
      <c r="U38" s="3" t="e">
        <f ca="1">VLOOKUP(Table_Data_Table_135[[#This Row],[Item ID]],Analysis_Table,14,FALSE)</f>
        <v>#N/A</v>
      </c>
      <c r="V38" s="22" t="e">
        <f ca="1">VLOOKUP(Table_Data_Table_135[[#This Row],[Item ID]],Analysis_Table,15,FALSE)</f>
        <v>#N/A</v>
      </c>
      <c r="W38" s="2" t="e">
        <f ca="1">VLOOKUP(Table_Data_Table_135[[#This Row],[Item ID]],Analysis_Table,16,FALSE)</f>
        <v>#N/A</v>
      </c>
      <c r="X38" s="2" t="e">
        <f ca="1">VLOOKUP(Table_Data_Table_135[[#This Row],[Item ID]],Analysis_Table,17,FALSE)</f>
        <v>#N/A</v>
      </c>
      <c r="Y38" s="20" t="e">
        <f ca="1">VLOOKUP(Table_Data_Table_135[[#This Row],[Item ID]],Analysis_Table,18,FALSE)</f>
        <v>#N/A</v>
      </c>
      <c r="Z38" s="20" t="e">
        <f ca="1">VLOOKUP(Table_Data_Table_135[[#This Row],[Item ID]],Analysis_Table,19,FALSE)</f>
        <v>#N/A</v>
      </c>
      <c r="AA38"/>
      <c r="AB38"/>
      <c r="AC38">
        <v>1</v>
      </c>
    </row>
    <row r="39" spans="1:29" hidden="1" x14ac:dyDescent="0.25">
      <c r="A39" t="s">
        <v>133</v>
      </c>
      <c r="C39" t="e">
        <f ca="1">VLOOKUP(Table_Data_Table_135[[#This Row],[Item ID]],Analysis_Table,20,FALSE)</f>
        <v>#N/A</v>
      </c>
      <c r="F39" s="1"/>
      <c r="K39" s="21">
        <v>0</v>
      </c>
      <c r="O39" s="2" t="e">
        <f ca="1">VLOOKUP(Table_Data_Table_135[[#This Row],[Item ID]],Analysis_Table,8,FALSE)</f>
        <v>#N/A</v>
      </c>
      <c r="P39" s="19" t="e">
        <f ca="1">VLOOKUP(Table_Data_Table_135[[#This Row],[Item ID]],Analysis_Table,9,FALSE)</f>
        <v>#N/A</v>
      </c>
      <c r="Q39" s="18" t="e">
        <f ca="1">VLOOKUP(Table_Data_Table_135[[#This Row],[Item ID]],Analysis_Table,10,FALSE)</f>
        <v>#N/A</v>
      </c>
      <c r="R39" s="21" t="e">
        <f ca="1">VLOOKUP(Table_Data_Table_135[[#This Row],[Item ID]],Analysis_Table,11,FALSE)</f>
        <v>#N/A</v>
      </c>
      <c r="S39" s="2" t="e">
        <f ca="1">VLOOKUP(Table_Data_Table_135[[#This Row],[Item ID]],Analysis_Table,12,FALSE)</f>
        <v>#N/A</v>
      </c>
      <c r="T39" s="20" t="e">
        <f ca="1">VLOOKUP(Table_Data_Table_135[[#This Row],[Item ID]],Analysis_Table,13,FALSE)</f>
        <v>#N/A</v>
      </c>
      <c r="U39" s="3" t="e">
        <f ca="1">VLOOKUP(Table_Data_Table_135[[#This Row],[Item ID]],Analysis_Table,14,FALSE)</f>
        <v>#N/A</v>
      </c>
      <c r="V39" s="22" t="e">
        <f ca="1">VLOOKUP(Table_Data_Table_135[[#This Row],[Item ID]],Analysis_Table,15,FALSE)</f>
        <v>#N/A</v>
      </c>
      <c r="W39" s="2" t="e">
        <f ca="1">VLOOKUP(Table_Data_Table_135[[#This Row],[Item ID]],Analysis_Table,16,FALSE)</f>
        <v>#N/A</v>
      </c>
      <c r="X39" s="2" t="e">
        <f ca="1">VLOOKUP(Table_Data_Table_135[[#This Row],[Item ID]],Analysis_Table,17,FALSE)</f>
        <v>#N/A</v>
      </c>
      <c r="Y39" s="20" t="e">
        <f ca="1">VLOOKUP(Table_Data_Table_135[[#This Row],[Item ID]],Analysis_Table,18,FALSE)</f>
        <v>#N/A</v>
      </c>
      <c r="Z39" s="20" t="e">
        <f ca="1">VLOOKUP(Table_Data_Table_135[[#This Row],[Item ID]],Analysis_Table,19,FALSE)</f>
        <v>#N/A</v>
      </c>
      <c r="AA39"/>
      <c r="AB39"/>
      <c r="AC39">
        <v>1</v>
      </c>
    </row>
    <row r="40" spans="1:29" hidden="1" x14ac:dyDescent="0.25">
      <c r="A40" t="s">
        <v>133</v>
      </c>
      <c r="C40" t="e">
        <f ca="1">VLOOKUP(Table_Data_Table_135[[#This Row],[Item ID]],Analysis_Table,20,FALSE)</f>
        <v>#N/A</v>
      </c>
      <c r="F40" s="1"/>
      <c r="K40" s="21">
        <v>0</v>
      </c>
      <c r="O40" s="2" t="e">
        <f ca="1">VLOOKUP(Table_Data_Table_135[[#This Row],[Item ID]],Analysis_Table,8,FALSE)</f>
        <v>#N/A</v>
      </c>
      <c r="P40" s="19" t="e">
        <f ca="1">VLOOKUP(Table_Data_Table_135[[#This Row],[Item ID]],Analysis_Table,9,FALSE)</f>
        <v>#N/A</v>
      </c>
      <c r="Q40" s="18" t="e">
        <f ca="1">VLOOKUP(Table_Data_Table_135[[#This Row],[Item ID]],Analysis_Table,10,FALSE)</f>
        <v>#N/A</v>
      </c>
      <c r="R40" s="21" t="e">
        <f ca="1">VLOOKUP(Table_Data_Table_135[[#This Row],[Item ID]],Analysis_Table,11,FALSE)</f>
        <v>#N/A</v>
      </c>
      <c r="S40" s="2" t="e">
        <f ca="1">VLOOKUP(Table_Data_Table_135[[#This Row],[Item ID]],Analysis_Table,12,FALSE)</f>
        <v>#N/A</v>
      </c>
      <c r="T40" s="20" t="e">
        <f ca="1">VLOOKUP(Table_Data_Table_135[[#This Row],[Item ID]],Analysis_Table,13,FALSE)</f>
        <v>#N/A</v>
      </c>
      <c r="U40" s="3" t="e">
        <f ca="1">VLOOKUP(Table_Data_Table_135[[#This Row],[Item ID]],Analysis_Table,14,FALSE)</f>
        <v>#N/A</v>
      </c>
      <c r="V40" s="22" t="e">
        <f ca="1">VLOOKUP(Table_Data_Table_135[[#This Row],[Item ID]],Analysis_Table,15,FALSE)</f>
        <v>#N/A</v>
      </c>
      <c r="W40" s="2" t="e">
        <f ca="1">VLOOKUP(Table_Data_Table_135[[#This Row],[Item ID]],Analysis_Table,16,FALSE)</f>
        <v>#N/A</v>
      </c>
      <c r="X40" s="2" t="e">
        <f ca="1">VLOOKUP(Table_Data_Table_135[[#This Row],[Item ID]],Analysis_Table,17,FALSE)</f>
        <v>#N/A</v>
      </c>
      <c r="Y40" s="20" t="e">
        <f ca="1">VLOOKUP(Table_Data_Table_135[[#This Row],[Item ID]],Analysis_Table,18,FALSE)</f>
        <v>#N/A</v>
      </c>
      <c r="Z40" s="20" t="e">
        <f ca="1">VLOOKUP(Table_Data_Table_135[[#This Row],[Item ID]],Analysis_Table,19,FALSE)</f>
        <v>#N/A</v>
      </c>
      <c r="AA40"/>
      <c r="AB40"/>
      <c r="AC40">
        <v>1</v>
      </c>
    </row>
    <row r="41" spans="1:29" hidden="1" x14ac:dyDescent="0.25">
      <c r="A41" t="s">
        <v>133</v>
      </c>
      <c r="C41" t="e">
        <f ca="1">VLOOKUP(Table_Data_Table_135[[#This Row],[Item ID]],Analysis_Table,20,FALSE)</f>
        <v>#N/A</v>
      </c>
      <c r="F41" s="1"/>
      <c r="K41" s="21">
        <v>0</v>
      </c>
      <c r="O41" s="2" t="e">
        <f ca="1">VLOOKUP(Table_Data_Table_135[[#This Row],[Item ID]],Analysis_Table,8,FALSE)</f>
        <v>#N/A</v>
      </c>
      <c r="P41" s="19" t="e">
        <f ca="1">VLOOKUP(Table_Data_Table_135[[#This Row],[Item ID]],Analysis_Table,9,FALSE)</f>
        <v>#N/A</v>
      </c>
      <c r="Q41" s="18" t="e">
        <f ca="1">VLOOKUP(Table_Data_Table_135[[#This Row],[Item ID]],Analysis_Table,10,FALSE)</f>
        <v>#N/A</v>
      </c>
      <c r="R41" s="21" t="e">
        <f ca="1">VLOOKUP(Table_Data_Table_135[[#This Row],[Item ID]],Analysis_Table,11,FALSE)</f>
        <v>#N/A</v>
      </c>
      <c r="S41" s="2" t="e">
        <f ca="1">VLOOKUP(Table_Data_Table_135[[#This Row],[Item ID]],Analysis_Table,12,FALSE)</f>
        <v>#N/A</v>
      </c>
      <c r="T41" s="20" t="e">
        <f ca="1">VLOOKUP(Table_Data_Table_135[[#This Row],[Item ID]],Analysis_Table,13,FALSE)</f>
        <v>#N/A</v>
      </c>
      <c r="U41" s="3" t="e">
        <f ca="1">VLOOKUP(Table_Data_Table_135[[#This Row],[Item ID]],Analysis_Table,14,FALSE)</f>
        <v>#N/A</v>
      </c>
      <c r="V41" s="22" t="e">
        <f ca="1">VLOOKUP(Table_Data_Table_135[[#This Row],[Item ID]],Analysis_Table,15,FALSE)</f>
        <v>#N/A</v>
      </c>
      <c r="W41" s="2" t="e">
        <f ca="1">VLOOKUP(Table_Data_Table_135[[#This Row],[Item ID]],Analysis_Table,16,FALSE)</f>
        <v>#N/A</v>
      </c>
      <c r="X41" s="2" t="e">
        <f ca="1">VLOOKUP(Table_Data_Table_135[[#This Row],[Item ID]],Analysis_Table,17,FALSE)</f>
        <v>#N/A</v>
      </c>
      <c r="Y41" s="20" t="e">
        <f ca="1">VLOOKUP(Table_Data_Table_135[[#This Row],[Item ID]],Analysis_Table,18,FALSE)</f>
        <v>#N/A</v>
      </c>
      <c r="Z41" s="20" t="e">
        <f ca="1">VLOOKUP(Table_Data_Table_135[[#This Row],[Item ID]],Analysis_Table,19,FALSE)</f>
        <v>#N/A</v>
      </c>
      <c r="AA41"/>
      <c r="AB41"/>
      <c r="AC41">
        <v>1</v>
      </c>
    </row>
    <row r="42" spans="1:29" hidden="1" x14ac:dyDescent="0.25">
      <c r="A42" t="s">
        <v>133</v>
      </c>
      <c r="C42" t="e">
        <f ca="1">VLOOKUP(Table_Data_Table_135[[#This Row],[Item ID]],Analysis_Table,20,FALSE)</f>
        <v>#N/A</v>
      </c>
      <c r="F42" s="1"/>
      <c r="K42" s="21">
        <v>0</v>
      </c>
      <c r="O42" s="2" t="e">
        <f ca="1">VLOOKUP(Table_Data_Table_135[[#This Row],[Item ID]],Analysis_Table,8,FALSE)</f>
        <v>#N/A</v>
      </c>
      <c r="P42" s="19" t="e">
        <f ca="1">VLOOKUP(Table_Data_Table_135[[#This Row],[Item ID]],Analysis_Table,9,FALSE)</f>
        <v>#N/A</v>
      </c>
      <c r="Q42" s="18" t="e">
        <f ca="1">VLOOKUP(Table_Data_Table_135[[#This Row],[Item ID]],Analysis_Table,10,FALSE)</f>
        <v>#N/A</v>
      </c>
      <c r="R42" s="21" t="e">
        <f ca="1">VLOOKUP(Table_Data_Table_135[[#This Row],[Item ID]],Analysis_Table,11,FALSE)</f>
        <v>#N/A</v>
      </c>
      <c r="S42" s="2" t="e">
        <f ca="1">VLOOKUP(Table_Data_Table_135[[#This Row],[Item ID]],Analysis_Table,12,FALSE)</f>
        <v>#N/A</v>
      </c>
      <c r="T42" s="20" t="e">
        <f ca="1">VLOOKUP(Table_Data_Table_135[[#This Row],[Item ID]],Analysis_Table,13,FALSE)</f>
        <v>#N/A</v>
      </c>
      <c r="U42" s="3" t="e">
        <f ca="1">VLOOKUP(Table_Data_Table_135[[#This Row],[Item ID]],Analysis_Table,14,FALSE)</f>
        <v>#N/A</v>
      </c>
      <c r="V42" s="22" t="e">
        <f ca="1">VLOOKUP(Table_Data_Table_135[[#This Row],[Item ID]],Analysis_Table,15,FALSE)</f>
        <v>#N/A</v>
      </c>
      <c r="W42" s="2" t="e">
        <f ca="1">VLOOKUP(Table_Data_Table_135[[#This Row],[Item ID]],Analysis_Table,16,FALSE)</f>
        <v>#N/A</v>
      </c>
      <c r="X42" s="2" t="e">
        <f ca="1">VLOOKUP(Table_Data_Table_135[[#This Row],[Item ID]],Analysis_Table,17,FALSE)</f>
        <v>#N/A</v>
      </c>
      <c r="Y42" s="20" t="e">
        <f ca="1">VLOOKUP(Table_Data_Table_135[[#This Row],[Item ID]],Analysis_Table,18,FALSE)</f>
        <v>#N/A</v>
      </c>
      <c r="Z42" s="20" t="e">
        <f ca="1">VLOOKUP(Table_Data_Table_135[[#This Row],[Item ID]],Analysis_Table,19,FALSE)</f>
        <v>#N/A</v>
      </c>
      <c r="AA42"/>
      <c r="AB42"/>
      <c r="AC42">
        <v>1</v>
      </c>
    </row>
    <row r="43" spans="1:29" hidden="1" x14ac:dyDescent="0.25">
      <c r="A43" t="s">
        <v>133</v>
      </c>
      <c r="C43" t="e">
        <f ca="1">VLOOKUP(Table_Data_Table_135[[#This Row],[Item ID]],Analysis_Table,20,FALSE)</f>
        <v>#N/A</v>
      </c>
      <c r="F43" s="1"/>
      <c r="K43" s="21">
        <v>0</v>
      </c>
      <c r="O43" s="2" t="e">
        <f ca="1">VLOOKUP(Table_Data_Table_135[[#This Row],[Item ID]],Analysis_Table,8,FALSE)</f>
        <v>#N/A</v>
      </c>
      <c r="P43" s="19" t="e">
        <f ca="1">VLOOKUP(Table_Data_Table_135[[#This Row],[Item ID]],Analysis_Table,9,FALSE)</f>
        <v>#N/A</v>
      </c>
      <c r="Q43" s="18" t="e">
        <f ca="1">VLOOKUP(Table_Data_Table_135[[#This Row],[Item ID]],Analysis_Table,10,FALSE)</f>
        <v>#N/A</v>
      </c>
      <c r="R43" s="21" t="e">
        <f ca="1">VLOOKUP(Table_Data_Table_135[[#This Row],[Item ID]],Analysis_Table,11,FALSE)</f>
        <v>#N/A</v>
      </c>
      <c r="S43" s="2" t="e">
        <f ca="1">VLOOKUP(Table_Data_Table_135[[#This Row],[Item ID]],Analysis_Table,12,FALSE)</f>
        <v>#N/A</v>
      </c>
      <c r="T43" s="20" t="e">
        <f ca="1">VLOOKUP(Table_Data_Table_135[[#This Row],[Item ID]],Analysis_Table,13,FALSE)</f>
        <v>#N/A</v>
      </c>
      <c r="U43" s="3" t="e">
        <f ca="1">VLOOKUP(Table_Data_Table_135[[#This Row],[Item ID]],Analysis_Table,14,FALSE)</f>
        <v>#N/A</v>
      </c>
      <c r="V43" s="22" t="e">
        <f ca="1">VLOOKUP(Table_Data_Table_135[[#This Row],[Item ID]],Analysis_Table,15,FALSE)</f>
        <v>#N/A</v>
      </c>
      <c r="W43" s="2" t="e">
        <f ca="1">VLOOKUP(Table_Data_Table_135[[#This Row],[Item ID]],Analysis_Table,16,FALSE)</f>
        <v>#N/A</v>
      </c>
      <c r="X43" s="2" t="e">
        <f ca="1">VLOOKUP(Table_Data_Table_135[[#This Row],[Item ID]],Analysis_Table,17,FALSE)</f>
        <v>#N/A</v>
      </c>
      <c r="Y43" s="20" t="e">
        <f ca="1">VLOOKUP(Table_Data_Table_135[[#This Row],[Item ID]],Analysis_Table,18,FALSE)</f>
        <v>#N/A</v>
      </c>
      <c r="Z43" s="20" t="e">
        <f ca="1">VLOOKUP(Table_Data_Table_135[[#This Row],[Item ID]],Analysis_Table,19,FALSE)</f>
        <v>#N/A</v>
      </c>
      <c r="AA43"/>
      <c r="AB43"/>
      <c r="AC43">
        <v>1</v>
      </c>
    </row>
    <row r="44" spans="1:29" hidden="1" x14ac:dyDescent="0.25">
      <c r="A44" t="s">
        <v>133</v>
      </c>
      <c r="C44" t="e">
        <f ca="1">VLOOKUP(Table_Data_Table_135[[#This Row],[Item ID]],Analysis_Table,20,FALSE)</f>
        <v>#N/A</v>
      </c>
      <c r="F44" s="1"/>
      <c r="K44" s="21">
        <v>0</v>
      </c>
      <c r="O44" s="2" t="e">
        <f ca="1">VLOOKUP(Table_Data_Table_135[[#This Row],[Item ID]],Analysis_Table,8,FALSE)</f>
        <v>#N/A</v>
      </c>
      <c r="P44" s="19" t="e">
        <f ca="1">VLOOKUP(Table_Data_Table_135[[#This Row],[Item ID]],Analysis_Table,9,FALSE)</f>
        <v>#N/A</v>
      </c>
      <c r="Q44" s="18" t="e">
        <f ca="1">VLOOKUP(Table_Data_Table_135[[#This Row],[Item ID]],Analysis_Table,10,FALSE)</f>
        <v>#N/A</v>
      </c>
      <c r="R44" s="21" t="e">
        <f ca="1">VLOOKUP(Table_Data_Table_135[[#This Row],[Item ID]],Analysis_Table,11,FALSE)</f>
        <v>#N/A</v>
      </c>
      <c r="S44" s="2" t="e">
        <f ca="1">VLOOKUP(Table_Data_Table_135[[#This Row],[Item ID]],Analysis_Table,12,FALSE)</f>
        <v>#N/A</v>
      </c>
      <c r="T44" s="20" t="e">
        <f ca="1">VLOOKUP(Table_Data_Table_135[[#This Row],[Item ID]],Analysis_Table,13,FALSE)</f>
        <v>#N/A</v>
      </c>
      <c r="U44" s="3" t="e">
        <f ca="1">VLOOKUP(Table_Data_Table_135[[#This Row],[Item ID]],Analysis_Table,14,FALSE)</f>
        <v>#N/A</v>
      </c>
      <c r="V44" s="22" t="e">
        <f ca="1">VLOOKUP(Table_Data_Table_135[[#This Row],[Item ID]],Analysis_Table,15,FALSE)</f>
        <v>#N/A</v>
      </c>
      <c r="W44" s="2" t="e">
        <f ca="1">VLOOKUP(Table_Data_Table_135[[#This Row],[Item ID]],Analysis_Table,16,FALSE)</f>
        <v>#N/A</v>
      </c>
      <c r="X44" s="2" t="e">
        <f ca="1">VLOOKUP(Table_Data_Table_135[[#This Row],[Item ID]],Analysis_Table,17,FALSE)</f>
        <v>#N/A</v>
      </c>
      <c r="Y44" s="20" t="e">
        <f ca="1">VLOOKUP(Table_Data_Table_135[[#This Row],[Item ID]],Analysis_Table,18,FALSE)</f>
        <v>#N/A</v>
      </c>
      <c r="Z44" s="20" t="e">
        <f ca="1">VLOOKUP(Table_Data_Table_135[[#This Row],[Item ID]],Analysis_Table,19,FALSE)</f>
        <v>#N/A</v>
      </c>
      <c r="AA44"/>
      <c r="AB44"/>
      <c r="AC44">
        <v>1</v>
      </c>
    </row>
    <row r="45" spans="1:29" hidden="1" x14ac:dyDescent="0.25">
      <c r="A45" t="s">
        <v>133</v>
      </c>
      <c r="C45" t="e">
        <f ca="1">VLOOKUP(Table_Data_Table_135[[#This Row],[Item ID]],Analysis_Table,20,FALSE)</f>
        <v>#N/A</v>
      </c>
      <c r="F45" s="1"/>
      <c r="K45" s="21">
        <v>0</v>
      </c>
      <c r="O45" s="2" t="e">
        <f ca="1">VLOOKUP(Table_Data_Table_135[[#This Row],[Item ID]],Analysis_Table,8,FALSE)</f>
        <v>#N/A</v>
      </c>
      <c r="P45" s="19" t="e">
        <f ca="1">VLOOKUP(Table_Data_Table_135[[#This Row],[Item ID]],Analysis_Table,9,FALSE)</f>
        <v>#N/A</v>
      </c>
      <c r="Q45" s="18" t="e">
        <f ca="1">VLOOKUP(Table_Data_Table_135[[#This Row],[Item ID]],Analysis_Table,10,FALSE)</f>
        <v>#N/A</v>
      </c>
      <c r="R45" s="21" t="e">
        <f ca="1">VLOOKUP(Table_Data_Table_135[[#This Row],[Item ID]],Analysis_Table,11,FALSE)</f>
        <v>#N/A</v>
      </c>
      <c r="S45" s="2" t="e">
        <f ca="1">VLOOKUP(Table_Data_Table_135[[#This Row],[Item ID]],Analysis_Table,12,FALSE)</f>
        <v>#N/A</v>
      </c>
      <c r="T45" s="20" t="e">
        <f ca="1">VLOOKUP(Table_Data_Table_135[[#This Row],[Item ID]],Analysis_Table,13,FALSE)</f>
        <v>#N/A</v>
      </c>
      <c r="U45" s="3" t="e">
        <f ca="1">VLOOKUP(Table_Data_Table_135[[#This Row],[Item ID]],Analysis_Table,14,FALSE)</f>
        <v>#N/A</v>
      </c>
      <c r="V45" s="22" t="e">
        <f ca="1">VLOOKUP(Table_Data_Table_135[[#This Row],[Item ID]],Analysis_Table,15,FALSE)</f>
        <v>#N/A</v>
      </c>
      <c r="W45" s="2" t="e">
        <f ca="1">VLOOKUP(Table_Data_Table_135[[#This Row],[Item ID]],Analysis_Table,16,FALSE)</f>
        <v>#N/A</v>
      </c>
      <c r="X45" s="2" t="e">
        <f ca="1">VLOOKUP(Table_Data_Table_135[[#This Row],[Item ID]],Analysis_Table,17,FALSE)</f>
        <v>#N/A</v>
      </c>
      <c r="Y45" s="20" t="e">
        <f ca="1">VLOOKUP(Table_Data_Table_135[[#This Row],[Item ID]],Analysis_Table,18,FALSE)</f>
        <v>#N/A</v>
      </c>
      <c r="Z45" s="20" t="e">
        <f ca="1">VLOOKUP(Table_Data_Table_135[[#This Row],[Item ID]],Analysis_Table,19,FALSE)</f>
        <v>#N/A</v>
      </c>
      <c r="AA45"/>
      <c r="AB45"/>
      <c r="AC45">
        <v>1</v>
      </c>
    </row>
    <row r="46" spans="1:29" hidden="1" x14ac:dyDescent="0.25">
      <c r="A46" t="s">
        <v>133</v>
      </c>
      <c r="B46" s="23"/>
      <c r="C46" s="189" t="e">
        <f ca="1">VLOOKUP(Table_Data_Table_135[[#This Row],[Item ID]],Analysis_Table,20,FALSE)</f>
        <v>#N/A</v>
      </c>
      <c r="F46" s="7"/>
      <c r="K46" s="21">
        <v>0</v>
      </c>
      <c r="O46" s="2" t="e">
        <f ca="1">VLOOKUP(Table_Data_Table_135[[#This Row],[Item ID]],Analysis_Table,8,FALSE)</f>
        <v>#N/A</v>
      </c>
      <c r="P46" s="19" t="e">
        <f ca="1">VLOOKUP(Table_Data_Table_135[[#This Row],[Item ID]],Analysis_Table,9,FALSE)</f>
        <v>#N/A</v>
      </c>
      <c r="Q46" s="18" t="e">
        <f ca="1">VLOOKUP(Table_Data_Table_135[[#This Row],[Item ID]],Analysis_Table,10,FALSE)</f>
        <v>#N/A</v>
      </c>
      <c r="R46" s="21" t="e">
        <f ca="1">VLOOKUP(Table_Data_Table_135[[#This Row],[Item ID]],Analysis_Table,11,FALSE)</f>
        <v>#N/A</v>
      </c>
      <c r="S46" s="2" t="e">
        <f ca="1">VLOOKUP(Table_Data_Table_135[[#This Row],[Item ID]],Analysis_Table,12,FALSE)</f>
        <v>#N/A</v>
      </c>
      <c r="T46" s="20" t="e">
        <f ca="1">VLOOKUP(Table_Data_Table_135[[#This Row],[Item ID]],Analysis_Table,13,FALSE)</f>
        <v>#N/A</v>
      </c>
      <c r="U46" s="3" t="e">
        <f ca="1">VLOOKUP(Table_Data_Table_135[[#This Row],[Item ID]],Analysis_Table,14,FALSE)</f>
        <v>#N/A</v>
      </c>
      <c r="V46" s="22" t="e">
        <f ca="1">VLOOKUP(Table_Data_Table_135[[#This Row],[Item ID]],Analysis_Table,15,FALSE)</f>
        <v>#N/A</v>
      </c>
      <c r="W46" s="2" t="e">
        <f ca="1">VLOOKUP(Table_Data_Table_135[[#This Row],[Item ID]],Analysis_Table,16,FALSE)</f>
        <v>#N/A</v>
      </c>
      <c r="X46" s="2" t="e">
        <f ca="1">VLOOKUP(Table_Data_Table_135[[#This Row],[Item ID]],Analysis_Table,17,FALSE)</f>
        <v>#N/A</v>
      </c>
      <c r="Y46" s="20" t="e">
        <f ca="1">VLOOKUP(Table_Data_Table_135[[#This Row],[Item ID]],Analysis_Table,18,FALSE)</f>
        <v>#N/A</v>
      </c>
      <c r="Z46" s="20" t="e">
        <f ca="1">VLOOKUP(Table_Data_Table_135[[#This Row],[Item ID]],Analysis_Table,19,FALSE)</f>
        <v>#N/A</v>
      </c>
      <c r="AA46"/>
      <c r="AB46"/>
      <c r="AC46">
        <v>1</v>
      </c>
    </row>
    <row r="47" spans="1:29" hidden="1" x14ac:dyDescent="0.25">
      <c r="A47" t="s">
        <v>133</v>
      </c>
      <c r="C47" t="e">
        <f ca="1">VLOOKUP(Table_Data_Table_135[[#This Row],[Item ID]],Analysis_Table,20,FALSE)</f>
        <v>#N/A</v>
      </c>
      <c r="F47" s="1"/>
      <c r="K47" s="21">
        <v>0</v>
      </c>
      <c r="O47" s="2" t="e">
        <f ca="1">VLOOKUP(Table_Data_Table_135[[#This Row],[Item ID]],Analysis_Table,8,FALSE)</f>
        <v>#N/A</v>
      </c>
      <c r="P47" s="19" t="e">
        <f ca="1">VLOOKUP(Table_Data_Table_135[[#This Row],[Item ID]],Analysis_Table,9,FALSE)</f>
        <v>#N/A</v>
      </c>
      <c r="Q47" s="18" t="e">
        <f ca="1">VLOOKUP(Table_Data_Table_135[[#This Row],[Item ID]],Analysis_Table,10,FALSE)</f>
        <v>#N/A</v>
      </c>
      <c r="R47" s="21" t="e">
        <f ca="1">VLOOKUP(Table_Data_Table_135[[#This Row],[Item ID]],Analysis_Table,11,FALSE)</f>
        <v>#N/A</v>
      </c>
      <c r="S47" s="2" t="e">
        <f ca="1">VLOOKUP(Table_Data_Table_135[[#This Row],[Item ID]],Analysis_Table,12,FALSE)</f>
        <v>#N/A</v>
      </c>
      <c r="T47" s="20" t="e">
        <f ca="1">VLOOKUP(Table_Data_Table_135[[#This Row],[Item ID]],Analysis_Table,13,FALSE)</f>
        <v>#N/A</v>
      </c>
      <c r="U47" s="3" t="e">
        <f ca="1">VLOOKUP(Table_Data_Table_135[[#This Row],[Item ID]],Analysis_Table,14,FALSE)</f>
        <v>#N/A</v>
      </c>
      <c r="V47" s="22" t="e">
        <f ca="1">VLOOKUP(Table_Data_Table_135[[#This Row],[Item ID]],Analysis_Table,15,FALSE)</f>
        <v>#N/A</v>
      </c>
      <c r="W47" s="2" t="e">
        <f ca="1">VLOOKUP(Table_Data_Table_135[[#This Row],[Item ID]],Analysis_Table,16,FALSE)</f>
        <v>#N/A</v>
      </c>
      <c r="X47" s="2" t="e">
        <f ca="1">VLOOKUP(Table_Data_Table_135[[#This Row],[Item ID]],Analysis_Table,17,FALSE)</f>
        <v>#N/A</v>
      </c>
      <c r="Y47" s="20" t="e">
        <f ca="1">VLOOKUP(Table_Data_Table_135[[#This Row],[Item ID]],Analysis_Table,18,FALSE)</f>
        <v>#N/A</v>
      </c>
      <c r="Z47" s="20" t="e">
        <f ca="1">VLOOKUP(Table_Data_Table_135[[#This Row],[Item ID]],Analysis_Table,19,FALSE)</f>
        <v>#N/A</v>
      </c>
      <c r="AA47"/>
      <c r="AB47"/>
      <c r="AC47">
        <v>1</v>
      </c>
    </row>
    <row r="48" spans="1:29" hidden="1" x14ac:dyDescent="0.25">
      <c r="A48" t="s">
        <v>133</v>
      </c>
      <c r="C48" t="e">
        <f ca="1">VLOOKUP(Table_Data_Table_135[[#This Row],[Item ID]],Analysis_Table,20,FALSE)</f>
        <v>#N/A</v>
      </c>
      <c r="F48" s="1"/>
      <c r="K48" s="21">
        <v>0</v>
      </c>
      <c r="O48" s="2" t="e">
        <f ca="1">VLOOKUP(Table_Data_Table_135[[#This Row],[Item ID]],Analysis_Table,8,FALSE)</f>
        <v>#N/A</v>
      </c>
      <c r="P48" s="19" t="e">
        <f ca="1">VLOOKUP(Table_Data_Table_135[[#This Row],[Item ID]],Analysis_Table,9,FALSE)</f>
        <v>#N/A</v>
      </c>
      <c r="Q48" s="18" t="e">
        <f ca="1">VLOOKUP(Table_Data_Table_135[[#This Row],[Item ID]],Analysis_Table,10,FALSE)</f>
        <v>#N/A</v>
      </c>
      <c r="R48" s="21" t="e">
        <f ca="1">VLOOKUP(Table_Data_Table_135[[#This Row],[Item ID]],Analysis_Table,11,FALSE)</f>
        <v>#N/A</v>
      </c>
      <c r="S48" s="2" t="e">
        <f ca="1">VLOOKUP(Table_Data_Table_135[[#This Row],[Item ID]],Analysis_Table,12,FALSE)</f>
        <v>#N/A</v>
      </c>
      <c r="T48" s="20" t="e">
        <f ca="1">VLOOKUP(Table_Data_Table_135[[#This Row],[Item ID]],Analysis_Table,13,FALSE)</f>
        <v>#N/A</v>
      </c>
      <c r="U48" s="3" t="e">
        <f ca="1">VLOOKUP(Table_Data_Table_135[[#This Row],[Item ID]],Analysis_Table,14,FALSE)</f>
        <v>#N/A</v>
      </c>
      <c r="V48" s="22" t="e">
        <f ca="1">VLOOKUP(Table_Data_Table_135[[#This Row],[Item ID]],Analysis_Table,15,FALSE)</f>
        <v>#N/A</v>
      </c>
      <c r="W48" s="2" t="e">
        <f ca="1">VLOOKUP(Table_Data_Table_135[[#This Row],[Item ID]],Analysis_Table,16,FALSE)</f>
        <v>#N/A</v>
      </c>
      <c r="X48" s="2" t="e">
        <f ca="1">VLOOKUP(Table_Data_Table_135[[#This Row],[Item ID]],Analysis_Table,17,FALSE)</f>
        <v>#N/A</v>
      </c>
      <c r="Y48" s="20" t="e">
        <f ca="1">VLOOKUP(Table_Data_Table_135[[#This Row],[Item ID]],Analysis_Table,18,FALSE)</f>
        <v>#N/A</v>
      </c>
      <c r="Z48" s="20" t="e">
        <f ca="1">VLOOKUP(Table_Data_Table_135[[#This Row],[Item ID]],Analysis_Table,19,FALSE)</f>
        <v>#N/A</v>
      </c>
      <c r="AA48"/>
      <c r="AB48"/>
      <c r="AC48">
        <v>1</v>
      </c>
    </row>
    <row r="49" spans="1:29" hidden="1" x14ac:dyDescent="0.25">
      <c r="A49" t="s">
        <v>133</v>
      </c>
      <c r="C49" t="e">
        <f ca="1">VLOOKUP(Table_Data_Table_135[[#This Row],[Item ID]],Analysis_Table,20,FALSE)</f>
        <v>#N/A</v>
      </c>
      <c r="F49" s="1"/>
      <c r="K49" s="21">
        <v>0</v>
      </c>
      <c r="O49" s="2" t="e">
        <f ca="1">VLOOKUP(Table_Data_Table_135[[#This Row],[Item ID]],Analysis_Table,8,FALSE)</f>
        <v>#N/A</v>
      </c>
      <c r="P49" s="19" t="e">
        <f ca="1">VLOOKUP(Table_Data_Table_135[[#This Row],[Item ID]],Analysis_Table,9,FALSE)</f>
        <v>#N/A</v>
      </c>
      <c r="Q49" s="18" t="e">
        <f ca="1">VLOOKUP(Table_Data_Table_135[[#This Row],[Item ID]],Analysis_Table,10,FALSE)</f>
        <v>#N/A</v>
      </c>
      <c r="R49" s="21" t="e">
        <f ca="1">VLOOKUP(Table_Data_Table_135[[#This Row],[Item ID]],Analysis_Table,11,FALSE)</f>
        <v>#N/A</v>
      </c>
      <c r="S49" s="2" t="e">
        <f ca="1">VLOOKUP(Table_Data_Table_135[[#This Row],[Item ID]],Analysis_Table,12,FALSE)</f>
        <v>#N/A</v>
      </c>
      <c r="T49" s="20" t="e">
        <f ca="1">VLOOKUP(Table_Data_Table_135[[#This Row],[Item ID]],Analysis_Table,13,FALSE)</f>
        <v>#N/A</v>
      </c>
      <c r="U49" s="3" t="e">
        <f ca="1">VLOOKUP(Table_Data_Table_135[[#This Row],[Item ID]],Analysis_Table,14,FALSE)</f>
        <v>#N/A</v>
      </c>
      <c r="V49" s="22" t="e">
        <f ca="1">VLOOKUP(Table_Data_Table_135[[#This Row],[Item ID]],Analysis_Table,15,FALSE)</f>
        <v>#N/A</v>
      </c>
      <c r="W49" s="2" t="e">
        <f ca="1">VLOOKUP(Table_Data_Table_135[[#This Row],[Item ID]],Analysis_Table,16,FALSE)</f>
        <v>#N/A</v>
      </c>
      <c r="X49" s="2" t="e">
        <f ca="1">VLOOKUP(Table_Data_Table_135[[#This Row],[Item ID]],Analysis_Table,17,FALSE)</f>
        <v>#N/A</v>
      </c>
      <c r="Y49" s="20" t="e">
        <f ca="1">VLOOKUP(Table_Data_Table_135[[#This Row],[Item ID]],Analysis_Table,18,FALSE)</f>
        <v>#N/A</v>
      </c>
      <c r="Z49" s="20" t="e">
        <f ca="1">VLOOKUP(Table_Data_Table_135[[#This Row],[Item ID]],Analysis_Table,19,FALSE)</f>
        <v>#N/A</v>
      </c>
      <c r="AA49"/>
      <c r="AB49"/>
      <c r="AC49">
        <v>1</v>
      </c>
    </row>
    <row r="50" spans="1:29" hidden="1" x14ac:dyDescent="0.25">
      <c r="A50" t="s">
        <v>133</v>
      </c>
      <c r="C50" t="e">
        <f ca="1">VLOOKUP(Table_Data_Table_135[[#This Row],[Item ID]],Analysis_Table,20,FALSE)</f>
        <v>#N/A</v>
      </c>
      <c r="F50" s="1"/>
      <c r="K50" s="21">
        <v>0</v>
      </c>
      <c r="O50" s="2" t="e">
        <f ca="1">VLOOKUP(Table_Data_Table_135[[#This Row],[Item ID]],Analysis_Table,8,FALSE)</f>
        <v>#N/A</v>
      </c>
      <c r="P50" s="19" t="e">
        <f ca="1">VLOOKUP(Table_Data_Table_135[[#This Row],[Item ID]],Analysis_Table,9,FALSE)</f>
        <v>#N/A</v>
      </c>
      <c r="Q50" s="18" t="e">
        <f ca="1">VLOOKUP(Table_Data_Table_135[[#This Row],[Item ID]],Analysis_Table,10,FALSE)</f>
        <v>#N/A</v>
      </c>
      <c r="R50" s="21" t="e">
        <f ca="1">VLOOKUP(Table_Data_Table_135[[#This Row],[Item ID]],Analysis_Table,11,FALSE)</f>
        <v>#N/A</v>
      </c>
      <c r="S50" s="2" t="e">
        <f ca="1">VLOOKUP(Table_Data_Table_135[[#This Row],[Item ID]],Analysis_Table,12,FALSE)</f>
        <v>#N/A</v>
      </c>
      <c r="T50" s="20" t="e">
        <f ca="1">VLOOKUP(Table_Data_Table_135[[#This Row],[Item ID]],Analysis_Table,13,FALSE)</f>
        <v>#N/A</v>
      </c>
      <c r="U50" s="3" t="e">
        <f ca="1">VLOOKUP(Table_Data_Table_135[[#This Row],[Item ID]],Analysis_Table,14,FALSE)</f>
        <v>#N/A</v>
      </c>
      <c r="V50" s="22" t="e">
        <f ca="1">VLOOKUP(Table_Data_Table_135[[#This Row],[Item ID]],Analysis_Table,15,FALSE)</f>
        <v>#N/A</v>
      </c>
      <c r="W50" s="2" t="e">
        <f ca="1">VLOOKUP(Table_Data_Table_135[[#This Row],[Item ID]],Analysis_Table,16,FALSE)</f>
        <v>#N/A</v>
      </c>
      <c r="X50" s="2" t="e">
        <f ca="1">VLOOKUP(Table_Data_Table_135[[#This Row],[Item ID]],Analysis_Table,17,FALSE)</f>
        <v>#N/A</v>
      </c>
      <c r="Y50" s="20" t="e">
        <f ca="1">VLOOKUP(Table_Data_Table_135[[#This Row],[Item ID]],Analysis_Table,18,FALSE)</f>
        <v>#N/A</v>
      </c>
      <c r="Z50" s="20" t="e">
        <f ca="1">VLOOKUP(Table_Data_Table_135[[#This Row],[Item ID]],Analysis_Table,19,FALSE)</f>
        <v>#N/A</v>
      </c>
      <c r="AA50"/>
      <c r="AB50"/>
      <c r="AC50">
        <v>1</v>
      </c>
    </row>
    <row r="51" spans="1:29" hidden="1" x14ac:dyDescent="0.25">
      <c r="A51" t="s">
        <v>133</v>
      </c>
      <c r="C51" t="e">
        <f ca="1">VLOOKUP(Table_Data_Table_135[[#This Row],[Item ID]],Analysis_Table,20,FALSE)</f>
        <v>#N/A</v>
      </c>
      <c r="F51" s="1"/>
      <c r="K51" s="21">
        <v>0</v>
      </c>
      <c r="O51" s="2" t="e">
        <f ca="1">VLOOKUP(Table_Data_Table_135[[#This Row],[Item ID]],Analysis_Table,8,FALSE)</f>
        <v>#N/A</v>
      </c>
      <c r="P51" s="19" t="e">
        <f ca="1">VLOOKUP(Table_Data_Table_135[[#This Row],[Item ID]],Analysis_Table,9,FALSE)</f>
        <v>#N/A</v>
      </c>
      <c r="Q51" s="18" t="e">
        <f ca="1">VLOOKUP(Table_Data_Table_135[[#This Row],[Item ID]],Analysis_Table,10,FALSE)</f>
        <v>#N/A</v>
      </c>
      <c r="R51" s="21" t="e">
        <f ca="1">VLOOKUP(Table_Data_Table_135[[#This Row],[Item ID]],Analysis_Table,11,FALSE)</f>
        <v>#N/A</v>
      </c>
      <c r="S51" s="2" t="e">
        <f ca="1">VLOOKUP(Table_Data_Table_135[[#This Row],[Item ID]],Analysis_Table,12,FALSE)</f>
        <v>#N/A</v>
      </c>
      <c r="T51" s="20" t="e">
        <f ca="1">VLOOKUP(Table_Data_Table_135[[#This Row],[Item ID]],Analysis_Table,13,FALSE)</f>
        <v>#N/A</v>
      </c>
      <c r="U51" s="3" t="e">
        <f ca="1">VLOOKUP(Table_Data_Table_135[[#This Row],[Item ID]],Analysis_Table,14,FALSE)</f>
        <v>#N/A</v>
      </c>
      <c r="V51" s="22" t="e">
        <f ca="1">VLOOKUP(Table_Data_Table_135[[#This Row],[Item ID]],Analysis_Table,15,FALSE)</f>
        <v>#N/A</v>
      </c>
      <c r="W51" s="2" t="e">
        <f ca="1">VLOOKUP(Table_Data_Table_135[[#This Row],[Item ID]],Analysis_Table,16,FALSE)</f>
        <v>#N/A</v>
      </c>
      <c r="X51" s="2" t="e">
        <f ca="1">VLOOKUP(Table_Data_Table_135[[#This Row],[Item ID]],Analysis_Table,17,FALSE)</f>
        <v>#N/A</v>
      </c>
      <c r="Y51" s="20" t="e">
        <f ca="1">VLOOKUP(Table_Data_Table_135[[#This Row],[Item ID]],Analysis_Table,18,FALSE)</f>
        <v>#N/A</v>
      </c>
      <c r="Z51" s="20" t="e">
        <f ca="1">VLOOKUP(Table_Data_Table_135[[#This Row],[Item ID]],Analysis_Table,19,FALSE)</f>
        <v>#N/A</v>
      </c>
      <c r="AA51"/>
      <c r="AB51"/>
      <c r="AC51">
        <v>1</v>
      </c>
    </row>
    <row r="52" spans="1:29" hidden="1" x14ac:dyDescent="0.25">
      <c r="A52" t="s">
        <v>133</v>
      </c>
      <c r="C52" t="e">
        <f ca="1">VLOOKUP(Table_Data_Table_135[[#This Row],[Item ID]],Analysis_Table,20,FALSE)</f>
        <v>#N/A</v>
      </c>
      <c r="F52" s="1"/>
      <c r="K52" s="21">
        <v>0</v>
      </c>
      <c r="O52" s="2" t="e">
        <f ca="1">VLOOKUP(Table_Data_Table_135[[#This Row],[Item ID]],Analysis_Table,8,FALSE)</f>
        <v>#N/A</v>
      </c>
      <c r="P52" s="19" t="e">
        <f ca="1">VLOOKUP(Table_Data_Table_135[[#This Row],[Item ID]],Analysis_Table,9,FALSE)</f>
        <v>#N/A</v>
      </c>
      <c r="Q52" s="18" t="e">
        <f ca="1">VLOOKUP(Table_Data_Table_135[[#This Row],[Item ID]],Analysis_Table,10,FALSE)</f>
        <v>#N/A</v>
      </c>
      <c r="R52" s="21" t="e">
        <f ca="1">VLOOKUP(Table_Data_Table_135[[#This Row],[Item ID]],Analysis_Table,11,FALSE)</f>
        <v>#N/A</v>
      </c>
      <c r="S52" s="2" t="e">
        <f ca="1">VLOOKUP(Table_Data_Table_135[[#This Row],[Item ID]],Analysis_Table,12,FALSE)</f>
        <v>#N/A</v>
      </c>
      <c r="T52" s="20" t="e">
        <f ca="1">VLOOKUP(Table_Data_Table_135[[#This Row],[Item ID]],Analysis_Table,13,FALSE)</f>
        <v>#N/A</v>
      </c>
      <c r="U52" s="3" t="e">
        <f ca="1">VLOOKUP(Table_Data_Table_135[[#This Row],[Item ID]],Analysis_Table,14,FALSE)</f>
        <v>#N/A</v>
      </c>
      <c r="V52" s="22" t="e">
        <f ca="1">VLOOKUP(Table_Data_Table_135[[#This Row],[Item ID]],Analysis_Table,15,FALSE)</f>
        <v>#N/A</v>
      </c>
      <c r="W52" s="2" t="e">
        <f ca="1">VLOOKUP(Table_Data_Table_135[[#This Row],[Item ID]],Analysis_Table,16,FALSE)</f>
        <v>#N/A</v>
      </c>
      <c r="X52" s="2" t="e">
        <f ca="1">VLOOKUP(Table_Data_Table_135[[#This Row],[Item ID]],Analysis_Table,17,FALSE)</f>
        <v>#N/A</v>
      </c>
      <c r="Y52" s="20" t="e">
        <f ca="1">VLOOKUP(Table_Data_Table_135[[#This Row],[Item ID]],Analysis_Table,18,FALSE)</f>
        <v>#N/A</v>
      </c>
      <c r="Z52" s="20" t="e">
        <f ca="1">VLOOKUP(Table_Data_Table_135[[#This Row],[Item ID]],Analysis_Table,19,FALSE)</f>
        <v>#N/A</v>
      </c>
      <c r="AA52"/>
      <c r="AB52"/>
      <c r="AC52">
        <v>1</v>
      </c>
    </row>
    <row r="53" spans="1:29" hidden="1" x14ac:dyDescent="0.25">
      <c r="A53" t="s">
        <v>133</v>
      </c>
      <c r="C53" t="e">
        <f ca="1">VLOOKUP(Table_Data_Table_135[[#This Row],[Item ID]],Analysis_Table,20,FALSE)</f>
        <v>#N/A</v>
      </c>
      <c r="F53" s="1"/>
      <c r="K53" s="21">
        <v>0</v>
      </c>
      <c r="O53" s="2" t="e">
        <f ca="1">VLOOKUP(Table_Data_Table_135[[#This Row],[Item ID]],Analysis_Table,8,FALSE)</f>
        <v>#N/A</v>
      </c>
      <c r="P53" s="19" t="e">
        <f ca="1">VLOOKUP(Table_Data_Table_135[[#This Row],[Item ID]],Analysis_Table,9,FALSE)</f>
        <v>#N/A</v>
      </c>
      <c r="Q53" s="18" t="e">
        <f ca="1">VLOOKUP(Table_Data_Table_135[[#This Row],[Item ID]],Analysis_Table,10,FALSE)</f>
        <v>#N/A</v>
      </c>
      <c r="R53" s="21" t="e">
        <f ca="1">VLOOKUP(Table_Data_Table_135[[#This Row],[Item ID]],Analysis_Table,11,FALSE)</f>
        <v>#N/A</v>
      </c>
      <c r="S53" s="2" t="e">
        <f ca="1">VLOOKUP(Table_Data_Table_135[[#This Row],[Item ID]],Analysis_Table,12,FALSE)</f>
        <v>#N/A</v>
      </c>
      <c r="T53" s="20" t="e">
        <f ca="1">VLOOKUP(Table_Data_Table_135[[#This Row],[Item ID]],Analysis_Table,13,FALSE)</f>
        <v>#N/A</v>
      </c>
      <c r="U53" s="3" t="e">
        <f ca="1">VLOOKUP(Table_Data_Table_135[[#This Row],[Item ID]],Analysis_Table,14,FALSE)</f>
        <v>#N/A</v>
      </c>
      <c r="V53" s="22" t="e">
        <f ca="1">VLOOKUP(Table_Data_Table_135[[#This Row],[Item ID]],Analysis_Table,15,FALSE)</f>
        <v>#N/A</v>
      </c>
      <c r="W53" s="2" t="e">
        <f ca="1">VLOOKUP(Table_Data_Table_135[[#This Row],[Item ID]],Analysis_Table,16,FALSE)</f>
        <v>#N/A</v>
      </c>
      <c r="X53" s="2" t="e">
        <f ca="1">VLOOKUP(Table_Data_Table_135[[#This Row],[Item ID]],Analysis_Table,17,FALSE)</f>
        <v>#N/A</v>
      </c>
      <c r="Y53" s="20" t="e">
        <f ca="1">VLOOKUP(Table_Data_Table_135[[#This Row],[Item ID]],Analysis_Table,18,FALSE)</f>
        <v>#N/A</v>
      </c>
      <c r="Z53" s="20" t="e">
        <f ca="1">VLOOKUP(Table_Data_Table_135[[#This Row],[Item ID]],Analysis_Table,19,FALSE)</f>
        <v>#N/A</v>
      </c>
      <c r="AA53"/>
      <c r="AB53"/>
      <c r="AC53">
        <v>1</v>
      </c>
    </row>
    <row r="54" spans="1:29" hidden="1" x14ac:dyDescent="0.25">
      <c r="A54" t="s">
        <v>133</v>
      </c>
      <c r="C54" t="e">
        <f ca="1">VLOOKUP(Table_Data_Table_135[[#This Row],[Item ID]],Analysis_Table,20,FALSE)</f>
        <v>#N/A</v>
      </c>
      <c r="F54" s="1"/>
      <c r="K54" s="21">
        <v>0</v>
      </c>
      <c r="O54" s="2" t="e">
        <f ca="1">VLOOKUP(Table_Data_Table_135[[#This Row],[Item ID]],Analysis_Table,8,FALSE)</f>
        <v>#N/A</v>
      </c>
      <c r="P54" s="19" t="e">
        <f ca="1">VLOOKUP(Table_Data_Table_135[[#This Row],[Item ID]],Analysis_Table,9,FALSE)</f>
        <v>#N/A</v>
      </c>
      <c r="Q54" s="18" t="e">
        <f ca="1">VLOOKUP(Table_Data_Table_135[[#This Row],[Item ID]],Analysis_Table,10,FALSE)</f>
        <v>#N/A</v>
      </c>
      <c r="R54" s="21" t="e">
        <f ca="1">VLOOKUP(Table_Data_Table_135[[#This Row],[Item ID]],Analysis_Table,11,FALSE)</f>
        <v>#N/A</v>
      </c>
      <c r="S54" s="2" t="e">
        <f ca="1">VLOOKUP(Table_Data_Table_135[[#This Row],[Item ID]],Analysis_Table,12,FALSE)</f>
        <v>#N/A</v>
      </c>
      <c r="T54" s="20" t="e">
        <f ca="1">VLOOKUP(Table_Data_Table_135[[#This Row],[Item ID]],Analysis_Table,13,FALSE)</f>
        <v>#N/A</v>
      </c>
      <c r="U54" s="3" t="e">
        <f ca="1">VLOOKUP(Table_Data_Table_135[[#This Row],[Item ID]],Analysis_Table,14,FALSE)</f>
        <v>#N/A</v>
      </c>
      <c r="V54" s="22" t="e">
        <f ca="1">VLOOKUP(Table_Data_Table_135[[#This Row],[Item ID]],Analysis_Table,15,FALSE)</f>
        <v>#N/A</v>
      </c>
      <c r="W54" s="2" t="e">
        <f ca="1">VLOOKUP(Table_Data_Table_135[[#This Row],[Item ID]],Analysis_Table,16,FALSE)</f>
        <v>#N/A</v>
      </c>
      <c r="X54" s="2" t="e">
        <f ca="1">VLOOKUP(Table_Data_Table_135[[#This Row],[Item ID]],Analysis_Table,17,FALSE)</f>
        <v>#N/A</v>
      </c>
      <c r="Y54" s="20" t="e">
        <f ca="1">VLOOKUP(Table_Data_Table_135[[#This Row],[Item ID]],Analysis_Table,18,FALSE)</f>
        <v>#N/A</v>
      </c>
      <c r="Z54" s="20" t="e">
        <f ca="1">VLOOKUP(Table_Data_Table_135[[#This Row],[Item ID]],Analysis_Table,19,FALSE)</f>
        <v>#N/A</v>
      </c>
      <c r="AA54"/>
      <c r="AB54"/>
      <c r="AC54">
        <v>1</v>
      </c>
    </row>
    <row r="55" spans="1:29" hidden="1" x14ac:dyDescent="0.25">
      <c r="A55" t="s">
        <v>133</v>
      </c>
      <c r="C55" t="e">
        <f ca="1">VLOOKUP(Table_Data_Table_135[[#This Row],[Item ID]],Analysis_Table,20,FALSE)</f>
        <v>#N/A</v>
      </c>
      <c r="F55" s="1"/>
      <c r="K55" s="21">
        <v>0</v>
      </c>
      <c r="O55" s="2" t="e">
        <f ca="1">VLOOKUP(Table_Data_Table_135[[#This Row],[Item ID]],Analysis_Table,8,FALSE)</f>
        <v>#N/A</v>
      </c>
      <c r="P55" s="19" t="e">
        <f ca="1">VLOOKUP(Table_Data_Table_135[[#This Row],[Item ID]],Analysis_Table,9,FALSE)</f>
        <v>#N/A</v>
      </c>
      <c r="Q55" s="18" t="e">
        <f ca="1">VLOOKUP(Table_Data_Table_135[[#This Row],[Item ID]],Analysis_Table,10,FALSE)</f>
        <v>#N/A</v>
      </c>
      <c r="R55" s="21" t="e">
        <f ca="1">VLOOKUP(Table_Data_Table_135[[#This Row],[Item ID]],Analysis_Table,11,FALSE)</f>
        <v>#N/A</v>
      </c>
      <c r="S55" s="2" t="e">
        <f ca="1">VLOOKUP(Table_Data_Table_135[[#This Row],[Item ID]],Analysis_Table,12,FALSE)</f>
        <v>#N/A</v>
      </c>
      <c r="T55" s="20" t="e">
        <f ca="1">VLOOKUP(Table_Data_Table_135[[#This Row],[Item ID]],Analysis_Table,13,FALSE)</f>
        <v>#N/A</v>
      </c>
      <c r="U55" s="3" t="e">
        <f ca="1">VLOOKUP(Table_Data_Table_135[[#This Row],[Item ID]],Analysis_Table,14,FALSE)</f>
        <v>#N/A</v>
      </c>
      <c r="V55" s="22" t="e">
        <f ca="1">VLOOKUP(Table_Data_Table_135[[#This Row],[Item ID]],Analysis_Table,15,FALSE)</f>
        <v>#N/A</v>
      </c>
      <c r="W55" s="2" t="e">
        <f ca="1">VLOOKUP(Table_Data_Table_135[[#This Row],[Item ID]],Analysis_Table,16,FALSE)</f>
        <v>#N/A</v>
      </c>
      <c r="X55" s="2" t="e">
        <f ca="1">VLOOKUP(Table_Data_Table_135[[#This Row],[Item ID]],Analysis_Table,17,FALSE)</f>
        <v>#N/A</v>
      </c>
      <c r="Y55" s="20" t="e">
        <f ca="1">VLOOKUP(Table_Data_Table_135[[#This Row],[Item ID]],Analysis_Table,18,FALSE)</f>
        <v>#N/A</v>
      </c>
      <c r="Z55" s="20" t="e">
        <f ca="1">VLOOKUP(Table_Data_Table_135[[#This Row],[Item ID]],Analysis_Table,19,FALSE)</f>
        <v>#N/A</v>
      </c>
      <c r="AA55"/>
      <c r="AB55"/>
      <c r="AC55">
        <v>1</v>
      </c>
    </row>
    <row r="56" spans="1:29" hidden="1" x14ac:dyDescent="0.25">
      <c r="A56" t="s">
        <v>133</v>
      </c>
      <c r="C56" t="e">
        <f ca="1">VLOOKUP(Table_Data_Table_135[[#This Row],[Item ID]],Analysis_Table,20,FALSE)</f>
        <v>#N/A</v>
      </c>
      <c r="F56" s="1"/>
      <c r="K56" s="21">
        <v>0</v>
      </c>
      <c r="O56" s="2" t="e">
        <f ca="1">VLOOKUP(Table_Data_Table_135[[#This Row],[Item ID]],Analysis_Table,8,FALSE)</f>
        <v>#N/A</v>
      </c>
      <c r="P56" s="19" t="e">
        <f ca="1">VLOOKUP(Table_Data_Table_135[[#This Row],[Item ID]],Analysis_Table,9,FALSE)</f>
        <v>#N/A</v>
      </c>
      <c r="Q56" s="18" t="e">
        <f ca="1">VLOOKUP(Table_Data_Table_135[[#This Row],[Item ID]],Analysis_Table,10,FALSE)</f>
        <v>#N/A</v>
      </c>
      <c r="R56" s="21" t="e">
        <f ca="1">VLOOKUP(Table_Data_Table_135[[#This Row],[Item ID]],Analysis_Table,11,FALSE)</f>
        <v>#N/A</v>
      </c>
      <c r="S56" s="2" t="e">
        <f ca="1">VLOOKUP(Table_Data_Table_135[[#This Row],[Item ID]],Analysis_Table,12,FALSE)</f>
        <v>#N/A</v>
      </c>
      <c r="T56" s="20" t="e">
        <f ca="1">VLOOKUP(Table_Data_Table_135[[#This Row],[Item ID]],Analysis_Table,13,FALSE)</f>
        <v>#N/A</v>
      </c>
      <c r="U56" s="3" t="e">
        <f ca="1">VLOOKUP(Table_Data_Table_135[[#This Row],[Item ID]],Analysis_Table,14,FALSE)</f>
        <v>#N/A</v>
      </c>
      <c r="V56" s="22" t="e">
        <f ca="1">VLOOKUP(Table_Data_Table_135[[#This Row],[Item ID]],Analysis_Table,15,FALSE)</f>
        <v>#N/A</v>
      </c>
      <c r="W56" s="2" t="e">
        <f ca="1">VLOOKUP(Table_Data_Table_135[[#This Row],[Item ID]],Analysis_Table,16,FALSE)</f>
        <v>#N/A</v>
      </c>
      <c r="X56" s="2" t="e">
        <f ca="1">VLOOKUP(Table_Data_Table_135[[#This Row],[Item ID]],Analysis_Table,17,FALSE)</f>
        <v>#N/A</v>
      </c>
      <c r="Y56" s="20" t="e">
        <f ca="1">VLOOKUP(Table_Data_Table_135[[#This Row],[Item ID]],Analysis_Table,18,FALSE)</f>
        <v>#N/A</v>
      </c>
      <c r="Z56" s="20" t="e">
        <f ca="1">VLOOKUP(Table_Data_Table_135[[#This Row],[Item ID]],Analysis_Table,19,FALSE)</f>
        <v>#N/A</v>
      </c>
      <c r="AA56"/>
      <c r="AB56"/>
      <c r="AC56">
        <v>1</v>
      </c>
    </row>
    <row r="57" spans="1:29" hidden="1" x14ac:dyDescent="0.25">
      <c r="A57" t="s">
        <v>133</v>
      </c>
      <c r="C57" t="e">
        <f ca="1">VLOOKUP(Table_Data_Table_135[[#This Row],[Item ID]],Analysis_Table,20,FALSE)</f>
        <v>#N/A</v>
      </c>
      <c r="F57" s="1"/>
      <c r="K57" s="21">
        <v>0</v>
      </c>
      <c r="O57" s="2" t="e">
        <f ca="1">VLOOKUP(Table_Data_Table_135[[#This Row],[Item ID]],Analysis_Table,8,FALSE)</f>
        <v>#N/A</v>
      </c>
      <c r="P57" s="19" t="e">
        <f ca="1">VLOOKUP(Table_Data_Table_135[[#This Row],[Item ID]],Analysis_Table,9,FALSE)</f>
        <v>#N/A</v>
      </c>
      <c r="Q57" s="18" t="e">
        <f ca="1">VLOOKUP(Table_Data_Table_135[[#This Row],[Item ID]],Analysis_Table,10,FALSE)</f>
        <v>#N/A</v>
      </c>
      <c r="R57" s="21" t="e">
        <f ca="1">VLOOKUP(Table_Data_Table_135[[#This Row],[Item ID]],Analysis_Table,11,FALSE)</f>
        <v>#N/A</v>
      </c>
      <c r="S57" s="2" t="e">
        <f ca="1">VLOOKUP(Table_Data_Table_135[[#This Row],[Item ID]],Analysis_Table,12,FALSE)</f>
        <v>#N/A</v>
      </c>
      <c r="T57" s="20" t="e">
        <f ca="1">VLOOKUP(Table_Data_Table_135[[#This Row],[Item ID]],Analysis_Table,13,FALSE)</f>
        <v>#N/A</v>
      </c>
      <c r="U57" s="3" t="e">
        <f ca="1">VLOOKUP(Table_Data_Table_135[[#This Row],[Item ID]],Analysis_Table,14,FALSE)</f>
        <v>#N/A</v>
      </c>
      <c r="V57" s="22" t="e">
        <f ca="1">VLOOKUP(Table_Data_Table_135[[#This Row],[Item ID]],Analysis_Table,15,FALSE)</f>
        <v>#N/A</v>
      </c>
      <c r="W57" s="2" t="e">
        <f ca="1">VLOOKUP(Table_Data_Table_135[[#This Row],[Item ID]],Analysis_Table,16,FALSE)</f>
        <v>#N/A</v>
      </c>
      <c r="X57" s="2" t="e">
        <f ca="1">VLOOKUP(Table_Data_Table_135[[#This Row],[Item ID]],Analysis_Table,17,FALSE)</f>
        <v>#N/A</v>
      </c>
      <c r="Y57" s="20" t="e">
        <f ca="1">VLOOKUP(Table_Data_Table_135[[#This Row],[Item ID]],Analysis_Table,18,FALSE)</f>
        <v>#N/A</v>
      </c>
      <c r="Z57" s="20" t="e">
        <f ca="1">VLOOKUP(Table_Data_Table_135[[#This Row],[Item ID]],Analysis_Table,19,FALSE)</f>
        <v>#N/A</v>
      </c>
      <c r="AA57"/>
      <c r="AB57"/>
      <c r="AC57">
        <v>1</v>
      </c>
    </row>
    <row r="58" spans="1:29" hidden="1" x14ac:dyDescent="0.25">
      <c r="A58" t="s">
        <v>133</v>
      </c>
      <c r="C58" t="e">
        <f ca="1">VLOOKUP(Table_Data_Table_135[[#This Row],[Item ID]],Analysis_Table,20,FALSE)</f>
        <v>#N/A</v>
      </c>
      <c r="F58" s="1"/>
      <c r="K58" s="21">
        <v>0</v>
      </c>
      <c r="O58" s="2" t="e">
        <f ca="1">VLOOKUP(Table_Data_Table_135[[#This Row],[Item ID]],Analysis_Table,8,FALSE)</f>
        <v>#N/A</v>
      </c>
      <c r="P58" s="19" t="e">
        <f ca="1">VLOOKUP(Table_Data_Table_135[[#This Row],[Item ID]],Analysis_Table,9,FALSE)</f>
        <v>#N/A</v>
      </c>
      <c r="Q58" s="18" t="e">
        <f ca="1">VLOOKUP(Table_Data_Table_135[[#This Row],[Item ID]],Analysis_Table,10,FALSE)</f>
        <v>#N/A</v>
      </c>
      <c r="R58" s="21" t="e">
        <f ca="1">VLOOKUP(Table_Data_Table_135[[#This Row],[Item ID]],Analysis_Table,11,FALSE)</f>
        <v>#N/A</v>
      </c>
      <c r="S58" s="2" t="e">
        <f ca="1">VLOOKUP(Table_Data_Table_135[[#This Row],[Item ID]],Analysis_Table,12,FALSE)</f>
        <v>#N/A</v>
      </c>
      <c r="T58" s="20" t="e">
        <f ca="1">VLOOKUP(Table_Data_Table_135[[#This Row],[Item ID]],Analysis_Table,13,FALSE)</f>
        <v>#N/A</v>
      </c>
      <c r="U58" s="3" t="e">
        <f ca="1">VLOOKUP(Table_Data_Table_135[[#This Row],[Item ID]],Analysis_Table,14,FALSE)</f>
        <v>#N/A</v>
      </c>
      <c r="V58" s="22" t="e">
        <f ca="1">VLOOKUP(Table_Data_Table_135[[#This Row],[Item ID]],Analysis_Table,15,FALSE)</f>
        <v>#N/A</v>
      </c>
      <c r="W58" s="2" t="e">
        <f ca="1">VLOOKUP(Table_Data_Table_135[[#This Row],[Item ID]],Analysis_Table,16,FALSE)</f>
        <v>#N/A</v>
      </c>
      <c r="X58" s="2" t="e">
        <f ca="1">VLOOKUP(Table_Data_Table_135[[#This Row],[Item ID]],Analysis_Table,17,FALSE)</f>
        <v>#N/A</v>
      </c>
      <c r="Y58" s="20" t="e">
        <f ca="1">VLOOKUP(Table_Data_Table_135[[#This Row],[Item ID]],Analysis_Table,18,FALSE)</f>
        <v>#N/A</v>
      </c>
      <c r="Z58" s="20" t="e">
        <f ca="1">VLOOKUP(Table_Data_Table_135[[#This Row],[Item ID]],Analysis_Table,19,FALSE)</f>
        <v>#N/A</v>
      </c>
      <c r="AA58"/>
      <c r="AB58"/>
      <c r="AC58">
        <v>1</v>
      </c>
    </row>
    <row r="59" spans="1:29" hidden="1" x14ac:dyDescent="0.25">
      <c r="A59" t="s">
        <v>133</v>
      </c>
      <c r="C59" t="e">
        <f ca="1">VLOOKUP(Table_Data_Table_135[[#This Row],[Item ID]],Analysis_Table,20,FALSE)</f>
        <v>#N/A</v>
      </c>
      <c r="F59" s="1"/>
      <c r="K59" s="21">
        <v>0</v>
      </c>
      <c r="O59" s="2" t="e">
        <f ca="1">VLOOKUP(Table_Data_Table_135[[#This Row],[Item ID]],Analysis_Table,8,FALSE)</f>
        <v>#N/A</v>
      </c>
      <c r="P59" s="19" t="e">
        <f ca="1">VLOOKUP(Table_Data_Table_135[[#This Row],[Item ID]],Analysis_Table,9,FALSE)</f>
        <v>#N/A</v>
      </c>
      <c r="Q59" s="18" t="e">
        <f ca="1">VLOOKUP(Table_Data_Table_135[[#This Row],[Item ID]],Analysis_Table,10,FALSE)</f>
        <v>#N/A</v>
      </c>
      <c r="R59" s="21" t="e">
        <f ca="1">VLOOKUP(Table_Data_Table_135[[#This Row],[Item ID]],Analysis_Table,11,FALSE)</f>
        <v>#N/A</v>
      </c>
      <c r="S59" s="2" t="e">
        <f ca="1">VLOOKUP(Table_Data_Table_135[[#This Row],[Item ID]],Analysis_Table,12,FALSE)</f>
        <v>#N/A</v>
      </c>
      <c r="T59" s="20" t="e">
        <f ca="1">VLOOKUP(Table_Data_Table_135[[#This Row],[Item ID]],Analysis_Table,13,FALSE)</f>
        <v>#N/A</v>
      </c>
      <c r="U59" s="3" t="e">
        <f ca="1">VLOOKUP(Table_Data_Table_135[[#This Row],[Item ID]],Analysis_Table,14,FALSE)</f>
        <v>#N/A</v>
      </c>
      <c r="V59" s="22" t="e">
        <f ca="1">VLOOKUP(Table_Data_Table_135[[#This Row],[Item ID]],Analysis_Table,15,FALSE)</f>
        <v>#N/A</v>
      </c>
      <c r="W59" s="2" t="e">
        <f ca="1">VLOOKUP(Table_Data_Table_135[[#This Row],[Item ID]],Analysis_Table,16,FALSE)</f>
        <v>#N/A</v>
      </c>
      <c r="X59" s="2" t="e">
        <f ca="1">VLOOKUP(Table_Data_Table_135[[#This Row],[Item ID]],Analysis_Table,17,FALSE)</f>
        <v>#N/A</v>
      </c>
      <c r="Y59" s="20" t="e">
        <f ca="1">VLOOKUP(Table_Data_Table_135[[#This Row],[Item ID]],Analysis_Table,18,FALSE)</f>
        <v>#N/A</v>
      </c>
      <c r="Z59" s="20" t="e">
        <f ca="1">VLOOKUP(Table_Data_Table_135[[#This Row],[Item ID]],Analysis_Table,19,FALSE)</f>
        <v>#N/A</v>
      </c>
      <c r="AA59"/>
      <c r="AB59"/>
      <c r="AC59">
        <v>1</v>
      </c>
    </row>
    <row r="60" spans="1:29" hidden="1" x14ac:dyDescent="0.25">
      <c r="A60" t="s">
        <v>133</v>
      </c>
      <c r="C60" t="e">
        <f ca="1">VLOOKUP(Table_Data_Table_135[[#This Row],[Item ID]],Analysis_Table,20,FALSE)</f>
        <v>#N/A</v>
      </c>
      <c r="F60" s="1"/>
      <c r="K60" s="21">
        <v>0</v>
      </c>
      <c r="O60" s="2" t="e">
        <f ca="1">VLOOKUP(Table_Data_Table_135[[#This Row],[Item ID]],Analysis_Table,8,FALSE)</f>
        <v>#N/A</v>
      </c>
      <c r="P60" s="19" t="e">
        <f ca="1">VLOOKUP(Table_Data_Table_135[[#This Row],[Item ID]],Analysis_Table,9,FALSE)</f>
        <v>#N/A</v>
      </c>
      <c r="Q60" s="18" t="e">
        <f ca="1">VLOOKUP(Table_Data_Table_135[[#This Row],[Item ID]],Analysis_Table,10,FALSE)</f>
        <v>#N/A</v>
      </c>
      <c r="R60" s="21" t="e">
        <f ca="1">VLOOKUP(Table_Data_Table_135[[#This Row],[Item ID]],Analysis_Table,11,FALSE)</f>
        <v>#N/A</v>
      </c>
      <c r="S60" s="2" t="e">
        <f ca="1">VLOOKUP(Table_Data_Table_135[[#This Row],[Item ID]],Analysis_Table,12,FALSE)</f>
        <v>#N/A</v>
      </c>
      <c r="T60" s="20" t="e">
        <f ca="1">VLOOKUP(Table_Data_Table_135[[#This Row],[Item ID]],Analysis_Table,13,FALSE)</f>
        <v>#N/A</v>
      </c>
      <c r="U60" s="3" t="e">
        <f ca="1">VLOOKUP(Table_Data_Table_135[[#This Row],[Item ID]],Analysis_Table,14,FALSE)</f>
        <v>#N/A</v>
      </c>
      <c r="V60" s="22" t="e">
        <f ca="1">VLOOKUP(Table_Data_Table_135[[#This Row],[Item ID]],Analysis_Table,15,FALSE)</f>
        <v>#N/A</v>
      </c>
      <c r="W60" s="2" t="e">
        <f ca="1">VLOOKUP(Table_Data_Table_135[[#This Row],[Item ID]],Analysis_Table,16,FALSE)</f>
        <v>#N/A</v>
      </c>
      <c r="X60" s="2" t="e">
        <f ca="1">VLOOKUP(Table_Data_Table_135[[#This Row],[Item ID]],Analysis_Table,17,FALSE)</f>
        <v>#N/A</v>
      </c>
      <c r="Y60" s="20" t="e">
        <f ca="1">VLOOKUP(Table_Data_Table_135[[#This Row],[Item ID]],Analysis_Table,18,FALSE)</f>
        <v>#N/A</v>
      </c>
      <c r="Z60" s="20" t="e">
        <f ca="1">VLOOKUP(Table_Data_Table_135[[#This Row],[Item ID]],Analysis_Table,19,FALSE)</f>
        <v>#N/A</v>
      </c>
      <c r="AA60"/>
      <c r="AB60"/>
      <c r="AC60">
        <v>1</v>
      </c>
    </row>
    <row r="61" spans="1:29" hidden="1" x14ac:dyDescent="0.25">
      <c r="A61" t="s">
        <v>133</v>
      </c>
      <c r="C61" t="e">
        <f ca="1">VLOOKUP(Table_Data_Table_135[[#This Row],[Item ID]],Analysis_Table,20,FALSE)</f>
        <v>#N/A</v>
      </c>
      <c r="F61" s="1"/>
      <c r="K61" s="21">
        <v>0</v>
      </c>
      <c r="O61" s="2" t="e">
        <f ca="1">VLOOKUP(Table_Data_Table_135[[#This Row],[Item ID]],Analysis_Table,8,FALSE)</f>
        <v>#N/A</v>
      </c>
      <c r="P61" s="19" t="e">
        <f ca="1">VLOOKUP(Table_Data_Table_135[[#This Row],[Item ID]],Analysis_Table,9,FALSE)</f>
        <v>#N/A</v>
      </c>
      <c r="Q61" s="18" t="e">
        <f ca="1">VLOOKUP(Table_Data_Table_135[[#This Row],[Item ID]],Analysis_Table,10,FALSE)</f>
        <v>#N/A</v>
      </c>
      <c r="R61" s="21" t="e">
        <f ca="1">VLOOKUP(Table_Data_Table_135[[#This Row],[Item ID]],Analysis_Table,11,FALSE)</f>
        <v>#N/A</v>
      </c>
      <c r="S61" s="2" t="e">
        <f ca="1">VLOOKUP(Table_Data_Table_135[[#This Row],[Item ID]],Analysis_Table,12,FALSE)</f>
        <v>#N/A</v>
      </c>
      <c r="T61" s="20" t="e">
        <f ca="1">VLOOKUP(Table_Data_Table_135[[#This Row],[Item ID]],Analysis_Table,13,FALSE)</f>
        <v>#N/A</v>
      </c>
      <c r="U61" s="3" t="e">
        <f ca="1">VLOOKUP(Table_Data_Table_135[[#This Row],[Item ID]],Analysis_Table,14,FALSE)</f>
        <v>#N/A</v>
      </c>
      <c r="V61" s="22" t="e">
        <f ca="1">VLOOKUP(Table_Data_Table_135[[#This Row],[Item ID]],Analysis_Table,15,FALSE)</f>
        <v>#N/A</v>
      </c>
      <c r="W61" s="2" t="e">
        <f ca="1">VLOOKUP(Table_Data_Table_135[[#This Row],[Item ID]],Analysis_Table,16,FALSE)</f>
        <v>#N/A</v>
      </c>
      <c r="X61" s="2" t="e">
        <f ca="1">VLOOKUP(Table_Data_Table_135[[#This Row],[Item ID]],Analysis_Table,17,FALSE)</f>
        <v>#N/A</v>
      </c>
      <c r="Y61" s="20" t="e">
        <f ca="1">VLOOKUP(Table_Data_Table_135[[#This Row],[Item ID]],Analysis_Table,18,FALSE)</f>
        <v>#N/A</v>
      </c>
      <c r="Z61" s="20" t="e">
        <f ca="1">VLOOKUP(Table_Data_Table_135[[#This Row],[Item ID]],Analysis_Table,19,FALSE)</f>
        <v>#N/A</v>
      </c>
      <c r="AA61"/>
      <c r="AB61"/>
      <c r="AC61">
        <v>1</v>
      </c>
    </row>
    <row r="62" spans="1:29" hidden="1" x14ac:dyDescent="0.25">
      <c r="A62" t="s">
        <v>133</v>
      </c>
      <c r="C62" t="e">
        <f ca="1">VLOOKUP(Table_Data_Table_135[[#This Row],[Item ID]],Analysis_Table,20,FALSE)</f>
        <v>#N/A</v>
      </c>
      <c r="F62" s="1"/>
      <c r="K62" s="21">
        <v>0</v>
      </c>
      <c r="O62" s="2" t="e">
        <f ca="1">VLOOKUP(Table_Data_Table_135[[#This Row],[Item ID]],Analysis_Table,8,FALSE)</f>
        <v>#N/A</v>
      </c>
      <c r="P62" s="19" t="e">
        <f ca="1">VLOOKUP(Table_Data_Table_135[[#This Row],[Item ID]],Analysis_Table,9,FALSE)</f>
        <v>#N/A</v>
      </c>
      <c r="Q62" s="18" t="e">
        <f ca="1">VLOOKUP(Table_Data_Table_135[[#This Row],[Item ID]],Analysis_Table,10,FALSE)</f>
        <v>#N/A</v>
      </c>
      <c r="R62" s="21" t="e">
        <f ca="1">VLOOKUP(Table_Data_Table_135[[#This Row],[Item ID]],Analysis_Table,11,FALSE)</f>
        <v>#N/A</v>
      </c>
      <c r="S62" s="2" t="e">
        <f ca="1">VLOOKUP(Table_Data_Table_135[[#This Row],[Item ID]],Analysis_Table,12,FALSE)</f>
        <v>#N/A</v>
      </c>
      <c r="T62" s="20" t="e">
        <f ca="1">VLOOKUP(Table_Data_Table_135[[#This Row],[Item ID]],Analysis_Table,13,FALSE)</f>
        <v>#N/A</v>
      </c>
      <c r="U62" s="3" t="e">
        <f ca="1">VLOOKUP(Table_Data_Table_135[[#This Row],[Item ID]],Analysis_Table,14,FALSE)</f>
        <v>#N/A</v>
      </c>
      <c r="V62" s="22" t="e">
        <f ca="1">VLOOKUP(Table_Data_Table_135[[#This Row],[Item ID]],Analysis_Table,15,FALSE)</f>
        <v>#N/A</v>
      </c>
      <c r="W62" s="2" t="e">
        <f ca="1">VLOOKUP(Table_Data_Table_135[[#This Row],[Item ID]],Analysis_Table,16,FALSE)</f>
        <v>#N/A</v>
      </c>
      <c r="X62" s="2" t="e">
        <f ca="1">VLOOKUP(Table_Data_Table_135[[#This Row],[Item ID]],Analysis_Table,17,FALSE)</f>
        <v>#N/A</v>
      </c>
      <c r="Y62" s="20" t="e">
        <f ca="1">VLOOKUP(Table_Data_Table_135[[#This Row],[Item ID]],Analysis_Table,18,FALSE)</f>
        <v>#N/A</v>
      </c>
      <c r="Z62" s="20" t="e">
        <f ca="1">VLOOKUP(Table_Data_Table_135[[#This Row],[Item ID]],Analysis_Table,19,FALSE)</f>
        <v>#N/A</v>
      </c>
      <c r="AA62"/>
      <c r="AB62"/>
      <c r="AC62">
        <v>1</v>
      </c>
    </row>
    <row r="63" spans="1:29" hidden="1" x14ac:dyDescent="0.25">
      <c r="A63" t="s">
        <v>133</v>
      </c>
      <c r="C63" t="e">
        <f ca="1">VLOOKUP(Table_Data_Table_135[[#This Row],[Item ID]],Analysis_Table,20,FALSE)</f>
        <v>#N/A</v>
      </c>
      <c r="F63" s="1"/>
      <c r="K63" s="21">
        <v>0</v>
      </c>
      <c r="O63" s="2" t="e">
        <f ca="1">VLOOKUP(Table_Data_Table_135[[#This Row],[Item ID]],Analysis_Table,8,FALSE)</f>
        <v>#N/A</v>
      </c>
      <c r="P63" s="19" t="e">
        <f ca="1">VLOOKUP(Table_Data_Table_135[[#This Row],[Item ID]],Analysis_Table,9,FALSE)</f>
        <v>#N/A</v>
      </c>
      <c r="Q63" s="18" t="e">
        <f ca="1">VLOOKUP(Table_Data_Table_135[[#This Row],[Item ID]],Analysis_Table,10,FALSE)</f>
        <v>#N/A</v>
      </c>
      <c r="R63" s="21" t="e">
        <f ca="1">VLOOKUP(Table_Data_Table_135[[#This Row],[Item ID]],Analysis_Table,11,FALSE)</f>
        <v>#N/A</v>
      </c>
      <c r="S63" s="2" t="e">
        <f ca="1">VLOOKUP(Table_Data_Table_135[[#This Row],[Item ID]],Analysis_Table,12,FALSE)</f>
        <v>#N/A</v>
      </c>
      <c r="T63" s="20" t="e">
        <f ca="1">VLOOKUP(Table_Data_Table_135[[#This Row],[Item ID]],Analysis_Table,13,FALSE)</f>
        <v>#N/A</v>
      </c>
      <c r="U63" s="3" t="e">
        <f ca="1">VLOOKUP(Table_Data_Table_135[[#This Row],[Item ID]],Analysis_Table,14,FALSE)</f>
        <v>#N/A</v>
      </c>
      <c r="V63" s="22" t="e">
        <f ca="1">VLOOKUP(Table_Data_Table_135[[#This Row],[Item ID]],Analysis_Table,15,FALSE)</f>
        <v>#N/A</v>
      </c>
      <c r="W63" s="2" t="e">
        <f ca="1">VLOOKUP(Table_Data_Table_135[[#This Row],[Item ID]],Analysis_Table,16,FALSE)</f>
        <v>#N/A</v>
      </c>
      <c r="X63" s="2" t="e">
        <f ca="1">VLOOKUP(Table_Data_Table_135[[#This Row],[Item ID]],Analysis_Table,17,FALSE)</f>
        <v>#N/A</v>
      </c>
      <c r="Y63" s="20" t="e">
        <f ca="1">VLOOKUP(Table_Data_Table_135[[#This Row],[Item ID]],Analysis_Table,18,FALSE)</f>
        <v>#N/A</v>
      </c>
      <c r="Z63" s="20" t="e">
        <f ca="1">VLOOKUP(Table_Data_Table_135[[#This Row],[Item ID]],Analysis_Table,19,FALSE)</f>
        <v>#N/A</v>
      </c>
      <c r="AA63"/>
      <c r="AB63"/>
      <c r="AC63">
        <v>1</v>
      </c>
    </row>
    <row r="64" spans="1:29" hidden="1" x14ac:dyDescent="0.25">
      <c r="A64" t="s">
        <v>133</v>
      </c>
      <c r="C64" t="e">
        <f ca="1">VLOOKUP(Table_Data_Table_135[[#This Row],[Item ID]],Analysis_Table,20,FALSE)</f>
        <v>#N/A</v>
      </c>
      <c r="F64" s="1"/>
      <c r="K64" s="21">
        <v>0</v>
      </c>
      <c r="O64" s="2" t="e">
        <f ca="1">VLOOKUP(Table_Data_Table_135[[#This Row],[Item ID]],Analysis_Table,8,FALSE)</f>
        <v>#N/A</v>
      </c>
      <c r="P64" s="19" t="e">
        <f ca="1">VLOOKUP(Table_Data_Table_135[[#This Row],[Item ID]],Analysis_Table,9,FALSE)</f>
        <v>#N/A</v>
      </c>
      <c r="Q64" s="18" t="e">
        <f ca="1">VLOOKUP(Table_Data_Table_135[[#This Row],[Item ID]],Analysis_Table,10,FALSE)</f>
        <v>#N/A</v>
      </c>
      <c r="R64" s="21" t="e">
        <f ca="1">VLOOKUP(Table_Data_Table_135[[#This Row],[Item ID]],Analysis_Table,11,FALSE)</f>
        <v>#N/A</v>
      </c>
      <c r="S64" s="2" t="e">
        <f ca="1">VLOOKUP(Table_Data_Table_135[[#This Row],[Item ID]],Analysis_Table,12,FALSE)</f>
        <v>#N/A</v>
      </c>
      <c r="T64" s="20" t="e">
        <f ca="1">VLOOKUP(Table_Data_Table_135[[#This Row],[Item ID]],Analysis_Table,13,FALSE)</f>
        <v>#N/A</v>
      </c>
      <c r="U64" s="3" t="e">
        <f ca="1">VLOOKUP(Table_Data_Table_135[[#This Row],[Item ID]],Analysis_Table,14,FALSE)</f>
        <v>#N/A</v>
      </c>
      <c r="V64" s="22" t="e">
        <f ca="1">VLOOKUP(Table_Data_Table_135[[#This Row],[Item ID]],Analysis_Table,15,FALSE)</f>
        <v>#N/A</v>
      </c>
      <c r="W64" s="2" t="e">
        <f ca="1">VLOOKUP(Table_Data_Table_135[[#This Row],[Item ID]],Analysis_Table,16,FALSE)</f>
        <v>#N/A</v>
      </c>
      <c r="X64" s="2" t="e">
        <f ca="1">VLOOKUP(Table_Data_Table_135[[#This Row],[Item ID]],Analysis_Table,17,FALSE)</f>
        <v>#N/A</v>
      </c>
      <c r="Y64" s="20" t="e">
        <f ca="1">VLOOKUP(Table_Data_Table_135[[#This Row],[Item ID]],Analysis_Table,18,FALSE)</f>
        <v>#N/A</v>
      </c>
      <c r="Z64" s="20" t="e">
        <f ca="1">VLOOKUP(Table_Data_Table_135[[#This Row],[Item ID]],Analysis_Table,19,FALSE)</f>
        <v>#N/A</v>
      </c>
      <c r="AA64"/>
      <c r="AB64"/>
      <c r="AC64">
        <v>1</v>
      </c>
    </row>
    <row r="65" spans="1:29" hidden="1" x14ac:dyDescent="0.25">
      <c r="A65" t="s">
        <v>133</v>
      </c>
      <c r="C65" t="e">
        <f ca="1">VLOOKUP(Table_Data_Table_135[[#This Row],[Item ID]],Analysis_Table,20,FALSE)</f>
        <v>#N/A</v>
      </c>
      <c r="F65" s="1"/>
      <c r="K65" s="21">
        <v>0</v>
      </c>
      <c r="O65" s="2" t="e">
        <f ca="1">VLOOKUP(Table_Data_Table_135[[#This Row],[Item ID]],Analysis_Table,8,FALSE)</f>
        <v>#N/A</v>
      </c>
      <c r="P65" s="19" t="e">
        <f ca="1">VLOOKUP(Table_Data_Table_135[[#This Row],[Item ID]],Analysis_Table,9,FALSE)</f>
        <v>#N/A</v>
      </c>
      <c r="Q65" s="18" t="e">
        <f ca="1">VLOOKUP(Table_Data_Table_135[[#This Row],[Item ID]],Analysis_Table,10,FALSE)</f>
        <v>#N/A</v>
      </c>
      <c r="R65" s="21" t="e">
        <f ca="1">VLOOKUP(Table_Data_Table_135[[#This Row],[Item ID]],Analysis_Table,11,FALSE)</f>
        <v>#N/A</v>
      </c>
      <c r="S65" s="2" t="e">
        <f ca="1">VLOOKUP(Table_Data_Table_135[[#This Row],[Item ID]],Analysis_Table,12,FALSE)</f>
        <v>#N/A</v>
      </c>
      <c r="T65" s="20" t="e">
        <f ca="1">VLOOKUP(Table_Data_Table_135[[#This Row],[Item ID]],Analysis_Table,13,FALSE)</f>
        <v>#N/A</v>
      </c>
      <c r="U65" s="3" t="e">
        <f ca="1">VLOOKUP(Table_Data_Table_135[[#This Row],[Item ID]],Analysis_Table,14,FALSE)</f>
        <v>#N/A</v>
      </c>
      <c r="V65" s="22" t="e">
        <f ca="1">VLOOKUP(Table_Data_Table_135[[#This Row],[Item ID]],Analysis_Table,15,FALSE)</f>
        <v>#N/A</v>
      </c>
      <c r="W65" s="2" t="e">
        <f ca="1">VLOOKUP(Table_Data_Table_135[[#This Row],[Item ID]],Analysis_Table,16,FALSE)</f>
        <v>#N/A</v>
      </c>
      <c r="X65" s="2" t="e">
        <f ca="1">VLOOKUP(Table_Data_Table_135[[#This Row],[Item ID]],Analysis_Table,17,FALSE)</f>
        <v>#N/A</v>
      </c>
      <c r="Y65" s="20" t="e">
        <f ca="1">VLOOKUP(Table_Data_Table_135[[#This Row],[Item ID]],Analysis_Table,18,FALSE)</f>
        <v>#N/A</v>
      </c>
      <c r="Z65" s="20" t="e">
        <f ca="1">VLOOKUP(Table_Data_Table_135[[#This Row],[Item ID]],Analysis_Table,19,FALSE)</f>
        <v>#N/A</v>
      </c>
      <c r="AA65"/>
      <c r="AB65"/>
      <c r="AC65">
        <v>1</v>
      </c>
    </row>
    <row r="66" spans="1:29" hidden="1" x14ac:dyDescent="0.25">
      <c r="A66" t="s">
        <v>133</v>
      </c>
      <c r="C66" t="e">
        <f ca="1">VLOOKUP(Table_Data_Table_135[[#This Row],[Item ID]],Analysis_Table,20,FALSE)</f>
        <v>#N/A</v>
      </c>
      <c r="F66" s="1"/>
      <c r="K66" s="21">
        <v>0</v>
      </c>
      <c r="O66" s="2" t="e">
        <f ca="1">VLOOKUP(Table_Data_Table_135[[#This Row],[Item ID]],Analysis_Table,8,FALSE)</f>
        <v>#N/A</v>
      </c>
      <c r="P66" s="19" t="e">
        <f ca="1">VLOOKUP(Table_Data_Table_135[[#This Row],[Item ID]],Analysis_Table,9,FALSE)</f>
        <v>#N/A</v>
      </c>
      <c r="Q66" s="18" t="e">
        <f ca="1">VLOOKUP(Table_Data_Table_135[[#This Row],[Item ID]],Analysis_Table,10,FALSE)</f>
        <v>#N/A</v>
      </c>
      <c r="R66" s="21" t="e">
        <f ca="1">VLOOKUP(Table_Data_Table_135[[#This Row],[Item ID]],Analysis_Table,11,FALSE)</f>
        <v>#N/A</v>
      </c>
      <c r="S66" s="2" t="e">
        <f ca="1">VLOOKUP(Table_Data_Table_135[[#This Row],[Item ID]],Analysis_Table,12,FALSE)</f>
        <v>#N/A</v>
      </c>
      <c r="T66" s="20" t="e">
        <f ca="1">VLOOKUP(Table_Data_Table_135[[#This Row],[Item ID]],Analysis_Table,13,FALSE)</f>
        <v>#N/A</v>
      </c>
      <c r="U66" s="3" t="e">
        <f ca="1">VLOOKUP(Table_Data_Table_135[[#This Row],[Item ID]],Analysis_Table,14,FALSE)</f>
        <v>#N/A</v>
      </c>
      <c r="V66" s="22" t="e">
        <f ca="1">VLOOKUP(Table_Data_Table_135[[#This Row],[Item ID]],Analysis_Table,15,FALSE)</f>
        <v>#N/A</v>
      </c>
      <c r="W66" s="2" t="e">
        <f ca="1">VLOOKUP(Table_Data_Table_135[[#This Row],[Item ID]],Analysis_Table,16,FALSE)</f>
        <v>#N/A</v>
      </c>
      <c r="X66" s="2" t="e">
        <f ca="1">VLOOKUP(Table_Data_Table_135[[#This Row],[Item ID]],Analysis_Table,17,FALSE)</f>
        <v>#N/A</v>
      </c>
      <c r="Y66" s="20" t="e">
        <f ca="1">VLOOKUP(Table_Data_Table_135[[#This Row],[Item ID]],Analysis_Table,18,FALSE)</f>
        <v>#N/A</v>
      </c>
      <c r="Z66" s="20" t="e">
        <f ca="1">VLOOKUP(Table_Data_Table_135[[#This Row],[Item ID]],Analysis_Table,19,FALSE)</f>
        <v>#N/A</v>
      </c>
      <c r="AA66"/>
      <c r="AB66"/>
      <c r="AC66">
        <v>1</v>
      </c>
    </row>
    <row r="67" spans="1:29" hidden="1" x14ac:dyDescent="0.25">
      <c r="A67" t="s">
        <v>133</v>
      </c>
      <c r="C67" t="e">
        <f ca="1">VLOOKUP(Table_Data_Table_135[[#This Row],[Item ID]],Analysis_Table,20,FALSE)</f>
        <v>#N/A</v>
      </c>
      <c r="F67" s="1"/>
      <c r="K67" s="21">
        <v>0</v>
      </c>
      <c r="O67" s="2" t="e">
        <f ca="1">VLOOKUP(Table_Data_Table_135[[#This Row],[Item ID]],Analysis_Table,8,FALSE)</f>
        <v>#N/A</v>
      </c>
      <c r="P67" s="19" t="e">
        <f ca="1">VLOOKUP(Table_Data_Table_135[[#This Row],[Item ID]],Analysis_Table,9,FALSE)</f>
        <v>#N/A</v>
      </c>
      <c r="Q67" s="18" t="e">
        <f ca="1">VLOOKUP(Table_Data_Table_135[[#This Row],[Item ID]],Analysis_Table,10,FALSE)</f>
        <v>#N/A</v>
      </c>
      <c r="R67" s="21" t="e">
        <f ca="1">VLOOKUP(Table_Data_Table_135[[#This Row],[Item ID]],Analysis_Table,11,FALSE)</f>
        <v>#N/A</v>
      </c>
      <c r="S67" s="2" t="e">
        <f ca="1">VLOOKUP(Table_Data_Table_135[[#This Row],[Item ID]],Analysis_Table,12,FALSE)</f>
        <v>#N/A</v>
      </c>
      <c r="T67" s="20" t="e">
        <f ca="1">VLOOKUP(Table_Data_Table_135[[#This Row],[Item ID]],Analysis_Table,13,FALSE)</f>
        <v>#N/A</v>
      </c>
      <c r="U67" s="3" t="e">
        <f ca="1">VLOOKUP(Table_Data_Table_135[[#This Row],[Item ID]],Analysis_Table,14,FALSE)</f>
        <v>#N/A</v>
      </c>
      <c r="V67" s="22" t="e">
        <f ca="1">VLOOKUP(Table_Data_Table_135[[#This Row],[Item ID]],Analysis_Table,15,FALSE)</f>
        <v>#N/A</v>
      </c>
      <c r="W67" s="2" t="e">
        <f ca="1">VLOOKUP(Table_Data_Table_135[[#This Row],[Item ID]],Analysis_Table,16,FALSE)</f>
        <v>#N/A</v>
      </c>
      <c r="X67" s="2" t="e">
        <f ca="1">VLOOKUP(Table_Data_Table_135[[#This Row],[Item ID]],Analysis_Table,17,FALSE)</f>
        <v>#N/A</v>
      </c>
      <c r="Y67" s="20" t="e">
        <f ca="1">VLOOKUP(Table_Data_Table_135[[#This Row],[Item ID]],Analysis_Table,18,FALSE)</f>
        <v>#N/A</v>
      </c>
      <c r="Z67" s="20" t="e">
        <f ca="1">VLOOKUP(Table_Data_Table_135[[#This Row],[Item ID]],Analysis_Table,19,FALSE)</f>
        <v>#N/A</v>
      </c>
      <c r="AA67"/>
      <c r="AB67"/>
      <c r="AC67">
        <v>1</v>
      </c>
    </row>
    <row r="68" spans="1:29" hidden="1" x14ac:dyDescent="0.25">
      <c r="A68" t="s">
        <v>133</v>
      </c>
      <c r="C68" t="e">
        <f ca="1">VLOOKUP(Table_Data_Table_135[[#This Row],[Item ID]],Analysis_Table,20,FALSE)</f>
        <v>#N/A</v>
      </c>
      <c r="F68" s="1"/>
      <c r="K68" s="21">
        <v>0</v>
      </c>
      <c r="O68" s="2" t="e">
        <f ca="1">VLOOKUP(Table_Data_Table_135[[#This Row],[Item ID]],Analysis_Table,8,FALSE)</f>
        <v>#N/A</v>
      </c>
      <c r="P68" s="19" t="e">
        <f ca="1">VLOOKUP(Table_Data_Table_135[[#This Row],[Item ID]],Analysis_Table,9,FALSE)</f>
        <v>#N/A</v>
      </c>
      <c r="Q68" s="18" t="e">
        <f ca="1">VLOOKUP(Table_Data_Table_135[[#This Row],[Item ID]],Analysis_Table,10,FALSE)</f>
        <v>#N/A</v>
      </c>
      <c r="R68" s="21" t="e">
        <f ca="1">VLOOKUP(Table_Data_Table_135[[#This Row],[Item ID]],Analysis_Table,11,FALSE)</f>
        <v>#N/A</v>
      </c>
      <c r="S68" s="2" t="e">
        <f ca="1">VLOOKUP(Table_Data_Table_135[[#This Row],[Item ID]],Analysis_Table,12,FALSE)</f>
        <v>#N/A</v>
      </c>
      <c r="T68" s="20" t="e">
        <f ca="1">VLOOKUP(Table_Data_Table_135[[#This Row],[Item ID]],Analysis_Table,13,FALSE)</f>
        <v>#N/A</v>
      </c>
      <c r="U68" s="3" t="e">
        <f ca="1">VLOOKUP(Table_Data_Table_135[[#This Row],[Item ID]],Analysis_Table,14,FALSE)</f>
        <v>#N/A</v>
      </c>
      <c r="V68" s="22" t="e">
        <f ca="1">VLOOKUP(Table_Data_Table_135[[#This Row],[Item ID]],Analysis_Table,15,FALSE)</f>
        <v>#N/A</v>
      </c>
      <c r="W68" s="2" t="e">
        <f ca="1">VLOOKUP(Table_Data_Table_135[[#This Row],[Item ID]],Analysis_Table,16,FALSE)</f>
        <v>#N/A</v>
      </c>
      <c r="X68" s="2" t="e">
        <f ca="1">VLOOKUP(Table_Data_Table_135[[#This Row],[Item ID]],Analysis_Table,17,FALSE)</f>
        <v>#N/A</v>
      </c>
      <c r="Y68" s="20" t="e">
        <f ca="1">VLOOKUP(Table_Data_Table_135[[#This Row],[Item ID]],Analysis_Table,18,FALSE)</f>
        <v>#N/A</v>
      </c>
      <c r="Z68" s="20" t="e">
        <f ca="1">VLOOKUP(Table_Data_Table_135[[#This Row],[Item ID]],Analysis_Table,19,FALSE)</f>
        <v>#N/A</v>
      </c>
      <c r="AA68"/>
      <c r="AB68"/>
      <c r="AC68">
        <v>1</v>
      </c>
    </row>
    <row r="69" spans="1:29" hidden="1" x14ac:dyDescent="0.25">
      <c r="A69" t="s">
        <v>133</v>
      </c>
      <c r="C69" t="e">
        <f ca="1">VLOOKUP(Table_Data_Table_135[[#This Row],[Item ID]],Analysis_Table,20,FALSE)</f>
        <v>#N/A</v>
      </c>
      <c r="F69" s="1"/>
      <c r="K69" s="21">
        <v>0</v>
      </c>
      <c r="O69" s="2" t="e">
        <f ca="1">VLOOKUP(Table_Data_Table_135[[#This Row],[Item ID]],Analysis_Table,8,FALSE)</f>
        <v>#N/A</v>
      </c>
      <c r="P69" s="19" t="e">
        <f ca="1">VLOOKUP(Table_Data_Table_135[[#This Row],[Item ID]],Analysis_Table,9,FALSE)</f>
        <v>#N/A</v>
      </c>
      <c r="Q69" s="18" t="e">
        <f ca="1">VLOOKUP(Table_Data_Table_135[[#This Row],[Item ID]],Analysis_Table,10,FALSE)</f>
        <v>#N/A</v>
      </c>
      <c r="R69" s="21" t="e">
        <f ca="1">VLOOKUP(Table_Data_Table_135[[#This Row],[Item ID]],Analysis_Table,11,FALSE)</f>
        <v>#N/A</v>
      </c>
      <c r="S69" s="2" t="e">
        <f ca="1">VLOOKUP(Table_Data_Table_135[[#This Row],[Item ID]],Analysis_Table,12,FALSE)</f>
        <v>#N/A</v>
      </c>
      <c r="T69" s="20" t="e">
        <f ca="1">VLOOKUP(Table_Data_Table_135[[#This Row],[Item ID]],Analysis_Table,13,FALSE)</f>
        <v>#N/A</v>
      </c>
      <c r="U69" s="3" t="e">
        <f ca="1">VLOOKUP(Table_Data_Table_135[[#This Row],[Item ID]],Analysis_Table,14,FALSE)</f>
        <v>#N/A</v>
      </c>
      <c r="V69" s="22" t="e">
        <f ca="1">VLOOKUP(Table_Data_Table_135[[#This Row],[Item ID]],Analysis_Table,15,FALSE)</f>
        <v>#N/A</v>
      </c>
      <c r="W69" s="2" t="e">
        <f ca="1">VLOOKUP(Table_Data_Table_135[[#This Row],[Item ID]],Analysis_Table,16,FALSE)</f>
        <v>#N/A</v>
      </c>
      <c r="X69" s="2" t="e">
        <f ca="1">VLOOKUP(Table_Data_Table_135[[#This Row],[Item ID]],Analysis_Table,17,FALSE)</f>
        <v>#N/A</v>
      </c>
      <c r="Y69" s="20" t="e">
        <f ca="1">VLOOKUP(Table_Data_Table_135[[#This Row],[Item ID]],Analysis_Table,18,FALSE)</f>
        <v>#N/A</v>
      </c>
      <c r="Z69" s="20" t="e">
        <f ca="1">VLOOKUP(Table_Data_Table_135[[#This Row],[Item ID]],Analysis_Table,19,FALSE)</f>
        <v>#N/A</v>
      </c>
      <c r="AA69"/>
      <c r="AB69"/>
      <c r="AC69">
        <v>1</v>
      </c>
    </row>
    <row r="70" spans="1:29" hidden="1" x14ac:dyDescent="0.25">
      <c r="A70" t="s">
        <v>133</v>
      </c>
      <c r="C70" t="e">
        <f ca="1">VLOOKUP(Table_Data_Table_135[[#This Row],[Item ID]],Analysis_Table,20,FALSE)</f>
        <v>#N/A</v>
      </c>
      <c r="F70" s="1"/>
      <c r="K70" s="21">
        <v>0</v>
      </c>
      <c r="O70" s="2" t="e">
        <f ca="1">VLOOKUP(Table_Data_Table_135[[#This Row],[Item ID]],Analysis_Table,8,FALSE)</f>
        <v>#N/A</v>
      </c>
      <c r="P70" s="19" t="e">
        <f ca="1">VLOOKUP(Table_Data_Table_135[[#This Row],[Item ID]],Analysis_Table,9,FALSE)</f>
        <v>#N/A</v>
      </c>
      <c r="Q70" s="18" t="e">
        <f ca="1">VLOOKUP(Table_Data_Table_135[[#This Row],[Item ID]],Analysis_Table,10,FALSE)</f>
        <v>#N/A</v>
      </c>
      <c r="R70" s="21" t="e">
        <f ca="1">VLOOKUP(Table_Data_Table_135[[#This Row],[Item ID]],Analysis_Table,11,FALSE)</f>
        <v>#N/A</v>
      </c>
      <c r="S70" s="2" t="e">
        <f ca="1">VLOOKUP(Table_Data_Table_135[[#This Row],[Item ID]],Analysis_Table,12,FALSE)</f>
        <v>#N/A</v>
      </c>
      <c r="T70" s="20" t="e">
        <f ca="1">VLOOKUP(Table_Data_Table_135[[#This Row],[Item ID]],Analysis_Table,13,FALSE)</f>
        <v>#N/A</v>
      </c>
      <c r="U70" s="3" t="e">
        <f ca="1">VLOOKUP(Table_Data_Table_135[[#This Row],[Item ID]],Analysis_Table,14,FALSE)</f>
        <v>#N/A</v>
      </c>
      <c r="V70" s="22" t="e">
        <f ca="1">VLOOKUP(Table_Data_Table_135[[#This Row],[Item ID]],Analysis_Table,15,FALSE)</f>
        <v>#N/A</v>
      </c>
      <c r="W70" s="2" t="e">
        <f ca="1">VLOOKUP(Table_Data_Table_135[[#This Row],[Item ID]],Analysis_Table,16,FALSE)</f>
        <v>#N/A</v>
      </c>
      <c r="X70" s="2" t="e">
        <f ca="1">VLOOKUP(Table_Data_Table_135[[#This Row],[Item ID]],Analysis_Table,17,FALSE)</f>
        <v>#N/A</v>
      </c>
      <c r="Y70" s="20" t="e">
        <f ca="1">VLOOKUP(Table_Data_Table_135[[#This Row],[Item ID]],Analysis_Table,18,FALSE)</f>
        <v>#N/A</v>
      </c>
      <c r="Z70" s="20" t="e">
        <f ca="1">VLOOKUP(Table_Data_Table_135[[#This Row],[Item ID]],Analysis_Table,19,FALSE)</f>
        <v>#N/A</v>
      </c>
      <c r="AA70"/>
      <c r="AB70"/>
      <c r="AC70">
        <v>1</v>
      </c>
    </row>
    <row r="71" spans="1:29" hidden="1" x14ac:dyDescent="0.25">
      <c r="A71" t="s">
        <v>133</v>
      </c>
      <c r="C71" t="e">
        <f ca="1">VLOOKUP(Table_Data_Table_135[[#This Row],[Item ID]],Analysis_Table,20,FALSE)</f>
        <v>#N/A</v>
      </c>
      <c r="F71" s="1"/>
      <c r="K71" s="21">
        <v>0</v>
      </c>
      <c r="O71" s="2" t="e">
        <f ca="1">VLOOKUP(Table_Data_Table_135[[#This Row],[Item ID]],Analysis_Table,8,FALSE)</f>
        <v>#N/A</v>
      </c>
      <c r="P71" s="19" t="e">
        <f ca="1">VLOOKUP(Table_Data_Table_135[[#This Row],[Item ID]],Analysis_Table,9,FALSE)</f>
        <v>#N/A</v>
      </c>
      <c r="Q71" s="18" t="e">
        <f ca="1">VLOOKUP(Table_Data_Table_135[[#This Row],[Item ID]],Analysis_Table,10,FALSE)</f>
        <v>#N/A</v>
      </c>
      <c r="R71" s="21" t="e">
        <f ca="1">VLOOKUP(Table_Data_Table_135[[#This Row],[Item ID]],Analysis_Table,11,FALSE)</f>
        <v>#N/A</v>
      </c>
      <c r="S71" s="2" t="e">
        <f ca="1">VLOOKUP(Table_Data_Table_135[[#This Row],[Item ID]],Analysis_Table,12,FALSE)</f>
        <v>#N/A</v>
      </c>
      <c r="T71" s="20" t="e">
        <f ca="1">VLOOKUP(Table_Data_Table_135[[#This Row],[Item ID]],Analysis_Table,13,FALSE)</f>
        <v>#N/A</v>
      </c>
      <c r="U71" s="3" t="e">
        <f ca="1">VLOOKUP(Table_Data_Table_135[[#This Row],[Item ID]],Analysis_Table,14,FALSE)</f>
        <v>#N/A</v>
      </c>
      <c r="V71" s="22" t="e">
        <f ca="1">VLOOKUP(Table_Data_Table_135[[#This Row],[Item ID]],Analysis_Table,15,FALSE)</f>
        <v>#N/A</v>
      </c>
      <c r="W71" s="2" t="e">
        <f ca="1">VLOOKUP(Table_Data_Table_135[[#This Row],[Item ID]],Analysis_Table,16,FALSE)</f>
        <v>#N/A</v>
      </c>
      <c r="X71" s="2" t="e">
        <f ca="1">VLOOKUP(Table_Data_Table_135[[#This Row],[Item ID]],Analysis_Table,17,FALSE)</f>
        <v>#N/A</v>
      </c>
      <c r="Y71" s="20" t="e">
        <f ca="1">VLOOKUP(Table_Data_Table_135[[#This Row],[Item ID]],Analysis_Table,18,FALSE)</f>
        <v>#N/A</v>
      </c>
      <c r="Z71" s="20" t="e">
        <f ca="1">VLOOKUP(Table_Data_Table_135[[#This Row],[Item ID]],Analysis_Table,19,FALSE)</f>
        <v>#N/A</v>
      </c>
      <c r="AA71"/>
      <c r="AB71"/>
      <c r="AC71">
        <v>1</v>
      </c>
    </row>
    <row r="72" spans="1:29" hidden="1" x14ac:dyDescent="0.25">
      <c r="A72" t="s">
        <v>133</v>
      </c>
      <c r="C72" t="e">
        <f ca="1">VLOOKUP(Table_Data_Table_135[[#This Row],[Item ID]],Analysis_Table,20,FALSE)</f>
        <v>#N/A</v>
      </c>
      <c r="F72" s="1"/>
      <c r="K72" s="21">
        <v>0</v>
      </c>
      <c r="O72" s="2" t="e">
        <f ca="1">VLOOKUP(Table_Data_Table_135[[#This Row],[Item ID]],Analysis_Table,8,FALSE)</f>
        <v>#N/A</v>
      </c>
      <c r="P72" s="19" t="e">
        <f ca="1">VLOOKUP(Table_Data_Table_135[[#This Row],[Item ID]],Analysis_Table,9,FALSE)</f>
        <v>#N/A</v>
      </c>
      <c r="Q72" s="18" t="e">
        <f ca="1">VLOOKUP(Table_Data_Table_135[[#This Row],[Item ID]],Analysis_Table,10,FALSE)</f>
        <v>#N/A</v>
      </c>
      <c r="R72" s="21" t="e">
        <f ca="1">VLOOKUP(Table_Data_Table_135[[#This Row],[Item ID]],Analysis_Table,11,FALSE)</f>
        <v>#N/A</v>
      </c>
      <c r="S72" s="2" t="e">
        <f ca="1">VLOOKUP(Table_Data_Table_135[[#This Row],[Item ID]],Analysis_Table,12,FALSE)</f>
        <v>#N/A</v>
      </c>
      <c r="T72" s="20" t="e">
        <f ca="1">VLOOKUP(Table_Data_Table_135[[#This Row],[Item ID]],Analysis_Table,13,FALSE)</f>
        <v>#N/A</v>
      </c>
      <c r="U72" s="3" t="e">
        <f ca="1">VLOOKUP(Table_Data_Table_135[[#This Row],[Item ID]],Analysis_Table,14,FALSE)</f>
        <v>#N/A</v>
      </c>
      <c r="V72" s="22" t="e">
        <f ca="1">VLOOKUP(Table_Data_Table_135[[#This Row],[Item ID]],Analysis_Table,15,FALSE)</f>
        <v>#N/A</v>
      </c>
      <c r="W72" s="2" t="e">
        <f ca="1">VLOOKUP(Table_Data_Table_135[[#This Row],[Item ID]],Analysis_Table,16,FALSE)</f>
        <v>#N/A</v>
      </c>
      <c r="X72" s="2" t="e">
        <f ca="1">VLOOKUP(Table_Data_Table_135[[#This Row],[Item ID]],Analysis_Table,17,FALSE)</f>
        <v>#N/A</v>
      </c>
      <c r="Y72" s="20" t="e">
        <f ca="1">VLOOKUP(Table_Data_Table_135[[#This Row],[Item ID]],Analysis_Table,18,FALSE)</f>
        <v>#N/A</v>
      </c>
      <c r="Z72" s="20" t="e">
        <f ca="1">VLOOKUP(Table_Data_Table_135[[#This Row],[Item ID]],Analysis_Table,19,FALSE)</f>
        <v>#N/A</v>
      </c>
      <c r="AA72"/>
      <c r="AB72"/>
      <c r="AC72">
        <v>1</v>
      </c>
    </row>
    <row r="73" spans="1:29" hidden="1" x14ac:dyDescent="0.25">
      <c r="A73" t="s">
        <v>133</v>
      </c>
      <c r="C73" t="e">
        <f ca="1">VLOOKUP(Table_Data_Table_135[[#This Row],[Item ID]],Analysis_Table,20,FALSE)</f>
        <v>#N/A</v>
      </c>
      <c r="F73" s="1"/>
      <c r="K73" s="21">
        <v>0</v>
      </c>
      <c r="O73" s="2" t="e">
        <f ca="1">VLOOKUP(Table_Data_Table_135[[#This Row],[Item ID]],Analysis_Table,8,FALSE)</f>
        <v>#N/A</v>
      </c>
      <c r="P73" s="19" t="e">
        <f ca="1">VLOOKUP(Table_Data_Table_135[[#This Row],[Item ID]],Analysis_Table,9,FALSE)</f>
        <v>#N/A</v>
      </c>
      <c r="Q73" s="18" t="e">
        <f ca="1">VLOOKUP(Table_Data_Table_135[[#This Row],[Item ID]],Analysis_Table,10,FALSE)</f>
        <v>#N/A</v>
      </c>
      <c r="R73" s="21" t="e">
        <f ca="1">VLOOKUP(Table_Data_Table_135[[#This Row],[Item ID]],Analysis_Table,11,FALSE)</f>
        <v>#N/A</v>
      </c>
      <c r="S73" s="2" t="e">
        <f ca="1">VLOOKUP(Table_Data_Table_135[[#This Row],[Item ID]],Analysis_Table,12,FALSE)</f>
        <v>#N/A</v>
      </c>
      <c r="T73" s="20" t="e">
        <f ca="1">VLOOKUP(Table_Data_Table_135[[#This Row],[Item ID]],Analysis_Table,13,FALSE)</f>
        <v>#N/A</v>
      </c>
      <c r="U73" s="3" t="e">
        <f ca="1">VLOOKUP(Table_Data_Table_135[[#This Row],[Item ID]],Analysis_Table,14,FALSE)</f>
        <v>#N/A</v>
      </c>
      <c r="V73" s="22" t="e">
        <f ca="1">VLOOKUP(Table_Data_Table_135[[#This Row],[Item ID]],Analysis_Table,15,FALSE)</f>
        <v>#N/A</v>
      </c>
      <c r="W73" s="2" t="e">
        <f ca="1">VLOOKUP(Table_Data_Table_135[[#This Row],[Item ID]],Analysis_Table,16,FALSE)</f>
        <v>#N/A</v>
      </c>
      <c r="X73" s="2" t="e">
        <f ca="1">VLOOKUP(Table_Data_Table_135[[#This Row],[Item ID]],Analysis_Table,17,FALSE)</f>
        <v>#N/A</v>
      </c>
      <c r="Y73" s="20" t="e">
        <f ca="1">VLOOKUP(Table_Data_Table_135[[#This Row],[Item ID]],Analysis_Table,18,FALSE)</f>
        <v>#N/A</v>
      </c>
      <c r="Z73" s="20" t="e">
        <f ca="1">VLOOKUP(Table_Data_Table_135[[#This Row],[Item ID]],Analysis_Table,19,FALSE)</f>
        <v>#N/A</v>
      </c>
      <c r="AA73"/>
      <c r="AB73"/>
      <c r="AC73">
        <v>1</v>
      </c>
    </row>
    <row r="74" spans="1:29" hidden="1" x14ac:dyDescent="0.25">
      <c r="A74" t="s">
        <v>133</v>
      </c>
      <c r="C74" t="e">
        <f ca="1">VLOOKUP(Table_Data_Table_135[[#This Row],[Item ID]],Analysis_Table,20,FALSE)</f>
        <v>#N/A</v>
      </c>
      <c r="F74" s="1"/>
      <c r="K74" s="21">
        <v>0</v>
      </c>
      <c r="O74" s="2" t="e">
        <f ca="1">VLOOKUP(Table_Data_Table_135[[#This Row],[Item ID]],Analysis_Table,8,FALSE)</f>
        <v>#N/A</v>
      </c>
      <c r="P74" s="19" t="e">
        <f ca="1">VLOOKUP(Table_Data_Table_135[[#This Row],[Item ID]],Analysis_Table,9,FALSE)</f>
        <v>#N/A</v>
      </c>
      <c r="Q74" s="18" t="e">
        <f ca="1">VLOOKUP(Table_Data_Table_135[[#This Row],[Item ID]],Analysis_Table,10,FALSE)</f>
        <v>#N/A</v>
      </c>
      <c r="R74" s="21" t="e">
        <f ca="1">VLOOKUP(Table_Data_Table_135[[#This Row],[Item ID]],Analysis_Table,11,FALSE)</f>
        <v>#N/A</v>
      </c>
      <c r="S74" s="2" t="e">
        <f ca="1">VLOOKUP(Table_Data_Table_135[[#This Row],[Item ID]],Analysis_Table,12,FALSE)</f>
        <v>#N/A</v>
      </c>
      <c r="T74" s="20" t="e">
        <f ca="1">VLOOKUP(Table_Data_Table_135[[#This Row],[Item ID]],Analysis_Table,13,FALSE)</f>
        <v>#N/A</v>
      </c>
      <c r="U74" s="3" t="e">
        <f ca="1">VLOOKUP(Table_Data_Table_135[[#This Row],[Item ID]],Analysis_Table,14,FALSE)</f>
        <v>#N/A</v>
      </c>
      <c r="V74" s="22" t="e">
        <f ca="1">VLOOKUP(Table_Data_Table_135[[#This Row],[Item ID]],Analysis_Table,15,FALSE)</f>
        <v>#N/A</v>
      </c>
      <c r="W74" s="2" t="e">
        <f ca="1">VLOOKUP(Table_Data_Table_135[[#This Row],[Item ID]],Analysis_Table,16,FALSE)</f>
        <v>#N/A</v>
      </c>
      <c r="X74" s="2" t="e">
        <f ca="1">VLOOKUP(Table_Data_Table_135[[#This Row],[Item ID]],Analysis_Table,17,FALSE)</f>
        <v>#N/A</v>
      </c>
      <c r="Y74" s="20" t="e">
        <f ca="1">VLOOKUP(Table_Data_Table_135[[#This Row],[Item ID]],Analysis_Table,18,FALSE)</f>
        <v>#N/A</v>
      </c>
      <c r="Z74" s="20" t="e">
        <f ca="1">VLOOKUP(Table_Data_Table_135[[#This Row],[Item ID]],Analysis_Table,19,FALSE)</f>
        <v>#N/A</v>
      </c>
      <c r="AA74"/>
      <c r="AB74"/>
      <c r="AC74">
        <v>1</v>
      </c>
    </row>
    <row r="75" spans="1:29" hidden="1" x14ac:dyDescent="0.25">
      <c r="A75" t="s">
        <v>133</v>
      </c>
      <c r="C75" t="e">
        <f ca="1">VLOOKUP(Table_Data_Table_135[[#This Row],[Item ID]],Analysis_Table,20,FALSE)</f>
        <v>#N/A</v>
      </c>
      <c r="F75" s="1"/>
      <c r="K75" s="21">
        <v>0</v>
      </c>
      <c r="O75" s="2" t="e">
        <f ca="1">VLOOKUP(Table_Data_Table_135[[#This Row],[Item ID]],Analysis_Table,8,FALSE)</f>
        <v>#N/A</v>
      </c>
      <c r="P75" s="19" t="e">
        <f ca="1">VLOOKUP(Table_Data_Table_135[[#This Row],[Item ID]],Analysis_Table,9,FALSE)</f>
        <v>#N/A</v>
      </c>
      <c r="Q75" s="18" t="e">
        <f ca="1">VLOOKUP(Table_Data_Table_135[[#This Row],[Item ID]],Analysis_Table,10,FALSE)</f>
        <v>#N/A</v>
      </c>
      <c r="R75" s="21" t="e">
        <f ca="1">VLOOKUP(Table_Data_Table_135[[#This Row],[Item ID]],Analysis_Table,11,FALSE)</f>
        <v>#N/A</v>
      </c>
      <c r="S75" s="2" t="e">
        <f ca="1">VLOOKUP(Table_Data_Table_135[[#This Row],[Item ID]],Analysis_Table,12,FALSE)</f>
        <v>#N/A</v>
      </c>
      <c r="T75" s="20" t="e">
        <f ca="1">VLOOKUP(Table_Data_Table_135[[#This Row],[Item ID]],Analysis_Table,13,FALSE)</f>
        <v>#N/A</v>
      </c>
      <c r="U75" s="3" t="e">
        <f ca="1">VLOOKUP(Table_Data_Table_135[[#This Row],[Item ID]],Analysis_Table,14,FALSE)</f>
        <v>#N/A</v>
      </c>
      <c r="V75" s="22" t="e">
        <f ca="1">VLOOKUP(Table_Data_Table_135[[#This Row],[Item ID]],Analysis_Table,15,FALSE)</f>
        <v>#N/A</v>
      </c>
      <c r="W75" s="2" t="e">
        <f ca="1">VLOOKUP(Table_Data_Table_135[[#This Row],[Item ID]],Analysis_Table,16,FALSE)</f>
        <v>#N/A</v>
      </c>
      <c r="X75" s="2" t="e">
        <f ca="1">VLOOKUP(Table_Data_Table_135[[#This Row],[Item ID]],Analysis_Table,17,FALSE)</f>
        <v>#N/A</v>
      </c>
      <c r="Y75" s="20" t="e">
        <f ca="1">VLOOKUP(Table_Data_Table_135[[#This Row],[Item ID]],Analysis_Table,18,FALSE)</f>
        <v>#N/A</v>
      </c>
      <c r="Z75" s="20" t="e">
        <f ca="1">VLOOKUP(Table_Data_Table_135[[#This Row],[Item ID]],Analysis_Table,19,FALSE)</f>
        <v>#N/A</v>
      </c>
      <c r="AA75"/>
      <c r="AB75"/>
      <c r="AC75">
        <v>1</v>
      </c>
    </row>
    <row r="76" spans="1:29" hidden="1" x14ac:dyDescent="0.25">
      <c r="A76" t="s">
        <v>133</v>
      </c>
      <c r="C76" t="e">
        <f ca="1">VLOOKUP(Table_Data_Table_135[[#This Row],[Item ID]],Analysis_Table,20,FALSE)</f>
        <v>#N/A</v>
      </c>
      <c r="F76" s="1"/>
      <c r="K76" s="21">
        <v>0</v>
      </c>
      <c r="O76" s="2" t="e">
        <f ca="1">VLOOKUP(Table_Data_Table_135[[#This Row],[Item ID]],Analysis_Table,8,FALSE)</f>
        <v>#N/A</v>
      </c>
      <c r="P76" s="19" t="e">
        <f ca="1">VLOOKUP(Table_Data_Table_135[[#This Row],[Item ID]],Analysis_Table,9,FALSE)</f>
        <v>#N/A</v>
      </c>
      <c r="Q76" s="18" t="e">
        <f ca="1">VLOOKUP(Table_Data_Table_135[[#This Row],[Item ID]],Analysis_Table,10,FALSE)</f>
        <v>#N/A</v>
      </c>
      <c r="R76" s="21" t="e">
        <f ca="1">VLOOKUP(Table_Data_Table_135[[#This Row],[Item ID]],Analysis_Table,11,FALSE)</f>
        <v>#N/A</v>
      </c>
      <c r="S76" s="2" t="e">
        <f ca="1">VLOOKUP(Table_Data_Table_135[[#This Row],[Item ID]],Analysis_Table,12,FALSE)</f>
        <v>#N/A</v>
      </c>
      <c r="T76" s="20" t="e">
        <f ca="1">VLOOKUP(Table_Data_Table_135[[#This Row],[Item ID]],Analysis_Table,13,FALSE)</f>
        <v>#N/A</v>
      </c>
      <c r="U76" s="3" t="e">
        <f ca="1">VLOOKUP(Table_Data_Table_135[[#This Row],[Item ID]],Analysis_Table,14,FALSE)</f>
        <v>#N/A</v>
      </c>
      <c r="V76" s="22" t="e">
        <f ca="1">VLOOKUP(Table_Data_Table_135[[#This Row],[Item ID]],Analysis_Table,15,FALSE)</f>
        <v>#N/A</v>
      </c>
      <c r="W76" s="2" t="e">
        <f ca="1">VLOOKUP(Table_Data_Table_135[[#This Row],[Item ID]],Analysis_Table,16,FALSE)</f>
        <v>#N/A</v>
      </c>
      <c r="X76" s="2" t="e">
        <f ca="1">VLOOKUP(Table_Data_Table_135[[#This Row],[Item ID]],Analysis_Table,17,FALSE)</f>
        <v>#N/A</v>
      </c>
      <c r="Y76" s="20" t="e">
        <f ca="1">VLOOKUP(Table_Data_Table_135[[#This Row],[Item ID]],Analysis_Table,18,FALSE)</f>
        <v>#N/A</v>
      </c>
      <c r="Z76" s="20" t="e">
        <f ca="1">VLOOKUP(Table_Data_Table_135[[#This Row],[Item ID]],Analysis_Table,19,FALSE)</f>
        <v>#N/A</v>
      </c>
      <c r="AA76"/>
      <c r="AB76"/>
      <c r="AC76">
        <v>1</v>
      </c>
    </row>
    <row r="77" spans="1:29" hidden="1" x14ac:dyDescent="0.25">
      <c r="A77" t="s">
        <v>133</v>
      </c>
      <c r="C77" t="e">
        <f ca="1">VLOOKUP(Table_Data_Table_135[[#This Row],[Item ID]],Analysis_Table,20,FALSE)</f>
        <v>#N/A</v>
      </c>
      <c r="F77" s="1"/>
      <c r="K77" s="21">
        <v>0</v>
      </c>
      <c r="O77" s="2" t="e">
        <f ca="1">VLOOKUP(Table_Data_Table_135[[#This Row],[Item ID]],Analysis_Table,8,FALSE)</f>
        <v>#N/A</v>
      </c>
      <c r="P77" s="19" t="e">
        <f ca="1">VLOOKUP(Table_Data_Table_135[[#This Row],[Item ID]],Analysis_Table,9,FALSE)</f>
        <v>#N/A</v>
      </c>
      <c r="Q77" s="18" t="e">
        <f ca="1">VLOOKUP(Table_Data_Table_135[[#This Row],[Item ID]],Analysis_Table,10,FALSE)</f>
        <v>#N/A</v>
      </c>
      <c r="R77" s="21" t="e">
        <f ca="1">VLOOKUP(Table_Data_Table_135[[#This Row],[Item ID]],Analysis_Table,11,FALSE)</f>
        <v>#N/A</v>
      </c>
      <c r="S77" s="2" t="e">
        <f ca="1">VLOOKUP(Table_Data_Table_135[[#This Row],[Item ID]],Analysis_Table,12,FALSE)</f>
        <v>#N/A</v>
      </c>
      <c r="T77" s="20" t="e">
        <f ca="1">VLOOKUP(Table_Data_Table_135[[#This Row],[Item ID]],Analysis_Table,13,FALSE)</f>
        <v>#N/A</v>
      </c>
      <c r="U77" s="3" t="e">
        <f ca="1">VLOOKUP(Table_Data_Table_135[[#This Row],[Item ID]],Analysis_Table,14,FALSE)</f>
        <v>#N/A</v>
      </c>
      <c r="V77" s="22" t="e">
        <f ca="1">VLOOKUP(Table_Data_Table_135[[#This Row],[Item ID]],Analysis_Table,15,FALSE)</f>
        <v>#N/A</v>
      </c>
      <c r="W77" s="2" t="e">
        <f ca="1">VLOOKUP(Table_Data_Table_135[[#This Row],[Item ID]],Analysis_Table,16,FALSE)</f>
        <v>#N/A</v>
      </c>
      <c r="X77" s="2" t="e">
        <f ca="1">VLOOKUP(Table_Data_Table_135[[#This Row],[Item ID]],Analysis_Table,17,FALSE)</f>
        <v>#N/A</v>
      </c>
      <c r="Y77" s="20" t="e">
        <f ca="1">VLOOKUP(Table_Data_Table_135[[#This Row],[Item ID]],Analysis_Table,18,FALSE)</f>
        <v>#N/A</v>
      </c>
      <c r="Z77" s="20" t="e">
        <f ca="1">VLOOKUP(Table_Data_Table_135[[#This Row],[Item ID]],Analysis_Table,19,FALSE)</f>
        <v>#N/A</v>
      </c>
      <c r="AA77"/>
      <c r="AB77"/>
      <c r="AC77">
        <v>1</v>
      </c>
    </row>
    <row r="78" spans="1:29" hidden="1" x14ac:dyDescent="0.25">
      <c r="A78" t="s">
        <v>133</v>
      </c>
      <c r="C78" t="e">
        <f ca="1">VLOOKUP(Table_Data_Table_135[[#This Row],[Item ID]],Analysis_Table,20,FALSE)</f>
        <v>#N/A</v>
      </c>
      <c r="F78" s="1"/>
      <c r="K78" s="21">
        <v>0</v>
      </c>
      <c r="O78" s="2" t="e">
        <f ca="1">VLOOKUP(Table_Data_Table_135[[#This Row],[Item ID]],Analysis_Table,8,FALSE)</f>
        <v>#N/A</v>
      </c>
      <c r="P78" s="19" t="e">
        <f ca="1">VLOOKUP(Table_Data_Table_135[[#This Row],[Item ID]],Analysis_Table,9,FALSE)</f>
        <v>#N/A</v>
      </c>
      <c r="Q78" s="18" t="e">
        <f ca="1">VLOOKUP(Table_Data_Table_135[[#This Row],[Item ID]],Analysis_Table,10,FALSE)</f>
        <v>#N/A</v>
      </c>
      <c r="R78" s="21" t="e">
        <f ca="1">VLOOKUP(Table_Data_Table_135[[#This Row],[Item ID]],Analysis_Table,11,FALSE)</f>
        <v>#N/A</v>
      </c>
      <c r="S78" s="2" t="e">
        <f ca="1">VLOOKUP(Table_Data_Table_135[[#This Row],[Item ID]],Analysis_Table,12,FALSE)</f>
        <v>#N/A</v>
      </c>
      <c r="T78" s="20" t="e">
        <f ca="1">VLOOKUP(Table_Data_Table_135[[#This Row],[Item ID]],Analysis_Table,13,FALSE)</f>
        <v>#N/A</v>
      </c>
      <c r="U78" s="3" t="e">
        <f ca="1">VLOOKUP(Table_Data_Table_135[[#This Row],[Item ID]],Analysis_Table,14,FALSE)</f>
        <v>#N/A</v>
      </c>
      <c r="V78" s="22" t="e">
        <f ca="1">VLOOKUP(Table_Data_Table_135[[#This Row],[Item ID]],Analysis_Table,15,FALSE)</f>
        <v>#N/A</v>
      </c>
      <c r="W78" s="2" t="e">
        <f ca="1">VLOOKUP(Table_Data_Table_135[[#This Row],[Item ID]],Analysis_Table,16,FALSE)</f>
        <v>#N/A</v>
      </c>
      <c r="X78" s="2" t="e">
        <f ca="1">VLOOKUP(Table_Data_Table_135[[#This Row],[Item ID]],Analysis_Table,17,FALSE)</f>
        <v>#N/A</v>
      </c>
      <c r="Y78" s="20" t="e">
        <f ca="1">VLOOKUP(Table_Data_Table_135[[#This Row],[Item ID]],Analysis_Table,18,FALSE)</f>
        <v>#N/A</v>
      </c>
      <c r="Z78" s="20" t="e">
        <f ca="1">VLOOKUP(Table_Data_Table_135[[#This Row],[Item ID]],Analysis_Table,19,FALSE)</f>
        <v>#N/A</v>
      </c>
      <c r="AA78"/>
      <c r="AB78"/>
      <c r="AC78">
        <v>1</v>
      </c>
    </row>
    <row r="79" spans="1:29" hidden="1" x14ac:dyDescent="0.25">
      <c r="A79" t="s">
        <v>133</v>
      </c>
      <c r="C79" t="e">
        <f ca="1">VLOOKUP(Table_Data_Table_135[[#This Row],[Item ID]],Analysis_Table,20,FALSE)</f>
        <v>#N/A</v>
      </c>
      <c r="F79" s="1"/>
      <c r="K79" s="21">
        <v>0</v>
      </c>
      <c r="O79" s="2" t="e">
        <f ca="1">VLOOKUP(Table_Data_Table_135[[#This Row],[Item ID]],Analysis_Table,8,FALSE)</f>
        <v>#N/A</v>
      </c>
      <c r="P79" s="19" t="e">
        <f ca="1">VLOOKUP(Table_Data_Table_135[[#This Row],[Item ID]],Analysis_Table,9,FALSE)</f>
        <v>#N/A</v>
      </c>
      <c r="Q79" s="18" t="e">
        <f ca="1">VLOOKUP(Table_Data_Table_135[[#This Row],[Item ID]],Analysis_Table,10,FALSE)</f>
        <v>#N/A</v>
      </c>
      <c r="R79" s="21" t="e">
        <f ca="1">VLOOKUP(Table_Data_Table_135[[#This Row],[Item ID]],Analysis_Table,11,FALSE)</f>
        <v>#N/A</v>
      </c>
      <c r="S79" s="2" t="e">
        <f ca="1">VLOOKUP(Table_Data_Table_135[[#This Row],[Item ID]],Analysis_Table,12,FALSE)</f>
        <v>#N/A</v>
      </c>
      <c r="T79" s="20" t="e">
        <f ca="1">VLOOKUP(Table_Data_Table_135[[#This Row],[Item ID]],Analysis_Table,13,FALSE)</f>
        <v>#N/A</v>
      </c>
      <c r="U79" s="3" t="e">
        <f ca="1">VLOOKUP(Table_Data_Table_135[[#This Row],[Item ID]],Analysis_Table,14,FALSE)</f>
        <v>#N/A</v>
      </c>
      <c r="V79" s="22" t="e">
        <f ca="1">VLOOKUP(Table_Data_Table_135[[#This Row],[Item ID]],Analysis_Table,15,FALSE)</f>
        <v>#N/A</v>
      </c>
      <c r="W79" s="2" t="e">
        <f ca="1">VLOOKUP(Table_Data_Table_135[[#This Row],[Item ID]],Analysis_Table,16,FALSE)</f>
        <v>#N/A</v>
      </c>
      <c r="X79" s="2" t="e">
        <f ca="1">VLOOKUP(Table_Data_Table_135[[#This Row],[Item ID]],Analysis_Table,17,FALSE)</f>
        <v>#N/A</v>
      </c>
      <c r="Y79" s="20" t="e">
        <f ca="1">VLOOKUP(Table_Data_Table_135[[#This Row],[Item ID]],Analysis_Table,18,FALSE)</f>
        <v>#N/A</v>
      </c>
      <c r="Z79" s="20" t="e">
        <f ca="1">VLOOKUP(Table_Data_Table_135[[#This Row],[Item ID]],Analysis_Table,19,FALSE)</f>
        <v>#N/A</v>
      </c>
      <c r="AA79"/>
      <c r="AB79"/>
      <c r="AC79">
        <v>1</v>
      </c>
    </row>
    <row r="80" spans="1:29" hidden="1" x14ac:dyDescent="0.25">
      <c r="A80" t="s">
        <v>133</v>
      </c>
      <c r="C80" t="e">
        <f ca="1">VLOOKUP(Table_Data_Table_135[[#This Row],[Item ID]],Analysis_Table,20,FALSE)</f>
        <v>#N/A</v>
      </c>
      <c r="F80" s="1"/>
      <c r="K80" s="21">
        <v>0</v>
      </c>
      <c r="O80" s="2" t="e">
        <f ca="1">VLOOKUP(Table_Data_Table_135[[#This Row],[Item ID]],Analysis_Table,8,FALSE)</f>
        <v>#N/A</v>
      </c>
      <c r="P80" s="19" t="e">
        <f ca="1">VLOOKUP(Table_Data_Table_135[[#This Row],[Item ID]],Analysis_Table,9,FALSE)</f>
        <v>#N/A</v>
      </c>
      <c r="Q80" s="18" t="e">
        <f ca="1">VLOOKUP(Table_Data_Table_135[[#This Row],[Item ID]],Analysis_Table,10,FALSE)</f>
        <v>#N/A</v>
      </c>
      <c r="R80" s="21" t="e">
        <f ca="1">VLOOKUP(Table_Data_Table_135[[#This Row],[Item ID]],Analysis_Table,11,FALSE)</f>
        <v>#N/A</v>
      </c>
      <c r="S80" s="2" t="e">
        <f ca="1">VLOOKUP(Table_Data_Table_135[[#This Row],[Item ID]],Analysis_Table,12,FALSE)</f>
        <v>#N/A</v>
      </c>
      <c r="T80" s="20" t="e">
        <f ca="1">VLOOKUP(Table_Data_Table_135[[#This Row],[Item ID]],Analysis_Table,13,FALSE)</f>
        <v>#N/A</v>
      </c>
      <c r="U80" s="3" t="e">
        <f ca="1">VLOOKUP(Table_Data_Table_135[[#This Row],[Item ID]],Analysis_Table,14,FALSE)</f>
        <v>#N/A</v>
      </c>
      <c r="V80" s="22" t="e">
        <f ca="1">VLOOKUP(Table_Data_Table_135[[#This Row],[Item ID]],Analysis_Table,15,FALSE)</f>
        <v>#N/A</v>
      </c>
      <c r="W80" s="2" t="e">
        <f ca="1">VLOOKUP(Table_Data_Table_135[[#This Row],[Item ID]],Analysis_Table,16,FALSE)</f>
        <v>#N/A</v>
      </c>
      <c r="X80" s="2" t="e">
        <f ca="1">VLOOKUP(Table_Data_Table_135[[#This Row],[Item ID]],Analysis_Table,17,FALSE)</f>
        <v>#N/A</v>
      </c>
      <c r="Y80" s="20" t="e">
        <f ca="1">VLOOKUP(Table_Data_Table_135[[#This Row],[Item ID]],Analysis_Table,18,FALSE)</f>
        <v>#N/A</v>
      </c>
      <c r="Z80" s="20" t="e">
        <f ca="1">VLOOKUP(Table_Data_Table_135[[#This Row],[Item ID]],Analysis_Table,19,FALSE)</f>
        <v>#N/A</v>
      </c>
      <c r="AA80"/>
      <c r="AB80"/>
      <c r="AC80">
        <v>1</v>
      </c>
    </row>
    <row r="81" spans="1:29" hidden="1" x14ac:dyDescent="0.25">
      <c r="A81" t="s">
        <v>133</v>
      </c>
      <c r="C81" t="e">
        <f ca="1">VLOOKUP(Table_Data_Table_135[[#This Row],[Item ID]],Analysis_Table,20,FALSE)</f>
        <v>#N/A</v>
      </c>
      <c r="F81" s="1"/>
      <c r="K81" s="21">
        <v>0</v>
      </c>
      <c r="O81" s="2" t="e">
        <f ca="1">VLOOKUP(Table_Data_Table_135[[#This Row],[Item ID]],Analysis_Table,8,FALSE)</f>
        <v>#N/A</v>
      </c>
      <c r="P81" s="19" t="e">
        <f ca="1">VLOOKUP(Table_Data_Table_135[[#This Row],[Item ID]],Analysis_Table,9,FALSE)</f>
        <v>#N/A</v>
      </c>
      <c r="Q81" s="18" t="e">
        <f ca="1">VLOOKUP(Table_Data_Table_135[[#This Row],[Item ID]],Analysis_Table,10,FALSE)</f>
        <v>#N/A</v>
      </c>
      <c r="R81" s="21" t="e">
        <f ca="1">VLOOKUP(Table_Data_Table_135[[#This Row],[Item ID]],Analysis_Table,11,FALSE)</f>
        <v>#N/A</v>
      </c>
      <c r="S81" s="2" t="e">
        <f ca="1">VLOOKUP(Table_Data_Table_135[[#This Row],[Item ID]],Analysis_Table,12,FALSE)</f>
        <v>#N/A</v>
      </c>
      <c r="T81" s="20" t="e">
        <f ca="1">VLOOKUP(Table_Data_Table_135[[#This Row],[Item ID]],Analysis_Table,13,FALSE)</f>
        <v>#N/A</v>
      </c>
      <c r="U81" s="3" t="e">
        <f ca="1">VLOOKUP(Table_Data_Table_135[[#This Row],[Item ID]],Analysis_Table,14,FALSE)</f>
        <v>#N/A</v>
      </c>
      <c r="V81" s="22" t="e">
        <f ca="1">VLOOKUP(Table_Data_Table_135[[#This Row],[Item ID]],Analysis_Table,15,FALSE)</f>
        <v>#N/A</v>
      </c>
      <c r="W81" s="2" t="e">
        <f ca="1">VLOOKUP(Table_Data_Table_135[[#This Row],[Item ID]],Analysis_Table,16,FALSE)</f>
        <v>#N/A</v>
      </c>
      <c r="X81" s="2" t="e">
        <f ca="1">VLOOKUP(Table_Data_Table_135[[#This Row],[Item ID]],Analysis_Table,17,FALSE)</f>
        <v>#N/A</v>
      </c>
      <c r="Y81" s="20" t="e">
        <f ca="1">VLOOKUP(Table_Data_Table_135[[#This Row],[Item ID]],Analysis_Table,18,FALSE)</f>
        <v>#N/A</v>
      </c>
      <c r="Z81" s="20" t="e">
        <f ca="1">VLOOKUP(Table_Data_Table_135[[#This Row],[Item ID]],Analysis_Table,19,FALSE)</f>
        <v>#N/A</v>
      </c>
      <c r="AA81"/>
      <c r="AB81"/>
      <c r="AC81">
        <v>1</v>
      </c>
    </row>
    <row r="82" spans="1:29" hidden="1" x14ac:dyDescent="0.25">
      <c r="A82" t="s">
        <v>133</v>
      </c>
      <c r="C82" t="e">
        <f ca="1">VLOOKUP(Table_Data_Table_135[[#This Row],[Item ID]],Analysis_Table,20,FALSE)</f>
        <v>#N/A</v>
      </c>
      <c r="F82" s="1"/>
      <c r="K82" s="21">
        <v>0</v>
      </c>
      <c r="O82" s="2" t="e">
        <f ca="1">VLOOKUP(Table_Data_Table_135[[#This Row],[Item ID]],Analysis_Table,8,FALSE)</f>
        <v>#N/A</v>
      </c>
      <c r="P82" s="19" t="e">
        <f ca="1">VLOOKUP(Table_Data_Table_135[[#This Row],[Item ID]],Analysis_Table,9,FALSE)</f>
        <v>#N/A</v>
      </c>
      <c r="Q82" s="18" t="e">
        <f ca="1">VLOOKUP(Table_Data_Table_135[[#This Row],[Item ID]],Analysis_Table,10,FALSE)</f>
        <v>#N/A</v>
      </c>
      <c r="R82" s="21" t="e">
        <f ca="1">VLOOKUP(Table_Data_Table_135[[#This Row],[Item ID]],Analysis_Table,11,FALSE)</f>
        <v>#N/A</v>
      </c>
      <c r="S82" s="2" t="e">
        <f ca="1">VLOOKUP(Table_Data_Table_135[[#This Row],[Item ID]],Analysis_Table,12,FALSE)</f>
        <v>#N/A</v>
      </c>
      <c r="T82" s="20" t="e">
        <f ca="1">VLOOKUP(Table_Data_Table_135[[#This Row],[Item ID]],Analysis_Table,13,FALSE)</f>
        <v>#N/A</v>
      </c>
      <c r="U82" s="3" t="e">
        <f ca="1">VLOOKUP(Table_Data_Table_135[[#This Row],[Item ID]],Analysis_Table,14,FALSE)</f>
        <v>#N/A</v>
      </c>
      <c r="V82" s="22" t="e">
        <f ca="1">VLOOKUP(Table_Data_Table_135[[#This Row],[Item ID]],Analysis_Table,15,FALSE)</f>
        <v>#N/A</v>
      </c>
      <c r="W82" s="2" t="e">
        <f ca="1">VLOOKUP(Table_Data_Table_135[[#This Row],[Item ID]],Analysis_Table,16,FALSE)</f>
        <v>#N/A</v>
      </c>
      <c r="X82" s="2" t="e">
        <f ca="1">VLOOKUP(Table_Data_Table_135[[#This Row],[Item ID]],Analysis_Table,17,FALSE)</f>
        <v>#N/A</v>
      </c>
      <c r="Y82" s="20" t="e">
        <f ca="1">VLOOKUP(Table_Data_Table_135[[#This Row],[Item ID]],Analysis_Table,18,FALSE)</f>
        <v>#N/A</v>
      </c>
      <c r="Z82" s="20" t="e">
        <f ca="1">VLOOKUP(Table_Data_Table_135[[#This Row],[Item ID]],Analysis_Table,19,FALSE)</f>
        <v>#N/A</v>
      </c>
      <c r="AA82"/>
      <c r="AB82"/>
      <c r="AC82">
        <v>1</v>
      </c>
    </row>
    <row r="83" spans="1:29" hidden="1" x14ac:dyDescent="0.25">
      <c r="A83" t="s">
        <v>133</v>
      </c>
      <c r="C83" t="e">
        <f ca="1">VLOOKUP(Table_Data_Table_135[[#This Row],[Item ID]],Analysis_Table,20,FALSE)</f>
        <v>#N/A</v>
      </c>
      <c r="F83" s="1"/>
      <c r="K83" s="21">
        <v>0</v>
      </c>
      <c r="O83" s="2" t="e">
        <f ca="1">VLOOKUP(Table_Data_Table_135[[#This Row],[Item ID]],Analysis_Table,8,FALSE)</f>
        <v>#N/A</v>
      </c>
      <c r="P83" s="19" t="e">
        <f ca="1">VLOOKUP(Table_Data_Table_135[[#This Row],[Item ID]],Analysis_Table,9,FALSE)</f>
        <v>#N/A</v>
      </c>
      <c r="Q83" s="18" t="e">
        <f ca="1">VLOOKUP(Table_Data_Table_135[[#This Row],[Item ID]],Analysis_Table,10,FALSE)</f>
        <v>#N/A</v>
      </c>
      <c r="R83" s="21" t="e">
        <f ca="1">VLOOKUP(Table_Data_Table_135[[#This Row],[Item ID]],Analysis_Table,11,FALSE)</f>
        <v>#N/A</v>
      </c>
      <c r="S83" s="2" t="e">
        <f ca="1">VLOOKUP(Table_Data_Table_135[[#This Row],[Item ID]],Analysis_Table,12,FALSE)</f>
        <v>#N/A</v>
      </c>
      <c r="T83" s="20" t="e">
        <f ca="1">VLOOKUP(Table_Data_Table_135[[#This Row],[Item ID]],Analysis_Table,13,FALSE)</f>
        <v>#N/A</v>
      </c>
      <c r="U83" s="3" t="e">
        <f ca="1">VLOOKUP(Table_Data_Table_135[[#This Row],[Item ID]],Analysis_Table,14,FALSE)</f>
        <v>#N/A</v>
      </c>
      <c r="V83" s="22" t="e">
        <f ca="1">VLOOKUP(Table_Data_Table_135[[#This Row],[Item ID]],Analysis_Table,15,FALSE)</f>
        <v>#N/A</v>
      </c>
      <c r="W83" s="2" t="e">
        <f ca="1">VLOOKUP(Table_Data_Table_135[[#This Row],[Item ID]],Analysis_Table,16,FALSE)</f>
        <v>#N/A</v>
      </c>
      <c r="X83" s="2" t="e">
        <f ca="1">VLOOKUP(Table_Data_Table_135[[#This Row],[Item ID]],Analysis_Table,17,FALSE)</f>
        <v>#N/A</v>
      </c>
      <c r="Y83" s="20" t="e">
        <f ca="1">VLOOKUP(Table_Data_Table_135[[#This Row],[Item ID]],Analysis_Table,18,FALSE)</f>
        <v>#N/A</v>
      </c>
      <c r="Z83" s="20" t="e">
        <f ca="1">VLOOKUP(Table_Data_Table_135[[#This Row],[Item ID]],Analysis_Table,19,FALSE)</f>
        <v>#N/A</v>
      </c>
      <c r="AA83"/>
      <c r="AB83"/>
      <c r="AC83">
        <v>1</v>
      </c>
    </row>
    <row r="84" spans="1:29" hidden="1" x14ac:dyDescent="0.25">
      <c r="A84" t="s">
        <v>133</v>
      </c>
      <c r="C84" t="e">
        <f ca="1">VLOOKUP(Table_Data_Table_135[[#This Row],[Item ID]],Analysis_Table,20,FALSE)</f>
        <v>#N/A</v>
      </c>
      <c r="F84" s="1"/>
      <c r="K84" s="21">
        <v>0</v>
      </c>
      <c r="O84" s="2" t="e">
        <f ca="1">VLOOKUP(Table_Data_Table_135[[#This Row],[Item ID]],Analysis_Table,8,FALSE)</f>
        <v>#N/A</v>
      </c>
      <c r="P84" s="19" t="e">
        <f ca="1">VLOOKUP(Table_Data_Table_135[[#This Row],[Item ID]],Analysis_Table,9,FALSE)</f>
        <v>#N/A</v>
      </c>
      <c r="Q84" s="18" t="e">
        <f ca="1">VLOOKUP(Table_Data_Table_135[[#This Row],[Item ID]],Analysis_Table,10,FALSE)</f>
        <v>#N/A</v>
      </c>
      <c r="R84" s="21" t="e">
        <f ca="1">VLOOKUP(Table_Data_Table_135[[#This Row],[Item ID]],Analysis_Table,11,FALSE)</f>
        <v>#N/A</v>
      </c>
      <c r="S84" s="2" t="e">
        <f ca="1">VLOOKUP(Table_Data_Table_135[[#This Row],[Item ID]],Analysis_Table,12,FALSE)</f>
        <v>#N/A</v>
      </c>
      <c r="T84" s="20" t="e">
        <f ca="1">VLOOKUP(Table_Data_Table_135[[#This Row],[Item ID]],Analysis_Table,13,FALSE)</f>
        <v>#N/A</v>
      </c>
      <c r="U84" s="3" t="e">
        <f ca="1">VLOOKUP(Table_Data_Table_135[[#This Row],[Item ID]],Analysis_Table,14,FALSE)</f>
        <v>#N/A</v>
      </c>
      <c r="V84" s="22" t="e">
        <f ca="1">VLOOKUP(Table_Data_Table_135[[#This Row],[Item ID]],Analysis_Table,15,FALSE)</f>
        <v>#N/A</v>
      </c>
      <c r="W84" s="2" t="e">
        <f ca="1">VLOOKUP(Table_Data_Table_135[[#This Row],[Item ID]],Analysis_Table,16,FALSE)</f>
        <v>#N/A</v>
      </c>
      <c r="X84" s="2" t="e">
        <f ca="1">VLOOKUP(Table_Data_Table_135[[#This Row],[Item ID]],Analysis_Table,17,FALSE)</f>
        <v>#N/A</v>
      </c>
      <c r="Y84" s="20" t="e">
        <f ca="1">VLOOKUP(Table_Data_Table_135[[#This Row],[Item ID]],Analysis_Table,18,FALSE)</f>
        <v>#N/A</v>
      </c>
      <c r="Z84" s="20" t="e">
        <f ca="1">VLOOKUP(Table_Data_Table_135[[#This Row],[Item ID]],Analysis_Table,19,FALSE)</f>
        <v>#N/A</v>
      </c>
      <c r="AA84"/>
      <c r="AB84"/>
      <c r="AC84">
        <v>1</v>
      </c>
    </row>
    <row r="85" spans="1:29" hidden="1" x14ac:dyDescent="0.25">
      <c r="A85" t="s">
        <v>133</v>
      </c>
      <c r="C85" t="e">
        <f ca="1">VLOOKUP(Table_Data_Table_135[[#This Row],[Item ID]],Analysis_Table,20,FALSE)</f>
        <v>#N/A</v>
      </c>
      <c r="F85" s="1"/>
      <c r="K85" s="21">
        <v>0</v>
      </c>
      <c r="O85" s="2" t="e">
        <f ca="1">VLOOKUP(Table_Data_Table_135[[#This Row],[Item ID]],Analysis_Table,8,FALSE)</f>
        <v>#N/A</v>
      </c>
      <c r="P85" s="19" t="e">
        <f ca="1">VLOOKUP(Table_Data_Table_135[[#This Row],[Item ID]],Analysis_Table,9,FALSE)</f>
        <v>#N/A</v>
      </c>
      <c r="Q85" s="18" t="e">
        <f ca="1">VLOOKUP(Table_Data_Table_135[[#This Row],[Item ID]],Analysis_Table,10,FALSE)</f>
        <v>#N/A</v>
      </c>
      <c r="R85" s="21" t="e">
        <f ca="1">VLOOKUP(Table_Data_Table_135[[#This Row],[Item ID]],Analysis_Table,11,FALSE)</f>
        <v>#N/A</v>
      </c>
      <c r="S85" s="2" t="e">
        <f ca="1">VLOOKUP(Table_Data_Table_135[[#This Row],[Item ID]],Analysis_Table,12,FALSE)</f>
        <v>#N/A</v>
      </c>
      <c r="T85" s="20" t="e">
        <f ca="1">VLOOKUP(Table_Data_Table_135[[#This Row],[Item ID]],Analysis_Table,13,FALSE)</f>
        <v>#N/A</v>
      </c>
      <c r="U85" s="3" t="e">
        <f ca="1">VLOOKUP(Table_Data_Table_135[[#This Row],[Item ID]],Analysis_Table,14,FALSE)</f>
        <v>#N/A</v>
      </c>
      <c r="V85" s="22" t="e">
        <f ca="1">VLOOKUP(Table_Data_Table_135[[#This Row],[Item ID]],Analysis_Table,15,FALSE)</f>
        <v>#N/A</v>
      </c>
      <c r="W85" s="2" t="e">
        <f ca="1">VLOOKUP(Table_Data_Table_135[[#This Row],[Item ID]],Analysis_Table,16,FALSE)</f>
        <v>#N/A</v>
      </c>
      <c r="X85" s="2" t="e">
        <f ca="1">VLOOKUP(Table_Data_Table_135[[#This Row],[Item ID]],Analysis_Table,17,FALSE)</f>
        <v>#N/A</v>
      </c>
      <c r="Y85" s="20" t="e">
        <f ca="1">VLOOKUP(Table_Data_Table_135[[#This Row],[Item ID]],Analysis_Table,18,FALSE)</f>
        <v>#N/A</v>
      </c>
      <c r="Z85" s="20" t="e">
        <f ca="1">VLOOKUP(Table_Data_Table_135[[#This Row],[Item ID]],Analysis_Table,19,FALSE)</f>
        <v>#N/A</v>
      </c>
      <c r="AA85"/>
      <c r="AB85"/>
      <c r="AC85">
        <v>1</v>
      </c>
    </row>
    <row r="86" spans="1:29" hidden="1" x14ac:dyDescent="0.25">
      <c r="A86" t="s">
        <v>133</v>
      </c>
      <c r="C86" t="e">
        <f ca="1">VLOOKUP(Table_Data_Table_135[[#This Row],[Item ID]],Analysis_Table,20,FALSE)</f>
        <v>#N/A</v>
      </c>
      <c r="F86" s="1"/>
      <c r="K86" s="21">
        <v>0</v>
      </c>
      <c r="O86" s="2" t="e">
        <f ca="1">VLOOKUP(Table_Data_Table_135[[#This Row],[Item ID]],Analysis_Table,8,FALSE)</f>
        <v>#N/A</v>
      </c>
      <c r="P86" s="19" t="e">
        <f ca="1">VLOOKUP(Table_Data_Table_135[[#This Row],[Item ID]],Analysis_Table,9,FALSE)</f>
        <v>#N/A</v>
      </c>
      <c r="Q86" s="18" t="e">
        <f ca="1">VLOOKUP(Table_Data_Table_135[[#This Row],[Item ID]],Analysis_Table,10,FALSE)</f>
        <v>#N/A</v>
      </c>
      <c r="R86" s="21" t="e">
        <f ca="1">VLOOKUP(Table_Data_Table_135[[#This Row],[Item ID]],Analysis_Table,11,FALSE)</f>
        <v>#N/A</v>
      </c>
      <c r="S86" s="2" t="e">
        <f ca="1">VLOOKUP(Table_Data_Table_135[[#This Row],[Item ID]],Analysis_Table,12,FALSE)</f>
        <v>#N/A</v>
      </c>
      <c r="T86" s="20" t="e">
        <f ca="1">VLOOKUP(Table_Data_Table_135[[#This Row],[Item ID]],Analysis_Table,13,FALSE)</f>
        <v>#N/A</v>
      </c>
      <c r="U86" s="3" t="e">
        <f ca="1">VLOOKUP(Table_Data_Table_135[[#This Row],[Item ID]],Analysis_Table,14,FALSE)</f>
        <v>#N/A</v>
      </c>
      <c r="V86" s="22" t="e">
        <f ca="1">VLOOKUP(Table_Data_Table_135[[#This Row],[Item ID]],Analysis_Table,15,FALSE)</f>
        <v>#N/A</v>
      </c>
      <c r="W86" s="2" t="e">
        <f ca="1">VLOOKUP(Table_Data_Table_135[[#This Row],[Item ID]],Analysis_Table,16,FALSE)</f>
        <v>#N/A</v>
      </c>
      <c r="X86" s="2" t="e">
        <f ca="1">VLOOKUP(Table_Data_Table_135[[#This Row],[Item ID]],Analysis_Table,17,FALSE)</f>
        <v>#N/A</v>
      </c>
      <c r="Y86" s="20" t="e">
        <f ca="1">VLOOKUP(Table_Data_Table_135[[#This Row],[Item ID]],Analysis_Table,18,FALSE)</f>
        <v>#N/A</v>
      </c>
      <c r="Z86" s="20" t="e">
        <f ca="1">VLOOKUP(Table_Data_Table_135[[#This Row],[Item ID]],Analysis_Table,19,FALSE)</f>
        <v>#N/A</v>
      </c>
      <c r="AA86"/>
      <c r="AB86"/>
      <c r="AC86">
        <v>1</v>
      </c>
    </row>
    <row r="87" spans="1:29" hidden="1" x14ac:dyDescent="0.25">
      <c r="A87" t="s">
        <v>133</v>
      </c>
      <c r="C87" t="e">
        <f ca="1">VLOOKUP(Table_Data_Table_135[[#This Row],[Item ID]],Analysis_Table,20,FALSE)</f>
        <v>#N/A</v>
      </c>
      <c r="F87" s="1"/>
      <c r="K87" s="21">
        <v>0</v>
      </c>
      <c r="O87" s="2" t="e">
        <f ca="1">VLOOKUP(Table_Data_Table_135[[#This Row],[Item ID]],Analysis_Table,8,FALSE)</f>
        <v>#N/A</v>
      </c>
      <c r="P87" s="19" t="e">
        <f ca="1">VLOOKUP(Table_Data_Table_135[[#This Row],[Item ID]],Analysis_Table,9,FALSE)</f>
        <v>#N/A</v>
      </c>
      <c r="Q87" s="18" t="e">
        <f ca="1">VLOOKUP(Table_Data_Table_135[[#This Row],[Item ID]],Analysis_Table,10,FALSE)</f>
        <v>#N/A</v>
      </c>
      <c r="R87" s="21" t="e">
        <f ca="1">VLOOKUP(Table_Data_Table_135[[#This Row],[Item ID]],Analysis_Table,11,FALSE)</f>
        <v>#N/A</v>
      </c>
      <c r="S87" s="2" t="e">
        <f ca="1">VLOOKUP(Table_Data_Table_135[[#This Row],[Item ID]],Analysis_Table,12,FALSE)</f>
        <v>#N/A</v>
      </c>
      <c r="T87" s="20" t="e">
        <f ca="1">VLOOKUP(Table_Data_Table_135[[#This Row],[Item ID]],Analysis_Table,13,FALSE)</f>
        <v>#N/A</v>
      </c>
      <c r="U87" s="3" t="e">
        <f ca="1">VLOOKUP(Table_Data_Table_135[[#This Row],[Item ID]],Analysis_Table,14,FALSE)</f>
        <v>#N/A</v>
      </c>
      <c r="V87" s="22" t="e">
        <f ca="1">VLOOKUP(Table_Data_Table_135[[#This Row],[Item ID]],Analysis_Table,15,FALSE)</f>
        <v>#N/A</v>
      </c>
      <c r="W87" s="2" t="e">
        <f ca="1">VLOOKUP(Table_Data_Table_135[[#This Row],[Item ID]],Analysis_Table,16,FALSE)</f>
        <v>#N/A</v>
      </c>
      <c r="X87" s="2" t="e">
        <f ca="1">VLOOKUP(Table_Data_Table_135[[#This Row],[Item ID]],Analysis_Table,17,FALSE)</f>
        <v>#N/A</v>
      </c>
      <c r="Y87" s="20" t="e">
        <f ca="1">VLOOKUP(Table_Data_Table_135[[#This Row],[Item ID]],Analysis_Table,18,FALSE)</f>
        <v>#N/A</v>
      </c>
      <c r="Z87" s="20" t="e">
        <f ca="1">VLOOKUP(Table_Data_Table_135[[#This Row],[Item ID]],Analysis_Table,19,FALSE)</f>
        <v>#N/A</v>
      </c>
      <c r="AA87"/>
      <c r="AB87"/>
      <c r="AC87">
        <v>1</v>
      </c>
    </row>
    <row r="88" spans="1:29" hidden="1" x14ac:dyDescent="0.25">
      <c r="A88" t="s">
        <v>133</v>
      </c>
      <c r="C88" t="e">
        <f ca="1">VLOOKUP(Table_Data_Table_135[[#This Row],[Item ID]],Analysis_Table,20,FALSE)</f>
        <v>#N/A</v>
      </c>
      <c r="F88" s="1"/>
      <c r="K88" s="21">
        <v>0</v>
      </c>
      <c r="O88" s="2" t="e">
        <f ca="1">VLOOKUP(Table_Data_Table_135[[#This Row],[Item ID]],Analysis_Table,8,FALSE)</f>
        <v>#N/A</v>
      </c>
      <c r="P88" s="19" t="e">
        <f ca="1">VLOOKUP(Table_Data_Table_135[[#This Row],[Item ID]],Analysis_Table,9,FALSE)</f>
        <v>#N/A</v>
      </c>
      <c r="Q88" s="18" t="e">
        <f ca="1">VLOOKUP(Table_Data_Table_135[[#This Row],[Item ID]],Analysis_Table,10,FALSE)</f>
        <v>#N/A</v>
      </c>
      <c r="R88" s="21" t="e">
        <f ca="1">VLOOKUP(Table_Data_Table_135[[#This Row],[Item ID]],Analysis_Table,11,FALSE)</f>
        <v>#N/A</v>
      </c>
      <c r="S88" s="2" t="e">
        <f ca="1">VLOOKUP(Table_Data_Table_135[[#This Row],[Item ID]],Analysis_Table,12,FALSE)</f>
        <v>#N/A</v>
      </c>
      <c r="T88" s="20" t="e">
        <f ca="1">VLOOKUP(Table_Data_Table_135[[#This Row],[Item ID]],Analysis_Table,13,FALSE)</f>
        <v>#N/A</v>
      </c>
      <c r="U88" s="3" t="e">
        <f ca="1">VLOOKUP(Table_Data_Table_135[[#This Row],[Item ID]],Analysis_Table,14,FALSE)</f>
        <v>#N/A</v>
      </c>
      <c r="V88" s="22" t="e">
        <f ca="1">VLOOKUP(Table_Data_Table_135[[#This Row],[Item ID]],Analysis_Table,15,FALSE)</f>
        <v>#N/A</v>
      </c>
      <c r="W88" s="2" t="e">
        <f ca="1">VLOOKUP(Table_Data_Table_135[[#This Row],[Item ID]],Analysis_Table,16,FALSE)</f>
        <v>#N/A</v>
      </c>
      <c r="X88" s="2" t="e">
        <f ca="1">VLOOKUP(Table_Data_Table_135[[#This Row],[Item ID]],Analysis_Table,17,FALSE)</f>
        <v>#N/A</v>
      </c>
      <c r="Y88" s="20" t="e">
        <f ca="1">VLOOKUP(Table_Data_Table_135[[#This Row],[Item ID]],Analysis_Table,18,FALSE)</f>
        <v>#N/A</v>
      </c>
      <c r="Z88" s="20" t="e">
        <f ca="1">VLOOKUP(Table_Data_Table_135[[#This Row],[Item ID]],Analysis_Table,19,FALSE)</f>
        <v>#N/A</v>
      </c>
      <c r="AA88"/>
      <c r="AB88"/>
      <c r="AC88">
        <v>1</v>
      </c>
    </row>
    <row r="89" spans="1:29" hidden="1" x14ac:dyDescent="0.25">
      <c r="A89" t="s">
        <v>133</v>
      </c>
      <c r="C89" t="e">
        <f ca="1">VLOOKUP(Table_Data_Table_135[[#This Row],[Item ID]],Analysis_Table,20,FALSE)</f>
        <v>#N/A</v>
      </c>
      <c r="F89" s="1"/>
      <c r="K89" s="21">
        <v>0</v>
      </c>
      <c r="O89" s="2" t="e">
        <f ca="1">VLOOKUP(Table_Data_Table_135[[#This Row],[Item ID]],Analysis_Table,8,FALSE)</f>
        <v>#N/A</v>
      </c>
      <c r="P89" s="19" t="e">
        <f ca="1">VLOOKUP(Table_Data_Table_135[[#This Row],[Item ID]],Analysis_Table,9,FALSE)</f>
        <v>#N/A</v>
      </c>
      <c r="Q89" s="18" t="e">
        <f ca="1">VLOOKUP(Table_Data_Table_135[[#This Row],[Item ID]],Analysis_Table,10,FALSE)</f>
        <v>#N/A</v>
      </c>
      <c r="R89" s="21" t="e">
        <f ca="1">VLOOKUP(Table_Data_Table_135[[#This Row],[Item ID]],Analysis_Table,11,FALSE)</f>
        <v>#N/A</v>
      </c>
      <c r="S89" s="2" t="e">
        <f ca="1">VLOOKUP(Table_Data_Table_135[[#This Row],[Item ID]],Analysis_Table,12,FALSE)</f>
        <v>#N/A</v>
      </c>
      <c r="T89" s="20" t="e">
        <f ca="1">VLOOKUP(Table_Data_Table_135[[#This Row],[Item ID]],Analysis_Table,13,FALSE)</f>
        <v>#N/A</v>
      </c>
      <c r="U89" s="3" t="e">
        <f ca="1">VLOOKUP(Table_Data_Table_135[[#This Row],[Item ID]],Analysis_Table,14,FALSE)</f>
        <v>#N/A</v>
      </c>
      <c r="V89" s="22" t="e">
        <f ca="1">VLOOKUP(Table_Data_Table_135[[#This Row],[Item ID]],Analysis_Table,15,FALSE)</f>
        <v>#N/A</v>
      </c>
      <c r="W89" s="2" t="e">
        <f ca="1">VLOOKUP(Table_Data_Table_135[[#This Row],[Item ID]],Analysis_Table,16,FALSE)</f>
        <v>#N/A</v>
      </c>
      <c r="X89" s="2" t="e">
        <f ca="1">VLOOKUP(Table_Data_Table_135[[#This Row],[Item ID]],Analysis_Table,17,FALSE)</f>
        <v>#N/A</v>
      </c>
      <c r="Y89" s="20" t="e">
        <f ca="1">VLOOKUP(Table_Data_Table_135[[#This Row],[Item ID]],Analysis_Table,18,FALSE)</f>
        <v>#N/A</v>
      </c>
      <c r="Z89" s="20" t="e">
        <f ca="1">VLOOKUP(Table_Data_Table_135[[#This Row],[Item ID]],Analysis_Table,19,FALSE)</f>
        <v>#N/A</v>
      </c>
      <c r="AA89"/>
      <c r="AB89"/>
      <c r="AC89">
        <v>1</v>
      </c>
    </row>
    <row r="90" spans="1:29" hidden="1" x14ac:dyDescent="0.25">
      <c r="A90" t="s">
        <v>133</v>
      </c>
      <c r="C90" t="e">
        <f ca="1">VLOOKUP(Table_Data_Table_135[[#This Row],[Item ID]],Analysis_Table,20,FALSE)</f>
        <v>#N/A</v>
      </c>
      <c r="F90" s="1"/>
      <c r="K90" s="21">
        <v>0</v>
      </c>
      <c r="O90" s="2" t="e">
        <f ca="1">VLOOKUP(Table_Data_Table_135[[#This Row],[Item ID]],Analysis_Table,8,FALSE)</f>
        <v>#N/A</v>
      </c>
      <c r="P90" s="19" t="e">
        <f ca="1">VLOOKUP(Table_Data_Table_135[[#This Row],[Item ID]],Analysis_Table,9,FALSE)</f>
        <v>#N/A</v>
      </c>
      <c r="Q90" s="18" t="e">
        <f ca="1">VLOOKUP(Table_Data_Table_135[[#This Row],[Item ID]],Analysis_Table,10,FALSE)</f>
        <v>#N/A</v>
      </c>
      <c r="R90" s="21" t="e">
        <f ca="1">VLOOKUP(Table_Data_Table_135[[#This Row],[Item ID]],Analysis_Table,11,FALSE)</f>
        <v>#N/A</v>
      </c>
      <c r="S90" s="2" t="e">
        <f ca="1">VLOOKUP(Table_Data_Table_135[[#This Row],[Item ID]],Analysis_Table,12,FALSE)</f>
        <v>#N/A</v>
      </c>
      <c r="T90" s="20" t="e">
        <f ca="1">VLOOKUP(Table_Data_Table_135[[#This Row],[Item ID]],Analysis_Table,13,FALSE)</f>
        <v>#N/A</v>
      </c>
      <c r="U90" s="3" t="e">
        <f ca="1">VLOOKUP(Table_Data_Table_135[[#This Row],[Item ID]],Analysis_Table,14,FALSE)</f>
        <v>#N/A</v>
      </c>
      <c r="V90" s="22" t="e">
        <f ca="1">VLOOKUP(Table_Data_Table_135[[#This Row],[Item ID]],Analysis_Table,15,FALSE)</f>
        <v>#N/A</v>
      </c>
      <c r="W90" s="2" t="e">
        <f ca="1">VLOOKUP(Table_Data_Table_135[[#This Row],[Item ID]],Analysis_Table,16,FALSE)</f>
        <v>#N/A</v>
      </c>
      <c r="X90" s="2" t="e">
        <f ca="1">VLOOKUP(Table_Data_Table_135[[#This Row],[Item ID]],Analysis_Table,17,FALSE)</f>
        <v>#N/A</v>
      </c>
      <c r="Y90" s="20" t="e">
        <f ca="1">VLOOKUP(Table_Data_Table_135[[#This Row],[Item ID]],Analysis_Table,18,FALSE)</f>
        <v>#N/A</v>
      </c>
      <c r="Z90" s="20" t="e">
        <f ca="1">VLOOKUP(Table_Data_Table_135[[#This Row],[Item ID]],Analysis_Table,19,FALSE)</f>
        <v>#N/A</v>
      </c>
      <c r="AA90"/>
      <c r="AB90"/>
      <c r="AC90">
        <v>1</v>
      </c>
    </row>
    <row r="91" spans="1:29" hidden="1" x14ac:dyDescent="0.25">
      <c r="A91" t="s">
        <v>133</v>
      </c>
      <c r="C91" t="e">
        <f ca="1">VLOOKUP(Table_Data_Table_135[[#This Row],[Item ID]],Analysis_Table,20,FALSE)</f>
        <v>#N/A</v>
      </c>
      <c r="F91" s="1"/>
      <c r="K91" s="21">
        <v>0</v>
      </c>
      <c r="O91" s="2" t="e">
        <f ca="1">VLOOKUP(Table_Data_Table_135[[#This Row],[Item ID]],Analysis_Table,8,FALSE)</f>
        <v>#N/A</v>
      </c>
      <c r="P91" s="19" t="e">
        <f ca="1">VLOOKUP(Table_Data_Table_135[[#This Row],[Item ID]],Analysis_Table,9,FALSE)</f>
        <v>#N/A</v>
      </c>
      <c r="Q91" s="18" t="e">
        <f ca="1">VLOOKUP(Table_Data_Table_135[[#This Row],[Item ID]],Analysis_Table,10,FALSE)</f>
        <v>#N/A</v>
      </c>
      <c r="R91" s="21" t="e">
        <f ca="1">VLOOKUP(Table_Data_Table_135[[#This Row],[Item ID]],Analysis_Table,11,FALSE)</f>
        <v>#N/A</v>
      </c>
      <c r="S91" s="2" t="e">
        <f ca="1">VLOOKUP(Table_Data_Table_135[[#This Row],[Item ID]],Analysis_Table,12,FALSE)</f>
        <v>#N/A</v>
      </c>
      <c r="T91" s="20" t="e">
        <f ca="1">VLOOKUP(Table_Data_Table_135[[#This Row],[Item ID]],Analysis_Table,13,FALSE)</f>
        <v>#N/A</v>
      </c>
      <c r="U91" s="3" t="e">
        <f ca="1">VLOOKUP(Table_Data_Table_135[[#This Row],[Item ID]],Analysis_Table,14,FALSE)</f>
        <v>#N/A</v>
      </c>
      <c r="V91" s="22" t="e">
        <f ca="1">VLOOKUP(Table_Data_Table_135[[#This Row],[Item ID]],Analysis_Table,15,FALSE)</f>
        <v>#N/A</v>
      </c>
      <c r="W91" s="2" t="e">
        <f ca="1">VLOOKUP(Table_Data_Table_135[[#This Row],[Item ID]],Analysis_Table,16,FALSE)</f>
        <v>#N/A</v>
      </c>
      <c r="X91" s="2" t="e">
        <f ca="1">VLOOKUP(Table_Data_Table_135[[#This Row],[Item ID]],Analysis_Table,17,FALSE)</f>
        <v>#N/A</v>
      </c>
      <c r="Y91" s="20" t="e">
        <f ca="1">VLOOKUP(Table_Data_Table_135[[#This Row],[Item ID]],Analysis_Table,18,FALSE)</f>
        <v>#N/A</v>
      </c>
      <c r="Z91" s="20" t="e">
        <f ca="1">VLOOKUP(Table_Data_Table_135[[#This Row],[Item ID]],Analysis_Table,19,FALSE)</f>
        <v>#N/A</v>
      </c>
      <c r="AA91"/>
      <c r="AB91"/>
      <c r="AC91">
        <v>1</v>
      </c>
    </row>
    <row r="92" spans="1:29" hidden="1" x14ac:dyDescent="0.25">
      <c r="A92" t="s">
        <v>133</v>
      </c>
      <c r="C92" t="e">
        <f ca="1">VLOOKUP(Table_Data_Table_135[[#This Row],[Item ID]],Analysis_Table,20,FALSE)</f>
        <v>#N/A</v>
      </c>
      <c r="F92" s="1"/>
      <c r="K92" s="21">
        <v>0</v>
      </c>
      <c r="O92" s="2" t="e">
        <f ca="1">VLOOKUP(Table_Data_Table_135[[#This Row],[Item ID]],Analysis_Table,8,FALSE)</f>
        <v>#N/A</v>
      </c>
      <c r="P92" s="19" t="e">
        <f ca="1">VLOOKUP(Table_Data_Table_135[[#This Row],[Item ID]],Analysis_Table,9,FALSE)</f>
        <v>#N/A</v>
      </c>
      <c r="Q92" s="18" t="e">
        <f ca="1">VLOOKUP(Table_Data_Table_135[[#This Row],[Item ID]],Analysis_Table,10,FALSE)</f>
        <v>#N/A</v>
      </c>
      <c r="R92" s="21" t="e">
        <f ca="1">VLOOKUP(Table_Data_Table_135[[#This Row],[Item ID]],Analysis_Table,11,FALSE)</f>
        <v>#N/A</v>
      </c>
      <c r="S92" s="2" t="e">
        <f ca="1">VLOOKUP(Table_Data_Table_135[[#This Row],[Item ID]],Analysis_Table,12,FALSE)</f>
        <v>#N/A</v>
      </c>
      <c r="T92" s="20" t="e">
        <f ca="1">VLOOKUP(Table_Data_Table_135[[#This Row],[Item ID]],Analysis_Table,13,FALSE)</f>
        <v>#N/A</v>
      </c>
      <c r="U92" s="3" t="e">
        <f ca="1">VLOOKUP(Table_Data_Table_135[[#This Row],[Item ID]],Analysis_Table,14,FALSE)</f>
        <v>#N/A</v>
      </c>
      <c r="V92" s="22" t="e">
        <f ca="1">VLOOKUP(Table_Data_Table_135[[#This Row],[Item ID]],Analysis_Table,15,FALSE)</f>
        <v>#N/A</v>
      </c>
      <c r="W92" s="2" t="e">
        <f ca="1">VLOOKUP(Table_Data_Table_135[[#This Row],[Item ID]],Analysis_Table,16,FALSE)</f>
        <v>#N/A</v>
      </c>
      <c r="X92" s="2" t="e">
        <f ca="1">VLOOKUP(Table_Data_Table_135[[#This Row],[Item ID]],Analysis_Table,17,FALSE)</f>
        <v>#N/A</v>
      </c>
      <c r="Y92" s="20" t="e">
        <f ca="1">VLOOKUP(Table_Data_Table_135[[#This Row],[Item ID]],Analysis_Table,18,FALSE)</f>
        <v>#N/A</v>
      </c>
      <c r="Z92" s="20" t="e">
        <f ca="1">VLOOKUP(Table_Data_Table_135[[#This Row],[Item ID]],Analysis_Table,19,FALSE)</f>
        <v>#N/A</v>
      </c>
      <c r="AA92"/>
      <c r="AB92"/>
      <c r="AC92">
        <v>1</v>
      </c>
    </row>
    <row r="93" spans="1:29" hidden="1" x14ac:dyDescent="0.25">
      <c r="A93" t="s">
        <v>133</v>
      </c>
      <c r="C93" t="e">
        <f ca="1">VLOOKUP(Table_Data_Table_135[[#This Row],[Item ID]],Analysis_Table,20,FALSE)</f>
        <v>#N/A</v>
      </c>
      <c r="F93" s="1"/>
      <c r="K93" s="21">
        <v>0</v>
      </c>
      <c r="O93" s="2" t="e">
        <f ca="1">VLOOKUP(Table_Data_Table_135[[#This Row],[Item ID]],Analysis_Table,8,FALSE)</f>
        <v>#N/A</v>
      </c>
      <c r="P93" s="19" t="e">
        <f ca="1">VLOOKUP(Table_Data_Table_135[[#This Row],[Item ID]],Analysis_Table,9,FALSE)</f>
        <v>#N/A</v>
      </c>
      <c r="Q93" s="18" t="e">
        <f ca="1">VLOOKUP(Table_Data_Table_135[[#This Row],[Item ID]],Analysis_Table,10,FALSE)</f>
        <v>#N/A</v>
      </c>
      <c r="R93" s="21" t="e">
        <f ca="1">VLOOKUP(Table_Data_Table_135[[#This Row],[Item ID]],Analysis_Table,11,FALSE)</f>
        <v>#N/A</v>
      </c>
      <c r="S93" s="2" t="e">
        <f ca="1">VLOOKUP(Table_Data_Table_135[[#This Row],[Item ID]],Analysis_Table,12,FALSE)</f>
        <v>#N/A</v>
      </c>
      <c r="T93" s="20" t="e">
        <f ca="1">VLOOKUP(Table_Data_Table_135[[#This Row],[Item ID]],Analysis_Table,13,FALSE)</f>
        <v>#N/A</v>
      </c>
      <c r="U93" s="3" t="e">
        <f ca="1">VLOOKUP(Table_Data_Table_135[[#This Row],[Item ID]],Analysis_Table,14,FALSE)</f>
        <v>#N/A</v>
      </c>
      <c r="V93" s="22" t="e">
        <f ca="1">VLOOKUP(Table_Data_Table_135[[#This Row],[Item ID]],Analysis_Table,15,FALSE)</f>
        <v>#N/A</v>
      </c>
      <c r="W93" s="2" t="e">
        <f ca="1">VLOOKUP(Table_Data_Table_135[[#This Row],[Item ID]],Analysis_Table,16,FALSE)</f>
        <v>#N/A</v>
      </c>
      <c r="X93" s="2" t="e">
        <f ca="1">VLOOKUP(Table_Data_Table_135[[#This Row],[Item ID]],Analysis_Table,17,FALSE)</f>
        <v>#N/A</v>
      </c>
      <c r="Y93" s="20" t="e">
        <f ca="1">VLOOKUP(Table_Data_Table_135[[#This Row],[Item ID]],Analysis_Table,18,FALSE)</f>
        <v>#N/A</v>
      </c>
      <c r="Z93" s="20" t="e">
        <f ca="1">VLOOKUP(Table_Data_Table_135[[#This Row],[Item ID]],Analysis_Table,19,FALSE)</f>
        <v>#N/A</v>
      </c>
      <c r="AA93"/>
      <c r="AB93"/>
      <c r="AC93">
        <v>1</v>
      </c>
    </row>
    <row r="94" spans="1:29" hidden="1" x14ac:dyDescent="0.25">
      <c r="A94" t="s">
        <v>133</v>
      </c>
      <c r="C94" t="e">
        <f ca="1">VLOOKUP(Table_Data_Table_135[[#This Row],[Item ID]],Analysis_Table,20,FALSE)</f>
        <v>#N/A</v>
      </c>
      <c r="F94" s="1"/>
      <c r="K94" s="21">
        <v>0</v>
      </c>
      <c r="O94" s="2" t="e">
        <f ca="1">VLOOKUP(Table_Data_Table_135[[#This Row],[Item ID]],Analysis_Table,8,FALSE)</f>
        <v>#N/A</v>
      </c>
      <c r="P94" s="19" t="e">
        <f ca="1">VLOOKUP(Table_Data_Table_135[[#This Row],[Item ID]],Analysis_Table,9,FALSE)</f>
        <v>#N/A</v>
      </c>
      <c r="Q94" s="18" t="e">
        <f ca="1">VLOOKUP(Table_Data_Table_135[[#This Row],[Item ID]],Analysis_Table,10,FALSE)</f>
        <v>#N/A</v>
      </c>
      <c r="R94" s="21" t="e">
        <f ca="1">VLOOKUP(Table_Data_Table_135[[#This Row],[Item ID]],Analysis_Table,11,FALSE)</f>
        <v>#N/A</v>
      </c>
      <c r="S94" s="2" t="e">
        <f ca="1">VLOOKUP(Table_Data_Table_135[[#This Row],[Item ID]],Analysis_Table,12,FALSE)</f>
        <v>#N/A</v>
      </c>
      <c r="T94" s="20" t="e">
        <f ca="1">VLOOKUP(Table_Data_Table_135[[#This Row],[Item ID]],Analysis_Table,13,FALSE)</f>
        <v>#N/A</v>
      </c>
      <c r="U94" s="3" t="e">
        <f ca="1">VLOOKUP(Table_Data_Table_135[[#This Row],[Item ID]],Analysis_Table,14,FALSE)</f>
        <v>#N/A</v>
      </c>
      <c r="V94" s="22" t="e">
        <f ca="1">VLOOKUP(Table_Data_Table_135[[#This Row],[Item ID]],Analysis_Table,15,FALSE)</f>
        <v>#N/A</v>
      </c>
      <c r="W94" s="2" t="e">
        <f ca="1">VLOOKUP(Table_Data_Table_135[[#This Row],[Item ID]],Analysis_Table,16,FALSE)</f>
        <v>#N/A</v>
      </c>
      <c r="X94" s="2" t="e">
        <f ca="1">VLOOKUP(Table_Data_Table_135[[#This Row],[Item ID]],Analysis_Table,17,FALSE)</f>
        <v>#N/A</v>
      </c>
      <c r="Y94" s="20" t="e">
        <f ca="1">VLOOKUP(Table_Data_Table_135[[#This Row],[Item ID]],Analysis_Table,18,FALSE)</f>
        <v>#N/A</v>
      </c>
      <c r="Z94" s="20" t="e">
        <f ca="1">VLOOKUP(Table_Data_Table_135[[#This Row],[Item ID]],Analysis_Table,19,FALSE)</f>
        <v>#N/A</v>
      </c>
      <c r="AA94"/>
      <c r="AB94"/>
      <c r="AC94">
        <v>1</v>
      </c>
    </row>
    <row r="95" spans="1:29" hidden="1" x14ac:dyDescent="0.25">
      <c r="A95" t="s">
        <v>133</v>
      </c>
      <c r="C95" t="e">
        <f ca="1">VLOOKUP(Table_Data_Table_135[[#This Row],[Item ID]],Analysis_Table,20,FALSE)</f>
        <v>#N/A</v>
      </c>
      <c r="F95" s="1"/>
      <c r="K95" s="21">
        <v>0</v>
      </c>
      <c r="O95" s="2" t="e">
        <f ca="1">VLOOKUP(Table_Data_Table_135[[#This Row],[Item ID]],Analysis_Table,8,FALSE)</f>
        <v>#N/A</v>
      </c>
      <c r="P95" s="19" t="e">
        <f ca="1">VLOOKUP(Table_Data_Table_135[[#This Row],[Item ID]],Analysis_Table,9,FALSE)</f>
        <v>#N/A</v>
      </c>
      <c r="Q95" s="18" t="e">
        <f ca="1">VLOOKUP(Table_Data_Table_135[[#This Row],[Item ID]],Analysis_Table,10,FALSE)</f>
        <v>#N/A</v>
      </c>
      <c r="R95" s="21" t="e">
        <f ca="1">VLOOKUP(Table_Data_Table_135[[#This Row],[Item ID]],Analysis_Table,11,FALSE)</f>
        <v>#N/A</v>
      </c>
      <c r="S95" s="2" t="e">
        <f ca="1">VLOOKUP(Table_Data_Table_135[[#This Row],[Item ID]],Analysis_Table,12,FALSE)</f>
        <v>#N/A</v>
      </c>
      <c r="T95" s="20" t="e">
        <f ca="1">VLOOKUP(Table_Data_Table_135[[#This Row],[Item ID]],Analysis_Table,13,FALSE)</f>
        <v>#N/A</v>
      </c>
      <c r="U95" s="3" t="e">
        <f ca="1">VLOOKUP(Table_Data_Table_135[[#This Row],[Item ID]],Analysis_Table,14,FALSE)</f>
        <v>#N/A</v>
      </c>
      <c r="V95" s="22" t="e">
        <f ca="1">VLOOKUP(Table_Data_Table_135[[#This Row],[Item ID]],Analysis_Table,15,FALSE)</f>
        <v>#N/A</v>
      </c>
      <c r="W95" s="2" t="e">
        <f ca="1">VLOOKUP(Table_Data_Table_135[[#This Row],[Item ID]],Analysis_Table,16,FALSE)</f>
        <v>#N/A</v>
      </c>
      <c r="X95" s="2" t="e">
        <f ca="1">VLOOKUP(Table_Data_Table_135[[#This Row],[Item ID]],Analysis_Table,17,FALSE)</f>
        <v>#N/A</v>
      </c>
      <c r="Y95" s="20" t="e">
        <f ca="1">VLOOKUP(Table_Data_Table_135[[#This Row],[Item ID]],Analysis_Table,18,FALSE)</f>
        <v>#N/A</v>
      </c>
      <c r="Z95" s="20" t="e">
        <f ca="1">VLOOKUP(Table_Data_Table_135[[#This Row],[Item ID]],Analysis_Table,19,FALSE)</f>
        <v>#N/A</v>
      </c>
      <c r="AA95"/>
      <c r="AB95"/>
      <c r="AC95">
        <v>1</v>
      </c>
    </row>
    <row r="96" spans="1:29" hidden="1" x14ac:dyDescent="0.25">
      <c r="A96" t="s">
        <v>133</v>
      </c>
      <c r="C96" t="e">
        <f ca="1">VLOOKUP(Table_Data_Table_135[[#This Row],[Item ID]],Analysis_Table,20,FALSE)</f>
        <v>#N/A</v>
      </c>
      <c r="F96" s="1"/>
      <c r="K96" s="21">
        <v>0</v>
      </c>
      <c r="O96" s="2" t="e">
        <f ca="1">VLOOKUP(Table_Data_Table_135[[#This Row],[Item ID]],Analysis_Table,8,FALSE)</f>
        <v>#N/A</v>
      </c>
      <c r="P96" s="19" t="e">
        <f ca="1">VLOOKUP(Table_Data_Table_135[[#This Row],[Item ID]],Analysis_Table,9,FALSE)</f>
        <v>#N/A</v>
      </c>
      <c r="Q96" s="18" t="e">
        <f ca="1">VLOOKUP(Table_Data_Table_135[[#This Row],[Item ID]],Analysis_Table,10,FALSE)</f>
        <v>#N/A</v>
      </c>
      <c r="R96" s="21" t="e">
        <f ca="1">VLOOKUP(Table_Data_Table_135[[#This Row],[Item ID]],Analysis_Table,11,FALSE)</f>
        <v>#N/A</v>
      </c>
      <c r="S96" s="2" t="e">
        <f ca="1">VLOOKUP(Table_Data_Table_135[[#This Row],[Item ID]],Analysis_Table,12,FALSE)</f>
        <v>#N/A</v>
      </c>
      <c r="T96" s="20" t="e">
        <f ca="1">VLOOKUP(Table_Data_Table_135[[#This Row],[Item ID]],Analysis_Table,13,FALSE)</f>
        <v>#N/A</v>
      </c>
      <c r="U96" s="3" t="e">
        <f ca="1">VLOOKUP(Table_Data_Table_135[[#This Row],[Item ID]],Analysis_Table,14,FALSE)</f>
        <v>#N/A</v>
      </c>
      <c r="V96" s="22" t="e">
        <f ca="1">VLOOKUP(Table_Data_Table_135[[#This Row],[Item ID]],Analysis_Table,15,FALSE)</f>
        <v>#N/A</v>
      </c>
      <c r="W96" s="2" t="e">
        <f ca="1">VLOOKUP(Table_Data_Table_135[[#This Row],[Item ID]],Analysis_Table,16,FALSE)</f>
        <v>#N/A</v>
      </c>
      <c r="X96" s="2" t="e">
        <f ca="1">VLOOKUP(Table_Data_Table_135[[#This Row],[Item ID]],Analysis_Table,17,FALSE)</f>
        <v>#N/A</v>
      </c>
      <c r="Y96" s="20" t="e">
        <f ca="1">VLOOKUP(Table_Data_Table_135[[#This Row],[Item ID]],Analysis_Table,18,FALSE)</f>
        <v>#N/A</v>
      </c>
      <c r="Z96" s="20" t="e">
        <f ca="1">VLOOKUP(Table_Data_Table_135[[#This Row],[Item ID]],Analysis_Table,19,FALSE)</f>
        <v>#N/A</v>
      </c>
      <c r="AA96"/>
      <c r="AB96"/>
      <c r="AC96">
        <v>1</v>
      </c>
    </row>
    <row r="97" spans="1:29" hidden="1" x14ac:dyDescent="0.25">
      <c r="A97" t="s">
        <v>133</v>
      </c>
      <c r="C97" t="e">
        <f ca="1">VLOOKUP(Table_Data_Table_135[[#This Row],[Item ID]],Analysis_Table,20,FALSE)</f>
        <v>#N/A</v>
      </c>
      <c r="F97" s="1"/>
      <c r="K97" s="21">
        <v>0</v>
      </c>
      <c r="O97" s="2" t="e">
        <f ca="1">VLOOKUP(Table_Data_Table_135[[#This Row],[Item ID]],Analysis_Table,8,FALSE)</f>
        <v>#N/A</v>
      </c>
      <c r="P97" s="19" t="e">
        <f ca="1">VLOOKUP(Table_Data_Table_135[[#This Row],[Item ID]],Analysis_Table,9,FALSE)</f>
        <v>#N/A</v>
      </c>
      <c r="Q97" s="18" t="e">
        <f ca="1">VLOOKUP(Table_Data_Table_135[[#This Row],[Item ID]],Analysis_Table,10,FALSE)</f>
        <v>#N/A</v>
      </c>
      <c r="R97" s="21" t="e">
        <f ca="1">VLOOKUP(Table_Data_Table_135[[#This Row],[Item ID]],Analysis_Table,11,FALSE)</f>
        <v>#N/A</v>
      </c>
      <c r="S97" s="2" t="e">
        <f ca="1">VLOOKUP(Table_Data_Table_135[[#This Row],[Item ID]],Analysis_Table,12,FALSE)</f>
        <v>#N/A</v>
      </c>
      <c r="T97" s="20" t="e">
        <f ca="1">VLOOKUP(Table_Data_Table_135[[#This Row],[Item ID]],Analysis_Table,13,FALSE)</f>
        <v>#N/A</v>
      </c>
      <c r="U97" s="3" t="e">
        <f ca="1">VLOOKUP(Table_Data_Table_135[[#This Row],[Item ID]],Analysis_Table,14,FALSE)</f>
        <v>#N/A</v>
      </c>
      <c r="V97" s="22" t="e">
        <f ca="1">VLOOKUP(Table_Data_Table_135[[#This Row],[Item ID]],Analysis_Table,15,FALSE)</f>
        <v>#N/A</v>
      </c>
      <c r="W97" s="2" t="e">
        <f ca="1">VLOOKUP(Table_Data_Table_135[[#This Row],[Item ID]],Analysis_Table,16,FALSE)</f>
        <v>#N/A</v>
      </c>
      <c r="X97" s="2" t="e">
        <f ca="1">VLOOKUP(Table_Data_Table_135[[#This Row],[Item ID]],Analysis_Table,17,FALSE)</f>
        <v>#N/A</v>
      </c>
      <c r="Y97" s="20" t="e">
        <f ca="1">VLOOKUP(Table_Data_Table_135[[#This Row],[Item ID]],Analysis_Table,18,FALSE)</f>
        <v>#N/A</v>
      </c>
      <c r="Z97" s="20" t="e">
        <f ca="1">VLOOKUP(Table_Data_Table_135[[#This Row],[Item ID]],Analysis_Table,19,FALSE)</f>
        <v>#N/A</v>
      </c>
      <c r="AA97"/>
      <c r="AB97"/>
      <c r="AC97">
        <v>1</v>
      </c>
    </row>
    <row r="98" spans="1:29" hidden="1" x14ac:dyDescent="0.25">
      <c r="A98" t="s">
        <v>133</v>
      </c>
      <c r="C98" t="e">
        <f ca="1">VLOOKUP(Table_Data_Table_135[[#This Row],[Item ID]],Analysis_Table,20,FALSE)</f>
        <v>#N/A</v>
      </c>
      <c r="F98" s="1"/>
      <c r="K98" s="21">
        <v>0</v>
      </c>
      <c r="O98" s="2" t="e">
        <f ca="1">VLOOKUP(Table_Data_Table_135[[#This Row],[Item ID]],Analysis_Table,8,FALSE)</f>
        <v>#N/A</v>
      </c>
      <c r="P98" s="19" t="e">
        <f ca="1">VLOOKUP(Table_Data_Table_135[[#This Row],[Item ID]],Analysis_Table,9,FALSE)</f>
        <v>#N/A</v>
      </c>
      <c r="Q98" s="18" t="e">
        <f ca="1">VLOOKUP(Table_Data_Table_135[[#This Row],[Item ID]],Analysis_Table,10,FALSE)</f>
        <v>#N/A</v>
      </c>
      <c r="R98" s="21" t="e">
        <f ca="1">VLOOKUP(Table_Data_Table_135[[#This Row],[Item ID]],Analysis_Table,11,FALSE)</f>
        <v>#N/A</v>
      </c>
      <c r="S98" s="2" t="e">
        <f ca="1">VLOOKUP(Table_Data_Table_135[[#This Row],[Item ID]],Analysis_Table,12,FALSE)</f>
        <v>#N/A</v>
      </c>
      <c r="T98" s="20" t="e">
        <f ca="1">VLOOKUP(Table_Data_Table_135[[#This Row],[Item ID]],Analysis_Table,13,FALSE)</f>
        <v>#N/A</v>
      </c>
      <c r="U98" s="3" t="e">
        <f ca="1">VLOOKUP(Table_Data_Table_135[[#This Row],[Item ID]],Analysis_Table,14,FALSE)</f>
        <v>#N/A</v>
      </c>
      <c r="V98" s="22" t="e">
        <f ca="1">VLOOKUP(Table_Data_Table_135[[#This Row],[Item ID]],Analysis_Table,15,FALSE)</f>
        <v>#N/A</v>
      </c>
      <c r="W98" s="2" t="e">
        <f ca="1">VLOOKUP(Table_Data_Table_135[[#This Row],[Item ID]],Analysis_Table,16,FALSE)</f>
        <v>#N/A</v>
      </c>
      <c r="X98" s="2" t="e">
        <f ca="1">VLOOKUP(Table_Data_Table_135[[#This Row],[Item ID]],Analysis_Table,17,FALSE)</f>
        <v>#N/A</v>
      </c>
      <c r="Y98" s="20" t="e">
        <f ca="1">VLOOKUP(Table_Data_Table_135[[#This Row],[Item ID]],Analysis_Table,18,FALSE)</f>
        <v>#N/A</v>
      </c>
      <c r="Z98" s="20" t="e">
        <f ca="1">VLOOKUP(Table_Data_Table_135[[#This Row],[Item ID]],Analysis_Table,19,FALSE)</f>
        <v>#N/A</v>
      </c>
      <c r="AA98"/>
      <c r="AB98"/>
      <c r="AC98">
        <v>1</v>
      </c>
    </row>
    <row r="99" spans="1:29" hidden="1" x14ac:dyDescent="0.25">
      <c r="A99" t="s">
        <v>133</v>
      </c>
      <c r="C99" t="e">
        <f ca="1">VLOOKUP(Table_Data_Table_135[[#This Row],[Item ID]],Analysis_Table,20,FALSE)</f>
        <v>#N/A</v>
      </c>
      <c r="F99" s="1"/>
      <c r="K99" s="21">
        <v>0</v>
      </c>
      <c r="O99" s="2" t="e">
        <f ca="1">VLOOKUP(Table_Data_Table_135[[#This Row],[Item ID]],Analysis_Table,8,FALSE)</f>
        <v>#N/A</v>
      </c>
      <c r="P99" s="19" t="e">
        <f ca="1">VLOOKUP(Table_Data_Table_135[[#This Row],[Item ID]],Analysis_Table,9,FALSE)</f>
        <v>#N/A</v>
      </c>
      <c r="Q99" s="18" t="e">
        <f ca="1">VLOOKUP(Table_Data_Table_135[[#This Row],[Item ID]],Analysis_Table,10,FALSE)</f>
        <v>#N/A</v>
      </c>
      <c r="R99" s="21" t="e">
        <f ca="1">VLOOKUP(Table_Data_Table_135[[#This Row],[Item ID]],Analysis_Table,11,FALSE)</f>
        <v>#N/A</v>
      </c>
      <c r="S99" s="2" t="e">
        <f ca="1">VLOOKUP(Table_Data_Table_135[[#This Row],[Item ID]],Analysis_Table,12,FALSE)</f>
        <v>#N/A</v>
      </c>
      <c r="T99" s="20" t="e">
        <f ca="1">VLOOKUP(Table_Data_Table_135[[#This Row],[Item ID]],Analysis_Table,13,FALSE)</f>
        <v>#N/A</v>
      </c>
      <c r="U99" s="3" t="e">
        <f ca="1">VLOOKUP(Table_Data_Table_135[[#This Row],[Item ID]],Analysis_Table,14,FALSE)</f>
        <v>#N/A</v>
      </c>
      <c r="V99" s="22" t="e">
        <f ca="1">VLOOKUP(Table_Data_Table_135[[#This Row],[Item ID]],Analysis_Table,15,FALSE)</f>
        <v>#N/A</v>
      </c>
      <c r="W99" s="2" t="e">
        <f ca="1">VLOOKUP(Table_Data_Table_135[[#This Row],[Item ID]],Analysis_Table,16,FALSE)</f>
        <v>#N/A</v>
      </c>
      <c r="X99" s="2" t="e">
        <f ca="1">VLOOKUP(Table_Data_Table_135[[#This Row],[Item ID]],Analysis_Table,17,FALSE)</f>
        <v>#N/A</v>
      </c>
      <c r="Y99" s="20" t="e">
        <f ca="1">VLOOKUP(Table_Data_Table_135[[#This Row],[Item ID]],Analysis_Table,18,FALSE)</f>
        <v>#N/A</v>
      </c>
      <c r="Z99" s="20" t="e">
        <f ca="1">VLOOKUP(Table_Data_Table_135[[#This Row],[Item ID]],Analysis_Table,19,FALSE)</f>
        <v>#N/A</v>
      </c>
      <c r="AA99"/>
      <c r="AB99"/>
      <c r="AC99">
        <v>1</v>
      </c>
    </row>
    <row r="100" spans="1:29" hidden="1" x14ac:dyDescent="0.25">
      <c r="A100" t="s">
        <v>133</v>
      </c>
      <c r="C100" t="e">
        <f ca="1">VLOOKUP(Table_Data_Table_135[[#This Row],[Item ID]],Analysis_Table,20,FALSE)</f>
        <v>#N/A</v>
      </c>
      <c r="F100" s="1"/>
      <c r="K100" s="21">
        <v>0</v>
      </c>
      <c r="O100" s="2" t="e">
        <f ca="1">VLOOKUP(Table_Data_Table_135[[#This Row],[Item ID]],Analysis_Table,8,FALSE)</f>
        <v>#N/A</v>
      </c>
      <c r="P100" s="19" t="e">
        <f ca="1">VLOOKUP(Table_Data_Table_135[[#This Row],[Item ID]],Analysis_Table,9,FALSE)</f>
        <v>#N/A</v>
      </c>
      <c r="Q100" s="18" t="e">
        <f ca="1">VLOOKUP(Table_Data_Table_135[[#This Row],[Item ID]],Analysis_Table,10,FALSE)</f>
        <v>#N/A</v>
      </c>
      <c r="R100" s="21" t="e">
        <f ca="1">VLOOKUP(Table_Data_Table_135[[#This Row],[Item ID]],Analysis_Table,11,FALSE)</f>
        <v>#N/A</v>
      </c>
      <c r="S100" s="2" t="e">
        <f ca="1">VLOOKUP(Table_Data_Table_135[[#This Row],[Item ID]],Analysis_Table,12,FALSE)</f>
        <v>#N/A</v>
      </c>
      <c r="T100" s="20" t="e">
        <f ca="1">VLOOKUP(Table_Data_Table_135[[#This Row],[Item ID]],Analysis_Table,13,FALSE)</f>
        <v>#N/A</v>
      </c>
      <c r="U100" s="3" t="e">
        <f ca="1">VLOOKUP(Table_Data_Table_135[[#This Row],[Item ID]],Analysis_Table,14,FALSE)</f>
        <v>#N/A</v>
      </c>
      <c r="V100" s="22" t="e">
        <f ca="1">VLOOKUP(Table_Data_Table_135[[#This Row],[Item ID]],Analysis_Table,15,FALSE)</f>
        <v>#N/A</v>
      </c>
      <c r="W100" s="2" t="e">
        <f ca="1">VLOOKUP(Table_Data_Table_135[[#This Row],[Item ID]],Analysis_Table,16,FALSE)</f>
        <v>#N/A</v>
      </c>
      <c r="X100" s="2" t="e">
        <f ca="1">VLOOKUP(Table_Data_Table_135[[#This Row],[Item ID]],Analysis_Table,17,FALSE)</f>
        <v>#N/A</v>
      </c>
      <c r="Y100" s="20" t="e">
        <f ca="1">VLOOKUP(Table_Data_Table_135[[#This Row],[Item ID]],Analysis_Table,18,FALSE)</f>
        <v>#N/A</v>
      </c>
      <c r="Z100" s="20" t="e">
        <f ca="1">VLOOKUP(Table_Data_Table_135[[#This Row],[Item ID]],Analysis_Table,19,FALSE)</f>
        <v>#N/A</v>
      </c>
      <c r="AA100"/>
      <c r="AB100"/>
      <c r="AC100">
        <v>1</v>
      </c>
    </row>
    <row r="101" spans="1:29" hidden="1" x14ac:dyDescent="0.25">
      <c r="A101" t="s">
        <v>133</v>
      </c>
      <c r="C101" t="e">
        <f ca="1">VLOOKUP(Table_Data_Table_135[[#This Row],[Item ID]],Analysis_Table,20,FALSE)</f>
        <v>#N/A</v>
      </c>
      <c r="F101" s="1"/>
      <c r="K101" s="21">
        <v>0</v>
      </c>
      <c r="O101" s="2" t="e">
        <f ca="1">VLOOKUP(Table_Data_Table_135[[#This Row],[Item ID]],Analysis_Table,8,FALSE)</f>
        <v>#N/A</v>
      </c>
      <c r="P101" s="19" t="e">
        <f ca="1">VLOOKUP(Table_Data_Table_135[[#This Row],[Item ID]],Analysis_Table,9,FALSE)</f>
        <v>#N/A</v>
      </c>
      <c r="Q101" s="18" t="e">
        <f ca="1">VLOOKUP(Table_Data_Table_135[[#This Row],[Item ID]],Analysis_Table,10,FALSE)</f>
        <v>#N/A</v>
      </c>
      <c r="R101" s="21" t="e">
        <f ca="1">VLOOKUP(Table_Data_Table_135[[#This Row],[Item ID]],Analysis_Table,11,FALSE)</f>
        <v>#N/A</v>
      </c>
      <c r="S101" s="2" t="e">
        <f ca="1">VLOOKUP(Table_Data_Table_135[[#This Row],[Item ID]],Analysis_Table,12,FALSE)</f>
        <v>#N/A</v>
      </c>
      <c r="T101" s="20" t="e">
        <f ca="1">VLOOKUP(Table_Data_Table_135[[#This Row],[Item ID]],Analysis_Table,13,FALSE)</f>
        <v>#N/A</v>
      </c>
      <c r="U101" s="3" t="e">
        <f ca="1">VLOOKUP(Table_Data_Table_135[[#This Row],[Item ID]],Analysis_Table,14,FALSE)</f>
        <v>#N/A</v>
      </c>
      <c r="V101" s="22" t="e">
        <f ca="1">VLOOKUP(Table_Data_Table_135[[#This Row],[Item ID]],Analysis_Table,15,FALSE)</f>
        <v>#N/A</v>
      </c>
      <c r="W101" s="2" t="e">
        <f ca="1">VLOOKUP(Table_Data_Table_135[[#This Row],[Item ID]],Analysis_Table,16,FALSE)</f>
        <v>#N/A</v>
      </c>
      <c r="X101" s="2" t="e">
        <f ca="1">VLOOKUP(Table_Data_Table_135[[#This Row],[Item ID]],Analysis_Table,17,FALSE)</f>
        <v>#N/A</v>
      </c>
      <c r="Y101" s="20" t="e">
        <f ca="1">VLOOKUP(Table_Data_Table_135[[#This Row],[Item ID]],Analysis_Table,18,FALSE)</f>
        <v>#N/A</v>
      </c>
      <c r="Z101" s="20" t="e">
        <f ca="1">VLOOKUP(Table_Data_Table_135[[#This Row],[Item ID]],Analysis_Table,19,FALSE)</f>
        <v>#N/A</v>
      </c>
      <c r="AA101"/>
      <c r="AB101"/>
      <c r="AC101">
        <v>1</v>
      </c>
    </row>
    <row r="102" spans="1:29" hidden="1" x14ac:dyDescent="0.25">
      <c r="A102" t="s">
        <v>133</v>
      </c>
      <c r="C102" t="e">
        <f ca="1">VLOOKUP(Table_Data_Table_135[[#This Row],[Item ID]],Analysis_Table,20,FALSE)</f>
        <v>#N/A</v>
      </c>
      <c r="F102" s="1"/>
      <c r="K102" s="21">
        <v>0</v>
      </c>
      <c r="O102" s="2" t="e">
        <f ca="1">VLOOKUP(Table_Data_Table_135[[#This Row],[Item ID]],Analysis_Table,8,FALSE)</f>
        <v>#N/A</v>
      </c>
      <c r="P102" s="19" t="e">
        <f ca="1">VLOOKUP(Table_Data_Table_135[[#This Row],[Item ID]],Analysis_Table,9,FALSE)</f>
        <v>#N/A</v>
      </c>
      <c r="Q102" s="18" t="e">
        <f ca="1">VLOOKUP(Table_Data_Table_135[[#This Row],[Item ID]],Analysis_Table,10,FALSE)</f>
        <v>#N/A</v>
      </c>
      <c r="R102" s="21" t="e">
        <f ca="1">VLOOKUP(Table_Data_Table_135[[#This Row],[Item ID]],Analysis_Table,11,FALSE)</f>
        <v>#N/A</v>
      </c>
      <c r="S102" s="2" t="e">
        <f ca="1">VLOOKUP(Table_Data_Table_135[[#This Row],[Item ID]],Analysis_Table,12,FALSE)</f>
        <v>#N/A</v>
      </c>
      <c r="T102" s="20" t="e">
        <f ca="1">VLOOKUP(Table_Data_Table_135[[#This Row],[Item ID]],Analysis_Table,13,FALSE)</f>
        <v>#N/A</v>
      </c>
      <c r="U102" s="3" t="e">
        <f ca="1">VLOOKUP(Table_Data_Table_135[[#This Row],[Item ID]],Analysis_Table,14,FALSE)</f>
        <v>#N/A</v>
      </c>
      <c r="V102" s="22" t="e">
        <f ca="1">VLOOKUP(Table_Data_Table_135[[#This Row],[Item ID]],Analysis_Table,15,FALSE)</f>
        <v>#N/A</v>
      </c>
      <c r="W102" s="2" t="e">
        <f ca="1">VLOOKUP(Table_Data_Table_135[[#This Row],[Item ID]],Analysis_Table,16,FALSE)</f>
        <v>#N/A</v>
      </c>
      <c r="X102" s="2" t="e">
        <f ca="1">VLOOKUP(Table_Data_Table_135[[#This Row],[Item ID]],Analysis_Table,17,FALSE)</f>
        <v>#N/A</v>
      </c>
      <c r="Y102" s="20" t="e">
        <f ca="1">VLOOKUP(Table_Data_Table_135[[#This Row],[Item ID]],Analysis_Table,18,FALSE)</f>
        <v>#N/A</v>
      </c>
      <c r="Z102" s="20" t="e">
        <f ca="1">VLOOKUP(Table_Data_Table_135[[#This Row],[Item ID]],Analysis_Table,19,FALSE)</f>
        <v>#N/A</v>
      </c>
      <c r="AA102"/>
      <c r="AB102"/>
      <c r="AC102">
        <v>1</v>
      </c>
    </row>
    <row r="103" spans="1:29" hidden="1" x14ac:dyDescent="0.25">
      <c r="A103" t="s">
        <v>133</v>
      </c>
      <c r="C103" t="e">
        <f ca="1">VLOOKUP(Table_Data_Table_135[[#This Row],[Item ID]],Analysis_Table,20,FALSE)</f>
        <v>#N/A</v>
      </c>
      <c r="F103" s="1"/>
      <c r="K103" s="21">
        <v>0</v>
      </c>
      <c r="O103" s="2" t="e">
        <f ca="1">VLOOKUP(Table_Data_Table_135[[#This Row],[Item ID]],Analysis_Table,8,FALSE)</f>
        <v>#N/A</v>
      </c>
      <c r="P103" s="19" t="e">
        <f ca="1">VLOOKUP(Table_Data_Table_135[[#This Row],[Item ID]],Analysis_Table,9,FALSE)</f>
        <v>#N/A</v>
      </c>
      <c r="Q103" s="18" t="e">
        <f ca="1">VLOOKUP(Table_Data_Table_135[[#This Row],[Item ID]],Analysis_Table,10,FALSE)</f>
        <v>#N/A</v>
      </c>
      <c r="R103" s="21" t="e">
        <f ca="1">VLOOKUP(Table_Data_Table_135[[#This Row],[Item ID]],Analysis_Table,11,FALSE)</f>
        <v>#N/A</v>
      </c>
      <c r="S103" s="2" t="e">
        <f ca="1">VLOOKUP(Table_Data_Table_135[[#This Row],[Item ID]],Analysis_Table,12,FALSE)</f>
        <v>#N/A</v>
      </c>
      <c r="T103" s="20" t="e">
        <f ca="1">VLOOKUP(Table_Data_Table_135[[#This Row],[Item ID]],Analysis_Table,13,FALSE)</f>
        <v>#N/A</v>
      </c>
      <c r="U103" s="3" t="e">
        <f ca="1">VLOOKUP(Table_Data_Table_135[[#This Row],[Item ID]],Analysis_Table,14,FALSE)</f>
        <v>#N/A</v>
      </c>
      <c r="V103" s="22" t="e">
        <f ca="1">VLOOKUP(Table_Data_Table_135[[#This Row],[Item ID]],Analysis_Table,15,FALSE)</f>
        <v>#N/A</v>
      </c>
      <c r="W103" s="2" t="e">
        <f ca="1">VLOOKUP(Table_Data_Table_135[[#This Row],[Item ID]],Analysis_Table,16,FALSE)</f>
        <v>#N/A</v>
      </c>
      <c r="X103" s="2" t="e">
        <f ca="1">VLOOKUP(Table_Data_Table_135[[#This Row],[Item ID]],Analysis_Table,17,FALSE)</f>
        <v>#N/A</v>
      </c>
      <c r="Y103" s="20" t="e">
        <f ca="1">VLOOKUP(Table_Data_Table_135[[#This Row],[Item ID]],Analysis_Table,18,FALSE)</f>
        <v>#N/A</v>
      </c>
      <c r="Z103" s="20" t="e">
        <f ca="1">VLOOKUP(Table_Data_Table_135[[#This Row],[Item ID]],Analysis_Table,19,FALSE)</f>
        <v>#N/A</v>
      </c>
      <c r="AA103"/>
      <c r="AB103"/>
      <c r="AC103">
        <v>1</v>
      </c>
    </row>
    <row r="104" spans="1:29" hidden="1" x14ac:dyDescent="0.25">
      <c r="A104" t="s">
        <v>133</v>
      </c>
      <c r="C104" t="e">
        <f ca="1">VLOOKUP(Table_Data_Table_135[[#This Row],[Item ID]],Analysis_Table,20,FALSE)</f>
        <v>#N/A</v>
      </c>
      <c r="F104" s="1"/>
      <c r="K104" s="21">
        <v>0</v>
      </c>
      <c r="O104" s="2" t="e">
        <f ca="1">VLOOKUP(Table_Data_Table_135[[#This Row],[Item ID]],Analysis_Table,8,FALSE)</f>
        <v>#N/A</v>
      </c>
      <c r="P104" s="19" t="e">
        <f ca="1">VLOOKUP(Table_Data_Table_135[[#This Row],[Item ID]],Analysis_Table,9,FALSE)</f>
        <v>#N/A</v>
      </c>
      <c r="Q104" s="18" t="e">
        <f ca="1">VLOOKUP(Table_Data_Table_135[[#This Row],[Item ID]],Analysis_Table,10,FALSE)</f>
        <v>#N/A</v>
      </c>
      <c r="R104" s="21" t="e">
        <f ca="1">VLOOKUP(Table_Data_Table_135[[#This Row],[Item ID]],Analysis_Table,11,FALSE)</f>
        <v>#N/A</v>
      </c>
      <c r="S104" s="2" t="e">
        <f ca="1">VLOOKUP(Table_Data_Table_135[[#This Row],[Item ID]],Analysis_Table,12,FALSE)</f>
        <v>#N/A</v>
      </c>
      <c r="T104" s="20" t="e">
        <f ca="1">VLOOKUP(Table_Data_Table_135[[#This Row],[Item ID]],Analysis_Table,13,FALSE)</f>
        <v>#N/A</v>
      </c>
      <c r="U104" s="3" t="e">
        <f ca="1">VLOOKUP(Table_Data_Table_135[[#This Row],[Item ID]],Analysis_Table,14,FALSE)</f>
        <v>#N/A</v>
      </c>
      <c r="V104" s="22" t="e">
        <f ca="1">VLOOKUP(Table_Data_Table_135[[#This Row],[Item ID]],Analysis_Table,15,FALSE)</f>
        <v>#N/A</v>
      </c>
      <c r="W104" s="2" t="e">
        <f ca="1">VLOOKUP(Table_Data_Table_135[[#This Row],[Item ID]],Analysis_Table,16,FALSE)</f>
        <v>#N/A</v>
      </c>
      <c r="X104" s="2" t="e">
        <f ca="1">VLOOKUP(Table_Data_Table_135[[#This Row],[Item ID]],Analysis_Table,17,FALSE)</f>
        <v>#N/A</v>
      </c>
      <c r="Y104" s="20" t="e">
        <f ca="1">VLOOKUP(Table_Data_Table_135[[#This Row],[Item ID]],Analysis_Table,18,FALSE)</f>
        <v>#N/A</v>
      </c>
      <c r="Z104" s="20" t="e">
        <f ca="1">VLOOKUP(Table_Data_Table_135[[#This Row],[Item ID]],Analysis_Table,19,FALSE)</f>
        <v>#N/A</v>
      </c>
      <c r="AA104"/>
      <c r="AB104"/>
      <c r="AC104">
        <v>1</v>
      </c>
    </row>
    <row r="105" spans="1:29" hidden="1" x14ac:dyDescent="0.25">
      <c r="A105" t="s">
        <v>133</v>
      </c>
      <c r="C105" t="e">
        <f ca="1">VLOOKUP(Table_Data_Table_135[[#This Row],[Item ID]],Analysis_Table,20,FALSE)</f>
        <v>#N/A</v>
      </c>
      <c r="F105" s="1"/>
      <c r="K105" s="21">
        <v>0</v>
      </c>
      <c r="O105" s="2" t="e">
        <f ca="1">VLOOKUP(Table_Data_Table_135[[#This Row],[Item ID]],Analysis_Table,8,FALSE)</f>
        <v>#N/A</v>
      </c>
      <c r="P105" s="19" t="e">
        <f ca="1">VLOOKUP(Table_Data_Table_135[[#This Row],[Item ID]],Analysis_Table,9,FALSE)</f>
        <v>#N/A</v>
      </c>
      <c r="Q105" s="18" t="e">
        <f ca="1">VLOOKUP(Table_Data_Table_135[[#This Row],[Item ID]],Analysis_Table,10,FALSE)</f>
        <v>#N/A</v>
      </c>
      <c r="R105" s="21" t="e">
        <f ca="1">VLOOKUP(Table_Data_Table_135[[#This Row],[Item ID]],Analysis_Table,11,FALSE)</f>
        <v>#N/A</v>
      </c>
      <c r="S105" s="2" t="e">
        <f ca="1">VLOOKUP(Table_Data_Table_135[[#This Row],[Item ID]],Analysis_Table,12,FALSE)</f>
        <v>#N/A</v>
      </c>
      <c r="T105" s="20" t="e">
        <f ca="1">VLOOKUP(Table_Data_Table_135[[#This Row],[Item ID]],Analysis_Table,13,FALSE)</f>
        <v>#N/A</v>
      </c>
      <c r="U105" s="3" t="e">
        <f ca="1">VLOOKUP(Table_Data_Table_135[[#This Row],[Item ID]],Analysis_Table,14,FALSE)</f>
        <v>#N/A</v>
      </c>
      <c r="V105" s="22" t="e">
        <f ca="1">VLOOKUP(Table_Data_Table_135[[#This Row],[Item ID]],Analysis_Table,15,FALSE)</f>
        <v>#N/A</v>
      </c>
      <c r="W105" s="2" t="e">
        <f ca="1">VLOOKUP(Table_Data_Table_135[[#This Row],[Item ID]],Analysis_Table,16,FALSE)</f>
        <v>#N/A</v>
      </c>
      <c r="X105" s="2" t="e">
        <f ca="1">VLOOKUP(Table_Data_Table_135[[#This Row],[Item ID]],Analysis_Table,17,FALSE)</f>
        <v>#N/A</v>
      </c>
      <c r="Y105" s="20" t="e">
        <f ca="1">VLOOKUP(Table_Data_Table_135[[#This Row],[Item ID]],Analysis_Table,18,FALSE)</f>
        <v>#N/A</v>
      </c>
      <c r="Z105" s="20" t="e">
        <f ca="1">VLOOKUP(Table_Data_Table_135[[#This Row],[Item ID]],Analysis_Table,19,FALSE)</f>
        <v>#N/A</v>
      </c>
      <c r="AA105"/>
      <c r="AB105"/>
      <c r="AC105">
        <v>1</v>
      </c>
    </row>
    <row r="106" spans="1:29" hidden="1" x14ac:dyDescent="0.25">
      <c r="A106" t="s">
        <v>133</v>
      </c>
      <c r="C106" t="e">
        <f ca="1">VLOOKUP(Table_Data_Table_135[[#This Row],[Item ID]],Analysis_Table,20,FALSE)</f>
        <v>#N/A</v>
      </c>
      <c r="F106" s="1"/>
      <c r="K106" s="21">
        <v>0</v>
      </c>
      <c r="O106" s="2" t="e">
        <f ca="1">VLOOKUP(Table_Data_Table_135[[#This Row],[Item ID]],Analysis_Table,8,FALSE)</f>
        <v>#N/A</v>
      </c>
      <c r="P106" s="19" t="e">
        <f ca="1">VLOOKUP(Table_Data_Table_135[[#This Row],[Item ID]],Analysis_Table,9,FALSE)</f>
        <v>#N/A</v>
      </c>
      <c r="Q106" s="18" t="e">
        <f ca="1">VLOOKUP(Table_Data_Table_135[[#This Row],[Item ID]],Analysis_Table,10,FALSE)</f>
        <v>#N/A</v>
      </c>
      <c r="R106" s="21" t="e">
        <f ca="1">VLOOKUP(Table_Data_Table_135[[#This Row],[Item ID]],Analysis_Table,11,FALSE)</f>
        <v>#N/A</v>
      </c>
      <c r="S106" s="2" t="e">
        <f ca="1">VLOOKUP(Table_Data_Table_135[[#This Row],[Item ID]],Analysis_Table,12,FALSE)</f>
        <v>#N/A</v>
      </c>
      <c r="T106" s="20" t="e">
        <f ca="1">VLOOKUP(Table_Data_Table_135[[#This Row],[Item ID]],Analysis_Table,13,FALSE)</f>
        <v>#N/A</v>
      </c>
      <c r="U106" s="3" t="e">
        <f ca="1">VLOOKUP(Table_Data_Table_135[[#This Row],[Item ID]],Analysis_Table,14,FALSE)</f>
        <v>#N/A</v>
      </c>
      <c r="V106" s="22" t="e">
        <f ca="1">VLOOKUP(Table_Data_Table_135[[#This Row],[Item ID]],Analysis_Table,15,FALSE)</f>
        <v>#N/A</v>
      </c>
      <c r="W106" s="2" t="e">
        <f ca="1">VLOOKUP(Table_Data_Table_135[[#This Row],[Item ID]],Analysis_Table,16,FALSE)</f>
        <v>#N/A</v>
      </c>
      <c r="X106" s="2" t="e">
        <f ca="1">VLOOKUP(Table_Data_Table_135[[#This Row],[Item ID]],Analysis_Table,17,FALSE)</f>
        <v>#N/A</v>
      </c>
      <c r="Y106" s="20" t="e">
        <f ca="1">VLOOKUP(Table_Data_Table_135[[#This Row],[Item ID]],Analysis_Table,18,FALSE)</f>
        <v>#N/A</v>
      </c>
      <c r="Z106" s="20" t="e">
        <f ca="1">VLOOKUP(Table_Data_Table_135[[#This Row],[Item ID]],Analysis_Table,19,FALSE)</f>
        <v>#N/A</v>
      </c>
      <c r="AA106"/>
      <c r="AB106"/>
      <c r="AC106">
        <v>1</v>
      </c>
    </row>
    <row r="107" spans="1:29" hidden="1" x14ac:dyDescent="0.25">
      <c r="A107" t="s">
        <v>133</v>
      </c>
      <c r="C107" t="e">
        <f ca="1">VLOOKUP(Table_Data_Table_135[[#This Row],[Item ID]],Analysis_Table,20,FALSE)</f>
        <v>#N/A</v>
      </c>
      <c r="F107" s="1"/>
      <c r="K107" s="21">
        <v>0</v>
      </c>
      <c r="O107" s="2" t="e">
        <f ca="1">VLOOKUP(Table_Data_Table_135[[#This Row],[Item ID]],Analysis_Table,8,FALSE)</f>
        <v>#N/A</v>
      </c>
      <c r="P107" s="19" t="e">
        <f ca="1">VLOOKUP(Table_Data_Table_135[[#This Row],[Item ID]],Analysis_Table,9,FALSE)</f>
        <v>#N/A</v>
      </c>
      <c r="Q107" s="18" t="e">
        <f ca="1">VLOOKUP(Table_Data_Table_135[[#This Row],[Item ID]],Analysis_Table,10,FALSE)</f>
        <v>#N/A</v>
      </c>
      <c r="R107" s="21" t="e">
        <f ca="1">VLOOKUP(Table_Data_Table_135[[#This Row],[Item ID]],Analysis_Table,11,FALSE)</f>
        <v>#N/A</v>
      </c>
      <c r="S107" s="2" t="e">
        <f ca="1">VLOOKUP(Table_Data_Table_135[[#This Row],[Item ID]],Analysis_Table,12,FALSE)</f>
        <v>#N/A</v>
      </c>
      <c r="T107" s="20" t="e">
        <f ca="1">VLOOKUP(Table_Data_Table_135[[#This Row],[Item ID]],Analysis_Table,13,FALSE)</f>
        <v>#N/A</v>
      </c>
      <c r="U107" s="3" t="e">
        <f ca="1">VLOOKUP(Table_Data_Table_135[[#This Row],[Item ID]],Analysis_Table,14,FALSE)</f>
        <v>#N/A</v>
      </c>
      <c r="V107" s="22" t="e">
        <f ca="1">VLOOKUP(Table_Data_Table_135[[#This Row],[Item ID]],Analysis_Table,15,FALSE)</f>
        <v>#N/A</v>
      </c>
      <c r="W107" s="2" t="e">
        <f ca="1">VLOOKUP(Table_Data_Table_135[[#This Row],[Item ID]],Analysis_Table,16,FALSE)</f>
        <v>#N/A</v>
      </c>
      <c r="X107" s="2" t="e">
        <f ca="1">VLOOKUP(Table_Data_Table_135[[#This Row],[Item ID]],Analysis_Table,17,FALSE)</f>
        <v>#N/A</v>
      </c>
      <c r="Y107" s="20" t="e">
        <f ca="1">VLOOKUP(Table_Data_Table_135[[#This Row],[Item ID]],Analysis_Table,18,FALSE)</f>
        <v>#N/A</v>
      </c>
      <c r="Z107" s="20" t="e">
        <f ca="1">VLOOKUP(Table_Data_Table_135[[#This Row],[Item ID]],Analysis_Table,19,FALSE)</f>
        <v>#N/A</v>
      </c>
      <c r="AA107"/>
      <c r="AB107"/>
      <c r="AC107">
        <v>1</v>
      </c>
    </row>
    <row r="108" spans="1:29" hidden="1" x14ac:dyDescent="0.25">
      <c r="A108" t="s">
        <v>133</v>
      </c>
      <c r="C108" t="e">
        <f ca="1">VLOOKUP(Table_Data_Table_135[[#This Row],[Item ID]],Analysis_Table,20,FALSE)</f>
        <v>#N/A</v>
      </c>
      <c r="F108" s="1"/>
      <c r="K108" s="21">
        <v>0</v>
      </c>
      <c r="O108" s="2" t="e">
        <f ca="1">VLOOKUP(Table_Data_Table_135[[#This Row],[Item ID]],Analysis_Table,8,FALSE)</f>
        <v>#N/A</v>
      </c>
      <c r="P108" s="19" t="e">
        <f ca="1">VLOOKUP(Table_Data_Table_135[[#This Row],[Item ID]],Analysis_Table,9,FALSE)</f>
        <v>#N/A</v>
      </c>
      <c r="Q108" s="18" t="e">
        <f ca="1">VLOOKUP(Table_Data_Table_135[[#This Row],[Item ID]],Analysis_Table,10,FALSE)</f>
        <v>#N/A</v>
      </c>
      <c r="R108" s="21" t="e">
        <f ca="1">VLOOKUP(Table_Data_Table_135[[#This Row],[Item ID]],Analysis_Table,11,FALSE)</f>
        <v>#N/A</v>
      </c>
      <c r="S108" s="2" t="e">
        <f ca="1">VLOOKUP(Table_Data_Table_135[[#This Row],[Item ID]],Analysis_Table,12,FALSE)</f>
        <v>#N/A</v>
      </c>
      <c r="T108" s="20" t="e">
        <f ca="1">VLOOKUP(Table_Data_Table_135[[#This Row],[Item ID]],Analysis_Table,13,FALSE)</f>
        <v>#N/A</v>
      </c>
      <c r="U108" s="3" t="e">
        <f ca="1">VLOOKUP(Table_Data_Table_135[[#This Row],[Item ID]],Analysis_Table,14,FALSE)</f>
        <v>#N/A</v>
      </c>
      <c r="V108" s="22" t="e">
        <f ca="1">VLOOKUP(Table_Data_Table_135[[#This Row],[Item ID]],Analysis_Table,15,FALSE)</f>
        <v>#N/A</v>
      </c>
      <c r="W108" s="2" t="e">
        <f ca="1">VLOOKUP(Table_Data_Table_135[[#This Row],[Item ID]],Analysis_Table,16,FALSE)</f>
        <v>#N/A</v>
      </c>
      <c r="X108" s="2" t="e">
        <f ca="1">VLOOKUP(Table_Data_Table_135[[#This Row],[Item ID]],Analysis_Table,17,FALSE)</f>
        <v>#N/A</v>
      </c>
      <c r="Y108" s="20" t="e">
        <f ca="1">VLOOKUP(Table_Data_Table_135[[#This Row],[Item ID]],Analysis_Table,18,FALSE)</f>
        <v>#N/A</v>
      </c>
      <c r="Z108" s="20" t="e">
        <f ca="1">VLOOKUP(Table_Data_Table_135[[#This Row],[Item ID]],Analysis_Table,19,FALSE)</f>
        <v>#N/A</v>
      </c>
      <c r="AA108"/>
      <c r="AB108"/>
      <c r="AC108">
        <v>1</v>
      </c>
    </row>
    <row r="109" spans="1:29" hidden="1" x14ac:dyDescent="0.25">
      <c r="A109" t="s">
        <v>133</v>
      </c>
      <c r="C109" t="e">
        <f ca="1">VLOOKUP(Table_Data_Table_135[[#This Row],[Item ID]],Analysis_Table,20,FALSE)</f>
        <v>#N/A</v>
      </c>
      <c r="F109" s="1"/>
      <c r="K109" s="21">
        <v>0</v>
      </c>
      <c r="O109" s="2" t="e">
        <f ca="1">VLOOKUP(Table_Data_Table_135[[#This Row],[Item ID]],Analysis_Table,8,FALSE)</f>
        <v>#N/A</v>
      </c>
      <c r="P109" s="19" t="e">
        <f ca="1">VLOOKUP(Table_Data_Table_135[[#This Row],[Item ID]],Analysis_Table,9,FALSE)</f>
        <v>#N/A</v>
      </c>
      <c r="Q109" s="18" t="e">
        <f ca="1">VLOOKUP(Table_Data_Table_135[[#This Row],[Item ID]],Analysis_Table,10,FALSE)</f>
        <v>#N/A</v>
      </c>
      <c r="R109" s="21" t="e">
        <f ca="1">VLOOKUP(Table_Data_Table_135[[#This Row],[Item ID]],Analysis_Table,11,FALSE)</f>
        <v>#N/A</v>
      </c>
      <c r="S109" s="2" t="e">
        <f ca="1">VLOOKUP(Table_Data_Table_135[[#This Row],[Item ID]],Analysis_Table,12,FALSE)</f>
        <v>#N/A</v>
      </c>
      <c r="T109" s="20" t="e">
        <f ca="1">VLOOKUP(Table_Data_Table_135[[#This Row],[Item ID]],Analysis_Table,13,FALSE)</f>
        <v>#N/A</v>
      </c>
      <c r="U109" s="3" t="e">
        <f ca="1">VLOOKUP(Table_Data_Table_135[[#This Row],[Item ID]],Analysis_Table,14,FALSE)</f>
        <v>#N/A</v>
      </c>
      <c r="V109" s="22" t="e">
        <f ca="1">VLOOKUP(Table_Data_Table_135[[#This Row],[Item ID]],Analysis_Table,15,FALSE)</f>
        <v>#N/A</v>
      </c>
      <c r="W109" s="2" t="e">
        <f ca="1">VLOOKUP(Table_Data_Table_135[[#This Row],[Item ID]],Analysis_Table,16,FALSE)</f>
        <v>#N/A</v>
      </c>
      <c r="X109" s="2" t="e">
        <f ca="1">VLOOKUP(Table_Data_Table_135[[#This Row],[Item ID]],Analysis_Table,17,FALSE)</f>
        <v>#N/A</v>
      </c>
      <c r="Y109" s="20" t="e">
        <f ca="1">VLOOKUP(Table_Data_Table_135[[#This Row],[Item ID]],Analysis_Table,18,FALSE)</f>
        <v>#N/A</v>
      </c>
      <c r="Z109" s="20" t="e">
        <f ca="1">VLOOKUP(Table_Data_Table_135[[#This Row],[Item ID]],Analysis_Table,19,FALSE)</f>
        <v>#N/A</v>
      </c>
      <c r="AA109"/>
      <c r="AB109"/>
      <c r="AC109">
        <v>1</v>
      </c>
    </row>
    <row r="110" spans="1:29" hidden="1" x14ac:dyDescent="0.25">
      <c r="A110" t="s">
        <v>133</v>
      </c>
      <c r="C110" t="e">
        <f ca="1">VLOOKUP(Table_Data_Table_135[[#This Row],[Item ID]],Analysis_Table,20,FALSE)</f>
        <v>#N/A</v>
      </c>
      <c r="F110" s="1"/>
      <c r="K110" s="21">
        <v>0</v>
      </c>
      <c r="O110" s="2" t="e">
        <f ca="1">VLOOKUP(Table_Data_Table_135[[#This Row],[Item ID]],Analysis_Table,8,FALSE)</f>
        <v>#N/A</v>
      </c>
      <c r="P110" s="19" t="e">
        <f ca="1">VLOOKUP(Table_Data_Table_135[[#This Row],[Item ID]],Analysis_Table,9,FALSE)</f>
        <v>#N/A</v>
      </c>
      <c r="Q110" s="18" t="e">
        <f ca="1">VLOOKUP(Table_Data_Table_135[[#This Row],[Item ID]],Analysis_Table,10,FALSE)</f>
        <v>#N/A</v>
      </c>
      <c r="R110" s="21" t="e">
        <f ca="1">VLOOKUP(Table_Data_Table_135[[#This Row],[Item ID]],Analysis_Table,11,FALSE)</f>
        <v>#N/A</v>
      </c>
      <c r="S110" s="2" t="e">
        <f ca="1">VLOOKUP(Table_Data_Table_135[[#This Row],[Item ID]],Analysis_Table,12,FALSE)</f>
        <v>#N/A</v>
      </c>
      <c r="T110" s="20" t="e">
        <f ca="1">VLOOKUP(Table_Data_Table_135[[#This Row],[Item ID]],Analysis_Table,13,FALSE)</f>
        <v>#N/A</v>
      </c>
      <c r="U110" s="3" t="e">
        <f ca="1">VLOOKUP(Table_Data_Table_135[[#This Row],[Item ID]],Analysis_Table,14,FALSE)</f>
        <v>#N/A</v>
      </c>
      <c r="V110" s="22" t="e">
        <f ca="1">VLOOKUP(Table_Data_Table_135[[#This Row],[Item ID]],Analysis_Table,15,FALSE)</f>
        <v>#N/A</v>
      </c>
      <c r="W110" s="2" t="e">
        <f ca="1">VLOOKUP(Table_Data_Table_135[[#This Row],[Item ID]],Analysis_Table,16,FALSE)</f>
        <v>#N/A</v>
      </c>
      <c r="X110" s="2" t="e">
        <f ca="1">VLOOKUP(Table_Data_Table_135[[#This Row],[Item ID]],Analysis_Table,17,FALSE)</f>
        <v>#N/A</v>
      </c>
      <c r="Y110" s="20" t="e">
        <f ca="1">VLOOKUP(Table_Data_Table_135[[#This Row],[Item ID]],Analysis_Table,18,FALSE)</f>
        <v>#N/A</v>
      </c>
      <c r="Z110" s="20" t="e">
        <f ca="1">VLOOKUP(Table_Data_Table_135[[#This Row],[Item ID]],Analysis_Table,19,FALSE)</f>
        <v>#N/A</v>
      </c>
      <c r="AA110"/>
      <c r="AB110"/>
      <c r="AC110">
        <v>1</v>
      </c>
    </row>
    <row r="111" spans="1:29" hidden="1" x14ac:dyDescent="0.25">
      <c r="A111" t="s">
        <v>133</v>
      </c>
      <c r="C111" t="e">
        <f ca="1">VLOOKUP(Table_Data_Table_135[[#This Row],[Item ID]],Analysis_Table,20,FALSE)</f>
        <v>#N/A</v>
      </c>
      <c r="F111" s="1"/>
      <c r="K111" s="21">
        <v>0</v>
      </c>
      <c r="O111" s="2" t="e">
        <f ca="1">VLOOKUP(Table_Data_Table_135[[#This Row],[Item ID]],Analysis_Table,8,FALSE)</f>
        <v>#N/A</v>
      </c>
      <c r="P111" s="19" t="e">
        <f ca="1">VLOOKUP(Table_Data_Table_135[[#This Row],[Item ID]],Analysis_Table,9,FALSE)</f>
        <v>#N/A</v>
      </c>
      <c r="Q111" s="18" t="e">
        <f ca="1">VLOOKUP(Table_Data_Table_135[[#This Row],[Item ID]],Analysis_Table,10,FALSE)</f>
        <v>#N/A</v>
      </c>
      <c r="R111" s="21" t="e">
        <f ca="1">VLOOKUP(Table_Data_Table_135[[#This Row],[Item ID]],Analysis_Table,11,FALSE)</f>
        <v>#N/A</v>
      </c>
      <c r="S111" s="2" t="e">
        <f ca="1">VLOOKUP(Table_Data_Table_135[[#This Row],[Item ID]],Analysis_Table,12,FALSE)</f>
        <v>#N/A</v>
      </c>
      <c r="T111" s="20" t="e">
        <f ca="1">VLOOKUP(Table_Data_Table_135[[#This Row],[Item ID]],Analysis_Table,13,FALSE)</f>
        <v>#N/A</v>
      </c>
      <c r="U111" s="3" t="e">
        <f ca="1">VLOOKUP(Table_Data_Table_135[[#This Row],[Item ID]],Analysis_Table,14,FALSE)</f>
        <v>#N/A</v>
      </c>
      <c r="V111" s="22" t="e">
        <f ca="1">VLOOKUP(Table_Data_Table_135[[#This Row],[Item ID]],Analysis_Table,15,FALSE)</f>
        <v>#N/A</v>
      </c>
      <c r="W111" s="2" t="e">
        <f ca="1">VLOOKUP(Table_Data_Table_135[[#This Row],[Item ID]],Analysis_Table,16,FALSE)</f>
        <v>#N/A</v>
      </c>
      <c r="X111" s="2" t="e">
        <f ca="1">VLOOKUP(Table_Data_Table_135[[#This Row],[Item ID]],Analysis_Table,17,FALSE)</f>
        <v>#N/A</v>
      </c>
      <c r="Y111" s="20" t="e">
        <f ca="1">VLOOKUP(Table_Data_Table_135[[#This Row],[Item ID]],Analysis_Table,18,FALSE)</f>
        <v>#N/A</v>
      </c>
      <c r="Z111" s="20" t="e">
        <f ca="1">VLOOKUP(Table_Data_Table_135[[#This Row],[Item ID]],Analysis_Table,19,FALSE)</f>
        <v>#N/A</v>
      </c>
      <c r="AA111"/>
      <c r="AB111"/>
      <c r="AC111">
        <v>1</v>
      </c>
    </row>
    <row r="112" spans="1:29" hidden="1" x14ac:dyDescent="0.25">
      <c r="A112" t="s">
        <v>133</v>
      </c>
      <c r="C112" t="e">
        <f ca="1">VLOOKUP(Table_Data_Table_135[[#This Row],[Item ID]],Analysis_Table,20,FALSE)</f>
        <v>#N/A</v>
      </c>
      <c r="F112" s="1"/>
      <c r="K112" s="21">
        <v>0</v>
      </c>
      <c r="O112" s="2" t="e">
        <f ca="1">VLOOKUP(Table_Data_Table_135[[#This Row],[Item ID]],Analysis_Table,8,FALSE)</f>
        <v>#N/A</v>
      </c>
      <c r="P112" s="19" t="e">
        <f ca="1">VLOOKUP(Table_Data_Table_135[[#This Row],[Item ID]],Analysis_Table,9,FALSE)</f>
        <v>#N/A</v>
      </c>
      <c r="Q112" s="18" t="e">
        <f ca="1">VLOOKUP(Table_Data_Table_135[[#This Row],[Item ID]],Analysis_Table,10,FALSE)</f>
        <v>#N/A</v>
      </c>
      <c r="R112" s="21" t="e">
        <f ca="1">VLOOKUP(Table_Data_Table_135[[#This Row],[Item ID]],Analysis_Table,11,FALSE)</f>
        <v>#N/A</v>
      </c>
      <c r="S112" s="2" t="e">
        <f ca="1">VLOOKUP(Table_Data_Table_135[[#This Row],[Item ID]],Analysis_Table,12,FALSE)</f>
        <v>#N/A</v>
      </c>
      <c r="T112" s="20" t="e">
        <f ca="1">VLOOKUP(Table_Data_Table_135[[#This Row],[Item ID]],Analysis_Table,13,FALSE)</f>
        <v>#N/A</v>
      </c>
      <c r="U112" s="3" t="e">
        <f ca="1">VLOOKUP(Table_Data_Table_135[[#This Row],[Item ID]],Analysis_Table,14,FALSE)</f>
        <v>#N/A</v>
      </c>
      <c r="V112" s="22" t="e">
        <f ca="1">VLOOKUP(Table_Data_Table_135[[#This Row],[Item ID]],Analysis_Table,15,FALSE)</f>
        <v>#N/A</v>
      </c>
      <c r="W112" s="2" t="e">
        <f ca="1">VLOOKUP(Table_Data_Table_135[[#This Row],[Item ID]],Analysis_Table,16,FALSE)</f>
        <v>#N/A</v>
      </c>
      <c r="X112" s="2" t="e">
        <f ca="1">VLOOKUP(Table_Data_Table_135[[#This Row],[Item ID]],Analysis_Table,17,FALSE)</f>
        <v>#N/A</v>
      </c>
      <c r="Y112" s="20" t="e">
        <f ca="1">VLOOKUP(Table_Data_Table_135[[#This Row],[Item ID]],Analysis_Table,18,FALSE)</f>
        <v>#N/A</v>
      </c>
      <c r="Z112" s="20" t="e">
        <f ca="1">VLOOKUP(Table_Data_Table_135[[#This Row],[Item ID]],Analysis_Table,19,FALSE)</f>
        <v>#N/A</v>
      </c>
      <c r="AA112"/>
      <c r="AB112"/>
      <c r="AC112">
        <v>1</v>
      </c>
    </row>
    <row r="113" spans="1:29" hidden="1" x14ac:dyDescent="0.25">
      <c r="A113" t="s">
        <v>133</v>
      </c>
      <c r="C113" t="e">
        <f ca="1">VLOOKUP(Table_Data_Table_135[[#This Row],[Item ID]],Analysis_Table,20,FALSE)</f>
        <v>#N/A</v>
      </c>
      <c r="F113" s="1"/>
      <c r="K113" s="21">
        <v>0</v>
      </c>
      <c r="O113" s="2" t="e">
        <f ca="1">VLOOKUP(Table_Data_Table_135[[#This Row],[Item ID]],Analysis_Table,8,FALSE)</f>
        <v>#N/A</v>
      </c>
      <c r="P113" s="19" t="e">
        <f ca="1">VLOOKUP(Table_Data_Table_135[[#This Row],[Item ID]],Analysis_Table,9,FALSE)</f>
        <v>#N/A</v>
      </c>
      <c r="Q113" s="18" t="e">
        <f ca="1">VLOOKUP(Table_Data_Table_135[[#This Row],[Item ID]],Analysis_Table,10,FALSE)</f>
        <v>#N/A</v>
      </c>
      <c r="R113" s="21" t="e">
        <f ca="1">VLOOKUP(Table_Data_Table_135[[#This Row],[Item ID]],Analysis_Table,11,FALSE)</f>
        <v>#N/A</v>
      </c>
      <c r="S113" s="2" t="e">
        <f ca="1">VLOOKUP(Table_Data_Table_135[[#This Row],[Item ID]],Analysis_Table,12,FALSE)</f>
        <v>#N/A</v>
      </c>
      <c r="T113" s="20" t="e">
        <f ca="1">VLOOKUP(Table_Data_Table_135[[#This Row],[Item ID]],Analysis_Table,13,FALSE)</f>
        <v>#N/A</v>
      </c>
      <c r="U113" s="3" t="e">
        <f ca="1">VLOOKUP(Table_Data_Table_135[[#This Row],[Item ID]],Analysis_Table,14,FALSE)</f>
        <v>#N/A</v>
      </c>
      <c r="V113" s="22" t="e">
        <f ca="1">VLOOKUP(Table_Data_Table_135[[#This Row],[Item ID]],Analysis_Table,15,FALSE)</f>
        <v>#N/A</v>
      </c>
      <c r="W113" s="2" t="e">
        <f ca="1">VLOOKUP(Table_Data_Table_135[[#This Row],[Item ID]],Analysis_Table,16,FALSE)</f>
        <v>#N/A</v>
      </c>
      <c r="X113" s="2" t="e">
        <f ca="1">VLOOKUP(Table_Data_Table_135[[#This Row],[Item ID]],Analysis_Table,17,FALSE)</f>
        <v>#N/A</v>
      </c>
      <c r="Y113" s="20" t="e">
        <f ca="1">VLOOKUP(Table_Data_Table_135[[#This Row],[Item ID]],Analysis_Table,18,FALSE)</f>
        <v>#N/A</v>
      </c>
      <c r="Z113" s="20" t="e">
        <f ca="1">VLOOKUP(Table_Data_Table_135[[#This Row],[Item ID]],Analysis_Table,19,FALSE)</f>
        <v>#N/A</v>
      </c>
      <c r="AA113"/>
      <c r="AB113"/>
      <c r="AC113">
        <v>1</v>
      </c>
    </row>
    <row r="114" spans="1:29" hidden="1" x14ac:dyDescent="0.25">
      <c r="A114" t="s">
        <v>133</v>
      </c>
      <c r="C114" t="e">
        <f ca="1">VLOOKUP(Table_Data_Table_135[[#This Row],[Item ID]],Analysis_Table,20,FALSE)</f>
        <v>#N/A</v>
      </c>
      <c r="F114" s="1"/>
      <c r="K114" s="21">
        <v>0</v>
      </c>
      <c r="O114" s="2" t="e">
        <f ca="1">VLOOKUP(Table_Data_Table_135[[#This Row],[Item ID]],Analysis_Table,8,FALSE)</f>
        <v>#N/A</v>
      </c>
      <c r="P114" s="19" t="e">
        <f ca="1">VLOOKUP(Table_Data_Table_135[[#This Row],[Item ID]],Analysis_Table,9,FALSE)</f>
        <v>#N/A</v>
      </c>
      <c r="Q114" s="18" t="e">
        <f ca="1">VLOOKUP(Table_Data_Table_135[[#This Row],[Item ID]],Analysis_Table,10,FALSE)</f>
        <v>#N/A</v>
      </c>
      <c r="R114" s="21" t="e">
        <f ca="1">VLOOKUP(Table_Data_Table_135[[#This Row],[Item ID]],Analysis_Table,11,FALSE)</f>
        <v>#N/A</v>
      </c>
      <c r="S114" s="2" t="e">
        <f ca="1">VLOOKUP(Table_Data_Table_135[[#This Row],[Item ID]],Analysis_Table,12,FALSE)</f>
        <v>#N/A</v>
      </c>
      <c r="T114" s="20" t="e">
        <f ca="1">VLOOKUP(Table_Data_Table_135[[#This Row],[Item ID]],Analysis_Table,13,FALSE)</f>
        <v>#N/A</v>
      </c>
      <c r="U114" s="3" t="e">
        <f ca="1">VLOOKUP(Table_Data_Table_135[[#This Row],[Item ID]],Analysis_Table,14,FALSE)</f>
        <v>#N/A</v>
      </c>
      <c r="V114" s="22" t="e">
        <f ca="1">VLOOKUP(Table_Data_Table_135[[#This Row],[Item ID]],Analysis_Table,15,FALSE)</f>
        <v>#N/A</v>
      </c>
      <c r="W114" s="2" t="e">
        <f ca="1">VLOOKUP(Table_Data_Table_135[[#This Row],[Item ID]],Analysis_Table,16,FALSE)</f>
        <v>#N/A</v>
      </c>
      <c r="X114" s="2" t="e">
        <f ca="1">VLOOKUP(Table_Data_Table_135[[#This Row],[Item ID]],Analysis_Table,17,FALSE)</f>
        <v>#N/A</v>
      </c>
      <c r="Y114" s="20" t="e">
        <f ca="1">VLOOKUP(Table_Data_Table_135[[#This Row],[Item ID]],Analysis_Table,18,FALSE)</f>
        <v>#N/A</v>
      </c>
      <c r="Z114" s="20" t="e">
        <f ca="1">VLOOKUP(Table_Data_Table_135[[#This Row],[Item ID]],Analysis_Table,19,FALSE)</f>
        <v>#N/A</v>
      </c>
      <c r="AA114"/>
      <c r="AB114"/>
      <c r="AC114">
        <v>1</v>
      </c>
    </row>
    <row r="115" spans="1:29" hidden="1" x14ac:dyDescent="0.25">
      <c r="A115" t="s">
        <v>133</v>
      </c>
      <c r="C115" t="e">
        <f ca="1">VLOOKUP(Table_Data_Table_135[[#This Row],[Item ID]],Analysis_Table,20,FALSE)</f>
        <v>#N/A</v>
      </c>
      <c r="F115" s="1"/>
      <c r="K115" s="21">
        <v>0</v>
      </c>
      <c r="O115" s="2" t="e">
        <f ca="1">VLOOKUP(Table_Data_Table_135[[#This Row],[Item ID]],Analysis_Table,8,FALSE)</f>
        <v>#N/A</v>
      </c>
      <c r="P115" s="19" t="e">
        <f ca="1">VLOOKUP(Table_Data_Table_135[[#This Row],[Item ID]],Analysis_Table,9,FALSE)</f>
        <v>#N/A</v>
      </c>
      <c r="Q115" s="18" t="e">
        <f ca="1">VLOOKUP(Table_Data_Table_135[[#This Row],[Item ID]],Analysis_Table,10,FALSE)</f>
        <v>#N/A</v>
      </c>
      <c r="R115" s="21" t="e">
        <f ca="1">VLOOKUP(Table_Data_Table_135[[#This Row],[Item ID]],Analysis_Table,11,FALSE)</f>
        <v>#N/A</v>
      </c>
      <c r="S115" s="2" t="e">
        <f ca="1">VLOOKUP(Table_Data_Table_135[[#This Row],[Item ID]],Analysis_Table,12,FALSE)</f>
        <v>#N/A</v>
      </c>
      <c r="T115" s="20" t="e">
        <f ca="1">VLOOKUP(Table_Data_Table_135[[#This Row],[Item ID]],Analysis_Table,13,FALSE)</f>
        <v>#N/A</v>
      </c>
      <c r="U115" s="3" t="e">
        <f ca="1">VLOOKUP(Table_Data_Table_135[[#This Row],[Item ID]],Analysis_Table,14,FALSE)</f>
        <v>#N/A</v>
      </c>
      <c r="V115" s="22" t="e">
        <f ca="1">VLOOKUP(Table_Data_Table_135[[#This Row],[Item ID]],Analysis_Table,15,FALSE)</f>
        <v>#N/A</v>
      </c>
      <c r="W115" s="2" t="e">
        <f ca="1">VLOOKUP(Table_Data_Table_135[[#This Row],[Item ID]],Analysis_Table,16,FALSE)</f>
        <v>#N/A</v>
      </c>
      <c r="X115" s="2" t="e">
        <f ca="1">VLOOKUP(Table_Data_Table_135[[#This Row],[Item ID]],Analysis_Table,17,FALSE)</f>
        <v>#N/A</v>
      </c>
      <c r="Y115" s="20" t="e">
        <f ca="1">VLOOKUP(Table_Data_Table_135[[#This Row],[Item ID]],Analysis_Table,18,FALSE)</f>
        <v>#N/A</v>
      </c>
      <c r="Z115" s="20" t="e">
        <f ca="1">VLOOKUP(Table_Data_Table_135[[#This Row],[Item ID]],Analysis_Table,19,FALSE)</f>
        <v>#N/A</v>
      </c>
      <c r="AA115"/>
      <c r="AB115"/>
      <c r="AC115">
        <v>1</v>
      </c>
    </row>
    <row r="116" spans="1:29" hidden="1" x14ac:dyDescent="0.25">
      <c r="A116" t="s">
        <v>133</v>
      </c>
      <c r="C116" t="e">
        <f ca="1">VLOOKUP(Table_Data_Table_135[[#This Row],[Item ID]],Analysis_Table,20,FALSE)</f>
        <v>#N/A</v>
      </c>
      <c r="F116" s="1"/>
      <c r="K116" s="21">
        <v>0</v>
      </c>
      <c r="O116" s="2" t="e">
        <f ca="1">VLOOKUP(Table_Data_Table_135[[#This Row],[Item ID]],Analysis_Table,8,FALSE)</f>
        <v>#N/A</v>
      </c>
      <c r="P116" s="19" t="e">
        <f ca="1">VLOOKUP(Table_Data_Table_135[[#This Row],[Item ID]],Analysis_Table,9,FALSE)</f>
        <v>#N/A</v>
      </c>
      <c r="Q116" s="18" t="e">
        <f ca="1">VLOOKUP(Table_Data_Table_135[[#This Row],[Item ID]],Analysis_Table,10,FALSE)</f>
        <v>#N/A</v>
      </c>
      <c r="R116" s="21" t="e">
        <f ca="1">VLOOKUP(Table_Data_Table_135[[#This Row],[Item ID]],Analysis_Table,11,FALSE)</f>
        <v>#N/A</v>
      </c>
      <c r="S116" s="2" t="e">
        <f ca="1">VLOOKUP(Table_Data_Table_135[[#This Row],[Item ID]],Analysis_Table,12,FALSE)</f>
        <v>#N/A</v>
      </c>
      <c r="T116" s="20" t="e">
        <f ca="1">VLOOKUP(Table_Data_Table_135[[#This Row],[Item ID]],Analysis_Table,13,FALSE)</f>
        <v>#N/A</v>
      </c>
      <c r="U116" s="3" t="e">
        <f ca="1">VLOOKUP(Table_Data_Table_135[[#This Row],[Item ID]],Analysis_Table,14,FALSE)</f>
        <v>#N/A</v>
      </c>
      <c r="V116" s="22" t="e">
        <f ca="1">VLOOKUP(Table_Data_Table_135[[#This Row],[Item ID]],Analysis_Table,15,FALSE)</f>
        <v>#N/A</v>
      </c>
      <c r="W116" s="2" t="e">
        <f ca="1">VLOOKUP(Table_Data_Table_135[[#This Row],[Item ID]],Analysis_Table,16,FALSE)</f>
        <v>#N/A</v>
      </c>
      <c r="X116" s="2" t="e">
        <f ca="1">VLOOKUP(Table_Data_Table_135[[#This Row],[Item ID]],Analysis_Table,17,FALSE)</f>
        <v>#N/A</v>
      </c>
      <c r="Y116" s="20" t="e">
        <f ca="1">VLOOKUP(Table_Data_Table_135[[#This Row],[Item ID]],Analysis_Table,18,FALSE)</f>
        <v>#N/A</v>
      </c>
      <c r="Z116" s="20" t="e">
        <f ca="1">VLOOKUP(Table_Data_Table_135[[#This Row],[Item ID]],Analysis_Table,19,FALSE)</f>
        <v>#N/A</v>
      </c>
      <c r="AA116"/>
      <c r="AB116"/>
      <c r="AC116">
        <v>1</v>
      </c>
    </row>
    <row r="117" spans="1:29" hidden="1" x14ac:dyDescent="0.25">
      <c r="A117" t="s">
        <v>133</v>
      </c>
      <c r="C117" t="e">
        <f ca="1">VLOOKUP(Table_Data_Table_135[[#This Row],[Item ID]],Analysis_Table,20,FALSE)</f>
        <v>#N/A</v>
      </c>
      <c r="F117" s="1"/>
      <c r="K117" s="21">
        <v>0</v>
      </c>
      <c r="O117" s="2" t="e">
        <f ca="1">VLOOKUP(Table_Data_Table_135[[#This Row],[Item ID]],Analysis_Table,8,FALSE)</f>
        <v>#N/A</v>
      </c>
      <c r="P117" s="19" t="e">
        <f ca="1">VLOOKUP(Table_Data_Table_135[[#This Row],[Item ID]],Analysis_Table,9,FALSE)</f>
        <v>#N/A</v>
      </c>
      <c r="Q117" s="18" t="e">
        <f ca="1">VLOOKUP(Table_Data_Table_135[[#This Row],[Item ID]],Analysis_Table,10,FALSE)</f>
        <v>#N/A</v>
      </c>
      <c r="R117" s="21" t="e">
        <f ca="1">VLOOKUP(Table_Data_Table_135[[#This Row],[Item ID]],Analysis_Table,11,FALSE)</f>
        <v>#N/A</v>
      </c>
      <c r="S117" s="2" t="e">
        <f ca="1">VLOOKUP(Table_Data_Table_135[[#This Row],[Item ID]],Analysis_Table,12,FALSE)</f>
        <v>#N/A</v>
      </c>
      <c r="T117" s="20" t="e">
        <f ca="1">VLOOKUP(Table_Data_Table_135[[#This Row],[Item ID]],Analysis_Table,13,FALSE)</f>
        <v>#N/A</v>
      </c>
      <c r="U117" s="3" t="e">
        <f ca="1">VLOOKUP(Table_Data_Table_135[[#This Row],[Item ID]],Analysis_Table,14,FALSE)</f>
        <v>#N/A</v>
      </c>
      <c r="V117" s="22" t="e">
        <f ca="1">VLOOKUP(Table_Data_Table_135[[#This Row],[Item ID]],Analysis_Table,15,FALSE)</f>
        <v>#N/A</v>
      </c>
      <c r="W117" s="2" t="e">
        <f ca="1">VLOOKUP(Table_Data_Table_135[[#This Row],[Item ID]],Analysis_Table,16,FALSE)</f>
        <v>#N/A</v>
      </c>
      <c r="X117" s="2" t="e">
        <f ca="1">VLOOKUP(Table_Data_Table_135[[#This Row],[Item ID]],Analysis_Table,17,FALSE)</f>
        <v>#N/A</v>
      </c>
      <c r="Y117" s="20" t="e">
        <f ca="1">VLOOKUP(Table_Data_Table_135[[#This Row],[Item ID]],Analysis_Table,18,FALSE)</f>
        <v>#N/A</v>
      </c>
      <c r="Z117" s="20" t="e">
        <f ca="1">VLOOKUP(Table_Data_Table_135[[#This Row],[Item ID]],Analysis_Table,19,FALSE)</f>
        <v>#N/A</v>
      </c>
      <c r="AA117"/>
      <c r="AB117"/>
      <c r="AC117">
        <v>1</v>
      </c>
    </row>
    <row r="118" spans="1:29" hidden="1" x14ac:dyDescent="0.25">
      <c r="A118" t="s">
        <v>133</v>
      </c>
      <c r="C118" t="e">
        <f ca="1">VLOOKUP(Table_Data_Table_135[[#This Row],[Item ID]],Analysis_Table,20,FALSE)</f>
        <v>#N/A</v>
      </c>
      <c r="F118" s="1"/>
      <c r="K118" s="21">
        <v>0</v>
      </c>
      <c r="O118" s="2" t="e">
        <f ca="1">VLOOKUP(Table_Data_Table_135[[#This Row],[Item ID]],Analysis_Table,8,FALSE)</f>
        <v>#N/A</v>
      </c>
      <c r="P118" s="19" t="e">
        <f ca="1">VLOOKUP(Table_Data_Table_135[[#This Row],[Item ID]],Analysis_Table,9,FALSE)</f>
        <v>#N/A</v>
      </c>
      <c r="Q118" s="18" t="e">
        <f ca="1">VLOOKUP(Table_Data_Table_135[[#This Row],[Item ID]],Analysis_Table,10,FALSE)</f>
        <v>#N/A</v>
      </c>
      <c r="R118" s="21" t="e">
        <f ca="1">VLOOKUP(Table_Data_Table_135[[#This Row],[Item ID]],Analysis_Table,11,FALSE)</f>
        <v>#N/A</v>
      </c>
      <c r="S118" s="2" t="e">
        <f ca="1">VLOOKUP(Table_Data_Table_135[[#This Row],[Item ID]],Analysis_Table,12,FALSE)</f>
        <v>#N/A</v>
      </c>
      <c r="T118" s="20" t="e">
        <f ca="1">VLOOKUP(Table_Data_Table_135[[#This Row],[Item ID]],Analysis_Table,13,FALSE)</f>
        <v>#N/A</v>
      </c>
      <c r="U118" s="3" t="e">
        <f ca="1">VLOOKUP(Table_Data_Table_135[[#This Row],[Item ID]],Analysis_Table,14,FALSE)</f>
        <v>#N/A</v>
      </c>
      <c r="V118" s="22" t="e">
        <f ca="1">VLOOKUP(Table_Data_Table_135[[#This Row],[Item ID]],Analysis_Table,15,FALSE)</f>
        <v>#N/A</v>
      </c>
      <c r="W118" s="2" t="e">
        <f ca="1">VLOOKUP(Table_Data_Table_135[[#This Row],[Item ID]],Analysis_Table,16,FALSE)</f>
        <v>#N/A</v>
      </c>
      <c r="X118" s="2" t="e">
        <f ca="1">VLOOKUP(Table_Data_Table_135[[#This Row],[Item ID]],Analysis_Table,17,FALSE)</f>
        <v>#N/A</v>
      </c>
      <c r="Y118" s="20" t="e">
        <f ca="1">VLOOKUP(Table_Data_Table_135[[#This Row],[Item ID]],Analysis_Table,18,FALSE)</f>
        <v>#N/A</v>
      </c>
      <c r="Z118" s="20" t="e">
        <f ca="1">VLOOKUP(Table_Data_Table_135[[#This Row],[Item ID]],Analysis_Table,19,FALSE)</f>
        <v>#N/A</v>
      </c>
      <c r="AA118"/>
      <c r="AB118"/>
      <c r="AC118">
        <v>1</v>
      </c>
    </row>
    <row r="119" spans="1:29" hidden="1" x14ac:dyDescent="0.25">
      <c r="A119" t="s">
        <v>133</v>
      </c>
      <c r="C119" t="e">
        <f ca="1">VLOOKUP(Table_Data_Table_135[[#This Row],[Item ID]],Analysis_Table,20,FALSE)</f>
        <v>#N/A</v>
      </c>
      <c r="F119" s="1"/>
      <c r="K119" s="21">
        <v>0</v>
      </c>
      <c r="O119" s="2" t="e">
        <f ca="1">VLOOKUP(Table_Data_Table_135[[#This Row],[Item ID]],Analysis_Table,8,FALSE)</f>
        <v>#N/A</v>
      </c>
      <c r="P119" s="19" t="e">
        <f ca="1">VLOOKUP(Table_Data_Table_135[[#This Row],[Item ID]],Analysis_Table,9,FALSE)</f>
        <v>#N/A</v>
      </c>
      <c r="Q119" s="18" t="e">
        <f ca="1">VLOOKUP(Table_Data_Table_135[[#This Row],[Item ID]],Analysis_Table,10,FALSE)</f>
        <v>#N/A</v>
      </c>
      <c r="R119" s="21" t="e">
        <f ca="1">VLOOKUP(Table_Data_Table_135[[#This Row],[Item ID]],Analysis_Table,11,FALSE)</f>
        <v>#N/A</v>
      </c>
      <c r="S119" s="2" t="e">
        <f ca="1">VLOOKUP(Table_Data_Table_135[[#This Row],[Item ID]],Analysis_Table,12,FALSE)</f>
        <v>#N/A</v>
      </c>
      <c r="T119" s="20" t="e">
        <f ca="1">VLOOKUP(Table_Data_Table_135[[#This Row],[Item ID]],Analysis_Table,13,FALSE)</f>
        <v>#N/A</v>
      </c>
      <c r="U119" s="3" t="e">
        <f ca="1">VLOOKUP(Table_Data_Table_135[[#This Row],[Item ID]],Analysis_Table,14,FALSE)</f>
        <v>#N/A</v>
      </c>
      <c r="V119" s="22" t="e">
        <f ca="1">VLOOKUP(Table_Data_Table_135[[#This Row],[Item ID]],Analysis_Table,15,FALSE)</f>
        <v>#N/A</v>
      </c>
      <c r="W119" s="2" t="e">
        <f ca="1">VLOOKUP(Table_Data_Table_135[[#This Row],[Item ID]],Analysis_Table,16,FALSE)</f>
        <v>#N/A</v>
      </c>
      <c r="X119" s="2" t="e">
        <f ca="1">VLOOKUP(Table_Data_Table_135[[#This Row],[Item ID]],Analysis_Table,17,FALSE)</f>
        <v>#N/A</v>
      </c>
      <c r="Y119" s="20" t="e">
        <f ca="1">VLOOKUP(Table_Data_Table_135[[#This Row],[Item ID]],Analysis_Table,18,FALSE)</f>
        <v>#N/A</v>
      </c>
      <c r="Z119" s="20" t="e">
        <f ca="1">VLOOKUP(Table_Data_Table_135[[#This Row],[Item ID]],Analysis_Table,19,FALSE)</f>
        <v>#N/A</v>
      </c>
      <c r="AA119"/>
      <c r="AB119"/>
      <c r="AC119">
        <v>1</v>
      </c>
    </row>
    <row r="120" spans="1:29" hidden="1" x14ac:dyDescent="0.25">
      <c r="A120" t="s">
        <v>133</v>
      </c>
      <c r="C120" t="e">
        <f ca="1">VLOOKUP(Table_Data_Table_135[[#This Row],[Item ID]],Analysis_Table,20,FALSE)</f>
        <v>#N/A</v>
      </c>
      <c r="F120" s="1"/>
      <c r="K120" s="21">
        <v>0</v>
      </c>
      <c r="O120" s="2" t="e">
        <f ca="1">VLOOKUP(Table_Data_Table_135[[#This Row],[Item ID]],Analysis_Table,8,FALSE)</f>
        <v>#N/A</v>
      </c>
      <c r="P120" s="19" t="e">
        <f ca="1">VLOOKUP(Table_Data_Table_135[[#This Row],[Item ID]],Analysis_Table,9,FALSE)</f>
        <v>#N/A</v>
      </c>
      <c r="Q120" s="18" t="e">
        <f ca="1">VLOOKUP(Table_Data_Table_135[[#This Row],[Item ID]],Analysis_Table,10,FALSE)</f>
        <v>#N/A</v>
      </c>
      <c r="R120" s="21" t="e">
        <f ca="1">VLOOKUP(Table_Data_Table_135[[#This Row],[Item ID]],Analysis_Table,11,FALSE)</f>
        <v>#N/A</v>
      </c>
      <c r="S120" s="2" t="e">
        <f ca="1">VLOOKUP(Table_Data_Table_135[[#This Row],[Item ID]],Analysis_Table,12,FALSE)</f>
        <v>#N/A</v>
      </c>
      <c r="T120" s="20" t="e">
        <f ca="1">VLOOKUP(Table_Data_Table_135[[#This Row],[Item ID]],Analysis_Table,13,FALSE)</f>
        <v>#N/A</v>
      </c>
      <c r="U120" s="3" t="e">
        <f ca="1">VLOOKUP(Table_Data_Table_135[[#This Row],[Item ID]],Analysis_Table,14,FALSE)</f>
        <v>#N/A</v>
      </c>
      <c r="V120" s="22" t="e">
        <f ca="1">VLOOKUP(Table_Data_Table_135[[#This Row],[Item ID]],Analysis_Table,15,FALSE)</f>
        <v>#N/A</v>
      </c>
      <c r="W120" s="2" t="e">
        <f ca="1">VLOOKUP(Table_Data_Table_135[[#This Row],[Item ID]],Analysis_Table,16,FALSE)</f>
        <v>#N/A</v>
      </c>
      <c r="X120" s="2" t="e">
        <f ca="1">VLOOKUP(Table_Data_Table_135[[#This Row],[Item ID]],Analysis_Table,17,FALSE)</f>
        <v>#N/A</v>
      </c>
      <c r="Y120" s="20" t="e">
        <f ca="1">VLOOKUP(Table_Data_Table_135[[#This Row],[Item ID]],Analysis_Table,18,FALSE)</f>
        <v>#N/A</v>
      </c>
      <c r="Z120" s="20" t="e">
        <f ca="1">VLOOKUP(Table_Data_Table_135[[#This Row],[Item ID]],Analysis_Table,19,FALSE)</f>
        <v>#N/A</v>
      </c>
      <c r="AA120"/>
      <c r="AB120"/>
      <c r="AC120">
        <v>1</v>
      </c>
    </row>
    <row r="121" spans="1:29" hidden="1" x14ac:dyDescent="0.25">
      <c r="A121" t="s">
        <v>133</v>
      </c>
      <c r="C121" t="e">
        <f ca="1">VLOOKUP(Table_Data_Table_135[[#This Row],[Item ID]],Analysis_Table,20,FALSE)</f>
        <v>#N/A</v>
      </c>
      <c r="F121" s="1"/>
      <c r="K121" s="21">
        <v>0</v>
      </c>
      <c r="O121" s="2" t="e">
        <f ca="1">VLOOKUP(Table_Data_Table_135[[#This Row],[Item ID]],Analysis_Table,8,FALSE)</f>
        <v>#N/A</v>
      </c>
      <c r="P121" s="19" t="e">
        <f ca="1">VLOOKUP(Table_Data_Table_135[[#This Row],[Item ID]],Analysis_Table,9,FALSE)</f>
        <v>#N/A</v>
      </c>
      <c r="Q121" s="18" t="e">
        <f ca="1">VLOOKUP(Table_Data_Table_135[[#This Row],[Item ID]],Analysis_Table,10,FALSE)</f>
        <v>#N/A</v>
      </c>
      <c r="R121" s="21" t="e">
        <f ca="1">VLOOKUP(Table_Data_Table_135[[#This Row],[Item ID]],Analysis_Table,11,FALSE)</f>
        <v>#N/A</v>
      </c>
      <c r="S121" s="2" t="e">
        <f ca="1">VLOOKUP(Table_Data_Table_135[[#This Row],[Item ID]],Analysis_Table,12,FALSE)</f>
        <v>#N/A</v>
      </c>
      <c r="T121" s="20" t="e">
        <f ca="1">VLOOKUP(Table_Data_Table_135[[#This Row],[Item ID]],Analysis_Table,13,FALSE)</f>
        <v>#N/A</v>
      </c>
      <c r="U121" s="3" t="e">
        <f ca="1">VLOOKUP(Table_Data_Table_135[[#This Row],[Item ID]],Analysis_Table,14,FALSE)</f>
        <v>#N/A</v>
      </c>
      <c r="V121" s="22" t="e">
        <f ca="1">VLOOKUP(Table_Data_Table_135[[#This Row],[Item ID]],Analysis_Table,15,FALSE)</f>
        <v>#N/A</v>
      </c>
      <c r="W121" s="2" t="e">
        <f ca="1">VLOOKUP(Table_Data_Table_135[[#This Row],[Item ID]],Analysis_Table,16,FALSE)</f>
        <v>#N/A</v>
      </c>
      <c r="X121" s="2" t="e">
        <f ca="1">VLOOKUP(Table_Data_Table_135[[#This Row],[Item ID]],Analysis_Table,17,FALSE)</f>
        <v>#N/A</v>
      </c>
      <c r="Y121" s="20" t="e">
        <f ca="1">VLOOKUP(Table_Data_Table_135[[#This Row],[Item ID]],Analysis_Table,18,FALSE)</f>
        <v>#N/A</v>
      </c>
      <c r="Z121" s="20" t="e">
        <f ca="1">VLOOKUP(Table_Data_Table_135[[#This Row],[Item ID]],Analysis_Table,19,FALSE)</f>
        <v>#N/A</v>
      </c>
      <c r="AA121"/>
      <c r="AB121"/>
      <c r="AC121">
        <v>1</v>
      </c>
    </row>
    <row r="122" spans="1:29" hidden="1" x14ac:dyDescent="0.25">
      <c r="A122" t="s">
        <v>133</v>
      </c>
      <c r="C122" t="e">
        <f ca="1">VLOOKUP(Table_Data_Table_135[[#This Row],[Item ID]],Analysis_Table,20,FALSE)</f>
        <v>#N/A</v>
      </c>
      <c r="F122" s="1"/>
      <c r="K122" s="21">
        <v>0</v>
      </c>
      <c r="O122" s="2" t="e">
        <f ca="1">VLOOKUP(Table_Data_Table_135[[#This Row],[Item ID]],Analysis_Table,8,FALSE)</f>
        <v>#N/A</v>
      </c>
      <c r="P122" s="19" t="e">
        <f ca="1">VLOOKUP(Table_Data_Table_135[[#This Row],[Item ID]],Analysis_Table,9,FALSE)</f>
        <v>#N/A</v>
      </c>
      <c r="Q122" s="18" t="e">
        <f ca="1">VLOOKUP(Table_Data_Table_135[[#This Row],[Item ID]],Analysis_Table,10,FALSE)</f>
        <v>#N/A</v>
      </c>
      <c r="R122" s="21" t="e">
        <f ca="1">VLOOKUP(Table_Data_Table_135[[#This Row],[Item ID]],Analysis_Table,11,FALSE)</f>
        <v>#N/A</v>
      </c>
      <c r="S122" s="2" t="e">
        <f ca="1">VLOOKUP(Table_Data_Table_135[[#This Row],[Item ID]],Analysis_Table,12,FALSE)</f>
        <v>#N/A</v>
      </c>
      <c r="T122" s="20" t="e">
        <f ca="1">VLOOKUP(Table_Data_Table_135[[#This Row],[Item ID]],Analysis_Table,13,FALSE)</f>
        <v>#N/A</v>
      </c>
      <c r="U122" s="3" t="e">
        <f ca="1">VLOOKUP(Table_Data_Table_135[[#This Row],[Item ID]],Analysis_Table,14,FALSE)</f>
        <v>#N/A</v>
      </c>
      <c r="V122" s="22" t="e">
        <f ca="1">VLOOKUP(Table_Data_Table_135[[#This Row],[Item ID]],Analysis_Table,15,FALSE)</f>
        <v>#N/A</v>
      </c>
      <c r="W122" s="2" t="e">
        <f ca="1">VLOOKUP(Table_Data_Table_135[[#This Row],[Item ID]],Analysis_Table,16,FALSE)</f>
        <v>#N/A</v>
      </c>
      <c r="X122" s="2" t="e">
        <f ca="1">VLOOKUP(Table_Data_Table_135[[#This Row],[Item ID]],Analysis_Table,17,FALSE)</f>
        <v>#N/A</v>
      </c>
      <c r="Y122" s="20" t="e">
        <f ca="1">VLOOKUP(Table_Data_Table_135[[#This Row],[Item ID]],Analysis_Table,18,FALSE)</f>
        <v>#N/A</v>
      </c>
      <c r="Z122" s="20" t="e">
        <f ca="1">VLOOKUP(Table_Data_Table_135[[#This Row],[Item ID]],Analysis_Table,19,FALSE)</f>
        <v>#N/A</v>
      </c>
      <c r="AA122"/>
      <c r="AB122"/>
      <c r="AC122">
        <v>1</v>
      </c>
    </row>
    <row r="123" spans="1:29" hidden="1" x14ac:dyDescent="0.25">
      <c r="A123" t="s">
        <v>133</v>
      </c>
      <c r="C123" t="e">
        <f ca="1">VLOOKUP(Table_Data_Table_135[[#This Row],[Item ID]],Analysis_Table,20,FALSE)</f>
        <v>#N/A</v>
      </c>
      <c r="F123" s="1"/>
      <c r="K123" s="21">
        <v>0</v>
      </c>
      <c r="O123" s="2" t="e">
        <f ca="1">VLOOKUP(Table_Data_Table_135[[#This Row],[Item ID]],Analysis_Table,8,FALSE)</f>
        <v>#N/A</v>
      </c>
      <c r="P123" s="19" t="e">
        <f ca="1">VLOOKUP(Table_Data_Table_135[[#This Row],[Item ID]],Analysis_Table,9,FALSE)</f>
        <v>#N/A</v>
      </c>
      <c r="Q123" s="18" t="e">
        <f ca="1">VLOOKUP(Table_Data_Table_135[[#This Row],[Item ID]],Analysis_Table,10,FALSE)</f>
        <v>#N/A</v>
      </c>
      <c r="R123" s="21" t="e">
        <f ca="1">VLOOKUP(Table_Data_Table_135[[#This Row],[Item ID]],Analysis_Table,11,FALSE)</f>
        <v>#N/A</v>
      </c>
      <c r="S123" s="2" t="e">
        <f ca="1">VLOOKUP(Table_Data_Table_135[[#This Row],[Item ID]],Analysis_Table,12,FALSE)</f>
        <v>#N/A</v>
      </c>
      <c r="T123" s="20" t="e">
        <f ca="1">VLOOKUP(Table_Data_Table_135[[#This Row],[Item ID]],Analysis_Table,13,FALSE)</f>
        <v>#N/A</v>
      </c>
      <c r="U123" s="3" t="e">
        <f ca="1">VLOOKUP(Table_Data_Table_135[[#This Row],[Item ID]],Analysis_Table,14,FALSE)</f>
        <v>#N/A</v>
      </c>
      <c r="V123" s="22" t="e">
        <f ca="1">VLOOKUP(Table_Data_Table_135[[#This Row],[Item ID]],Analysis_Table,15,FALSE)</f>
        <v>#N/A</v>
      </c>
      <c r="W123" s="2" t="e">
        <f ca="1">VLOOKUP(Table_Data_Table_135[[#This Row],[Item ID]],Analysis_Table,16,FALSE)</f>
        <v>#N/A</v>
      </c>
      <c r="X123" s="2" t="e">
        <f ca="1">VLOOKUP(Table_Data_Table_135[[#This Row],[Item ID]],Analysis_Table,17,FALSE)</f>
        <v>#N/A</v>
      </c>
      <c r="Y123" s="20" t="e">
        <f ca="1">VLOOKUP(Table_Data_Table_135[[#This Row],[Item ID]],Analysis_Table,18,FALSE)</f>
        <v>#N/A</v>
      </c>
      <c r="Z123" s="20" t="e">
        <f ca="1">VLOOKUP(Table_Data_Table_135[[#This Row],[Item ID]],Analysis_Table,19,FALSE)</f>
        <v>#N/A</v>
      </c>
      <c r="AA123"/>
      <c r="AB123"/>
      <c r="AC123">
        <v>1</v>
      </c>
    </row>
    <row r="124" spans="1:29" hidden="1" x14ac:dyDescent="0.25">
      <c r="A124" t="s">
        <v>133</v>
      </c>
      <c r="C124" t="e">
        <f ca="1">VLOOKUP(Table_Data_Table_135[[#This Row],[Item ID]],Analysis_Table,20,FALSE)</f>
        <v>#N/A</v>
      </c>
      <c r="F124" s="1"/>
      <c r="K124" s="21">
        <v>0</v>
      </c>
      <c r="O124" s="2" t="e">
        <f ca="1">VLOOKUP(Table_Data_Table_135[[#This Row],[Item ID]],Analysis_Table,8,FALSE)</f>
        <v>#N/A</v>
      </c>
      <c r="P124" s="19" t="e">
        <f ca="1">VLOOKUP(Table_Data_Table_135[[#This Row],[Item ID]],Analysis_Table,9,FALSE)</f>
        <v>#N/A</v>
      </c>
      <c r="Q124" s="18" t="e">
        <f ca="1">VLOOKUP(Table_Data_Table_135[[#This Row],[Item ID]],Analysis_Table,10,FALSE)</f>
        <v>#N/A</v>
      </c>
      <c r="R124" s="21" t="e">
        <f ca="1">VLOOKUP(Table_Data_Table_135[[#This Row],[Item ID]],Analysis_Table,11,FALSE)</f>
        <v>#N/A</v>
      </c>
      <c r="S124" s="2" t="e">
        <f ca="1">VLOOKUP(Table_Data_Table_135[[#This Row],[Item ID]],Analysis_Table,12,FALSE)</f>
        <v>#N/A</v>
      </c>
      <c r="T124" s="20" t="e">
        <f ca="1">VLOOKUP(Table_Data_Table_135[[#This Row],[Item ID]],Analysis_Table,13,FALSE)</f>
        <v>#N/A</v>
      </c>
      <c r="U124" s="3" t="e">
        <f ca="1">VLOOKUP(Table_Data_Table_135[[#This Row],[Item ID]],Analysis_Table,14,FALSE)</f>
        <v>#N/A</v>
      </c>
      <c r="V124" s="22" t="e">
        <f ca="1">VLOOKUP(Table_Data_Table_135[[#This Row],[Item ID]],Analysis_Table,15,FALSE)</f>
        <v>#N/A</v>
      </c>
      <c r="W124" s="2" t="e">
        <f ca="1">VLOOKUP(Table_Data_Table_135[[#This Row],[Item ID]],Analysis_Table,16,FALSE)</f>
        <v>#N/A</v>
      </c>
      <c r="X124" s="2" t="e">
        <f ca="1">VLOOKUP(Table_Data_Table_135[[#This Row],[Item ID]],Analysis_Table,17,FALSE)</f>
        <v>#N/A</v>
      </c>
      <c r="Y124" s="20" t="e">
        <f ca="1">VLOOKUP(Table_Data_Table_135[[#This Row],[Item ID]],Analysis_Table,18,FALSE)</f>
        <v>#N/A</v>
      </c>
      <c r="Z124" s="20" t="e">
        <f ca="1">VLOOKUP(Table_Data_Table_135[[#This Row],[Item ID]],Analysis_Table,19,FALSE)</f>
        <v>#N/A</v>
      </c>
      <c r="AA124"/>
      <c r="AB124"/>
      <c r="AC124">
        <v>1</v>
      </c>
    </row>
    <row r="125" spans="1:29" hidden="1" x14ac:dyDescent="0.25">
      <c r="A125" t="s">
        <v>133</v>
      </c>
      <c r="C125" t="e">
        <f ca="1">VLOOKUP(Table_Data_Table_135[[#This Row],[Item ID]],Analysis_Table,20,FALSE)</f>
        <v>#N/A</v>
      </c>
      <c r="F125" s="1"/>
      <c r="K125" s="21">
        <v>0</v>
      </c>
      <c r="O125" s="2" t="e">
        <f ca="1">VLOOKUP(Table_Data_Table_135[[#This Row],[Item ID]],Analysis_Table,8,FALSE)</f>
        <v>#N/A</v>
      </c>
      <c r="P125" s="19" t="e">
        <f ca="1">VLOOKUP(Table_Data_Table_135[[#This Row],[Item ID]],Analysis_Table,9,FALSE)</f>
        <v>#N/A</v>
      </c>
      <c r="Q125" s="18" t="e">
        <f ca="1">VLOOKUP(Table_Data_Table_135[[#This Row],[Item ID]],Analysis_Table,10,FALSE)</f>
        <v>#N/A</v>
      </c>
      <c r="R125" s="21" t="e">
        <f ca="1">VLOOKUP(Table_Data_Table_135[[#This Row],[Item ID]],Analysis_Table,11,FALSE)</f>
        <v>#N/A</v>
      </c>
      <c r="S125" s="2" t="e">
        <f ca="1">VLOOKUP(Table_Data_Table_135[[#This Row],[Item ID]],Analysis_Table,12,FALSE)</f>
        <v>#N/A</v>
      </c>
      <c r="T125" s="20" t="e">
        <f ca="1">VLOOKUP(Table_Data_Table_135[[#This Row],[Item ID]],Analysis_Table,13,FALSE)</f>
        <v>#N/A</v>
      </c>
      <c r="U125" s="3" t="e">
        <f ca="1">VLOOKUP(Table_Data_Table_135[[#This Row],[Item ID]],Analysis_Table,14,FALSE)</f>
        <v>#N/A</v>
      </c>
      <c r="V125" s="22" t="e">
        <f ca="1">VLOOKUP(Table_Data_Table_135[[#This Row],[Item ID]],Analysis_Table,15,FALSE)</f>
        <v>#N/A</v>
      </c>
      <c r="W125" s="2" t="e">
        <f ca="1">VLOOKUP(Table_Data_Table_135[[#This Row],[Item ID]],Analysis_Table,16,FALSE)</f>
        <v>#N/A</v>
      </c>
      <c r="X125" s="2" t="e">
        <f ca="1">VLOOKUP(Table_Data_Table_135[[#This Row],[Item ID]],Analysis_Table,17,FALSE)</f>
        <v>#N/A</v>
      </c>
      <c r="Y125" s="20" t="e">
        <f ca="1">VLOOKUP(Table_Data_Table_135[[#This Row],[Item ID]],Analysis_Table,18,FALSE)</f>
        <v>#N/A</v>
      </c>
      <c r="Z125" s="20" t="e">
        <f ca="1">VLOOKUP(Table_Data_Table_135[[#This Row],[Item ID]],Analysis_Table,19,FALSE)</f>
        <v>#N/A</v>
      </c>
      <c r="AA125"/>
      <c r="AB125"/>
      <c r="AC125">
        <v>1</v>
      </c>
    </row>
    <row r="126" spans="1:29" hidden="1" x14ac:dyDescent="0.25">
      <c r="A126" t="s">
        <v>133</v>
      </c>
      <c r="C126" t="e">
        <f ca="1">VLOOKUP(Table_Data_Table_135[[#This Row],[Item ID]],Analysis_Table,20,FALSE)</f>
        <v>#N/A</v>
      </c>
      <c r="F126" s="1"/>
      <c r="K126" s="21">
        <v>0</v>
      </c>
      <c r="O126" s="2" t="e">
        <f ca="1">VLOOKUP(Table_Data_Table_135[[#This Row],[Item ID]],Analysis_Table,8,FALSE)</f>
        <v>#N/A</v>
      </c>
      <c r="P126" s="19" t="e">
        <f ca="1">VLOOKUP(Table_Data_Table_135[[#This Row],[Item ID]],Analysis_Table,9,FALSE)</f>
        <v>#N/A</v>
      </c>
      <c r="Q126" s="18" t="e">
        <f ca="1">VLOOKUP(Table_Data_Table_135[[#This Row],[Item ID]],Analysis_Table,10,FALSE)</f>
        <v>#N/A</v>
      </c>
      <c r="R126" s="21" t="e">
        <f ca="1">VLOOKUP(Table_Data_Table_135[[#This Row],[Item ID]],Analysis_Table,11,FALSE)</f>
        <v>#N/A</v>
      </c>
      <c r="S126" s="2" t="e">
        <f ca="1">VLOOKUP(Table_Data_Table_135[[#This Row],[Item ID]],Analysis_Table,12,FALSE)</f>
        <v>#N/A</v>
      </c>
      <c r="T126" s="20" t="e">
        <f ca="1">VLOOKUP(Table_Data_Table_135[[#This Row],[Item ID]],Analysis_Table,13,FALSE)</f>
        <v>#N/A</v>
      </c>
      <c r="U126" s="3" t="e">
        <f ca="1">VLOOKUP(Table_Data_Table_135[[#This Row],[Item ID]],Analysis_Table,14,FALSE)</f>
        <v>#N/A</v>
      </c>
      <c r="V126" s="22" t="e">
        <f ca="1">VLOOKUP(Table_Data_Table_135[[#This Row],[Item ID]],Analysis_Table,15,FALSE)</f>
        <v>#N/A</v>
      </c>
      <c r="W126" s="2" t="e">
        <f ca="1">VLOOKUP(Table_Data_Table_135[[#This Row],[Item ID]],Analysis_Table,16,FALSE)</f>
        <v>#N/A</v>
      </c>
      <c r="X126" s="2" t="e">
        <f ca="1">VLOOKUP(Table_Data_Table_135[[#This Row],[Item ID]],Analysis_Table,17,FALSE)</f>
        <v>#N/A</v>
      </c>
      <c r="Y126" s="20" t="e">
        <f ca="1">VLOOKUP(Table_Data_Table_135[[#This Row],[Item ID]],Analysis_Table,18,FALSE)</f>
        <v>#N/A</v>
      </c>
      <c r="Z126" s="20" t="e">
        <f ca="1">VLOOKUP(Table_Data_Table_135[[#This Row],[Item ID]],Analysis_Table,19,FALSE)</f>
        <v>#N/A</v>
      </c>
      <c r="AA126"/>
      <c r="AB126"/>
      <c r="AC126">
        <v>1</v>
      </c>
    </row>
    <row r="127" spans="1:29" hidden="1" x14ac:dyDescent="0.25">
      <c r="A127" t="s">
        <v>133</v>
      </c>
      <c r="C127" t="e">
        <f ca="1">VLOOKUP(Table_Data_Table_135[[#This Row],[Item ID]],Analysis_Table,20,FALSE)</f>
        <v>#N/A</v>
      </c>
      <c r="F127" s="1"/>
      <c r="K127" s="21">
        <v>0</v>
      </c>
      <c r="O127" s="2" t="e">
        <f ca="1">VLOOKUP(Table_Data_Table_135[[#This Row],[Item ID]],Analysis_Table,8,FALSE)</f>
        <v>#N/A</v>
      </c>
      <c r="P127" s="19" t="e">
        <f ca="1">VLOOKUP(Table_Data_Table_135[[#This Row],[Item ID]],Analysis_Table,9,FALSE)</f>
        <v>#N/A</v>
      </c>
      <c r="Q127" s="18" t="e">
        <f ca="1">VLOOKUP(Table_Data_Table_135[[#This Row],[Item ID]],Analysis_Table,10,FALSE)</f>
        <v>#N/A</v>
      </c>
      <c r="R127" s="21" t="e">
        <f ca="1">VLOOKUP(Table_Data_Table_135[[#This Row],[Item ID]],Analysis_Table,11,FALSE)</f>
        <v>#N/A</v>
      </c>
      <c r="S127" s="2" t="e">
        <f ca="1">VLOOKUP(Table_Data_Table_135[[#This Row],[Item ID]],Analysis_Table,12,FALSE)</f>
        <v>#N/A</v>
      </c>
      <c r="T127" s="20" t="e">
        <f ca="1">VLOOKUP(Table_Data_Table_135[[#This Row],[Item ID]],Analysis_Table,13,FALSE)</f>
        <v>#N/A</v>
      </c>
      <c r="U127" s="3" t="e">
        <f ca="1">VLOOKUP(Table_Data_Table_135[[#This Row],[Item ID]],Analysis_Table,14,FALSE)</f>
        <v>#N/A</v>
      </c>
      <c r="V127" s="22" t="e">
        <f ca="1">VLOOKUP(Table_Data_Table_135[[#This Row],[Item ID]],Analysis_Table,15,FALSE)</f>
        <v>#N/A</v>
      </c>
      <c r="W127" s="2" t="e">
        <f ca="1">VLOOKUP(Table_Data_Table_135[[#This Row],[Item ID]],Analysis_Table,16,FALSE)</f>
        <v>#N/A</v>
      </c>
      <c r="X127" s="2" t="e">
        <f ca="1">VLOOKUP(Table_Data_Table_135[[#This Row],[Item ID]],Analysis_Table,17,FALSE)</f>
        <v>#N/A</v>
      </c>
      <c r="Y127" s="20" t="e">
        <f ca="1">VLOOKUP(Table_Data_Table_135[[#This Row],[Item ID]],Analysis_Table,18,FALSE)</f>
        <v>#N/A</v>
      </c>
      <c r="Z127" s="20" t="e">
        <f ca="1">VLOOKUP(Table_Data_Table_135[[#This Row],[Item ID]],Analysis_Table,19,FALSE)</f>
        <v>#N/A</v>
      </c>
      <c r="AA127"/>
      <c r="AB127"/>
      <c r="AC127">
        <v>1</v>
      </c>
    </row>
    <row r="128" spans="1:29" hidden="1" x14ac:dyDescent="0.25">
      <c r="A128" t="s">
        <v>133</v>
      </c>
      <c r="C128" t="e">
        <f ca="1">VLOOKUP(Table_Data_Table_135[[#This Row],[Item ID]],Analysis_Table,20,FALSE)</f>
        <v>#N/A</v>
      </c>
      <c r="F128" s="1"/>
      <c r="K128" s="21">
        <v>0</v>
      </c>
      <c r="O128" s="2" t="e">
        <f ca="1">VLOOKUP(Table_Data_Table_135[[#This Row],[Item ID]],Analysis_Table,8,FALSE)</f>
        <v>#N/A</v>
      </c>
      <c r="P128" s="19" t="e">
        <f ca="1">VLOOKUP(Table_Data_Table_135[[#This Row],[Item ID]],Analysis_Table,9,FALSE)</f>
        <v>#N/A</v>
      </c>
      <c r="Q128" s="18" t="e">
        <f ca="1">VLOOKUP(Table_Data_Table_135[[#This Row],[Item ID]],Analysis_Table,10,FALSE)</f>
        <v>#N/A</v>
      </c>
      <c r="R128" s="21" t="e">
        <f ca="1">VLOOKUP(Table_Data_Table_135[[#This Row],[Item ID]],Analysis_Table,11,FALSE)</f>
        <v>#N/A</v>
      </c>
      <c r="S128" s="2" t="e">
        <f ca="1">VLOOKUP(Table_Data_Table_135[[#This Row],[Item ID]],Analysis_Table,12,FALSE)</f>
        <v>#N/A</v>
      </c>
      <c r="T128" s="20" t="e">
        <f ca="1">VLOOKUP(Table_Data_Table_135[[#This Row],[Item ID]],Analysis_Table,13,FALSE)</f>
        <v>#N/A</v>
      </c>
      <c r="U128" s="3" t="e">
        <f ca="1">VLOOKUP(Table_Data_Table_135[[#This Row],[Item ID]],Analysis_Table,14,FALSE)</f>
        <v>#N/A</v>
      </c>
      <c r="V128" s="22" t="e">
        <f ca="1">VLOOKUP(Table_Data_Table_135[[#This Row],[Item ID]],Analysis_Table,15,FALSE)</f>
        <v>#N/A</v>
      </c>
      <c r="W128" s="2" t="e">
        <f ca="1">VLOOKUP(Table_Data_Table_135[[#This Row],[Item ID]],Analysis_Table,16,FALSE)</f>
        <v>#N/A</v>
      </c>
      <c r="X128" s="2" t="e">
        <f ca="1">VLOOKUP(Table_Data_Table_135[[#This Row],[Item ID]],Analysis_Table,17,FALSE)</f>
        <v>#N/A</v>
      </c>
      <c r="Y128" s="20" t="e">
        <f ca="1">VLOOKUP(Table_Data_Table_135[[#This Row],[Item ID]],Analysis_Table,18,FALSE)</f>
        <v>#N/A</v>
      </c>
      <c r="Z128" s="20" t="e">
        <f ca="1">VLOOKUP(Table_Data_Table_135[[#This Row],[Item ID]],Analysis_Table,19,FALSE)</f>
        <v>#N/A</v>
      </c>
      <c r="AA128"/>
      <c r="AB128"/>
      <c r="AC128">
        <v>1</v>
      </c>
    </row>
    <row r="129" spans="1:29" hidden="1" x14ac:dyDescent="0.25">
      <c r="A129" t="s">
        <v>133</v>
      </c>
      <c r="C129" t="e">
        <f ca="1">VLOOKUP(Table_Data_Table_135[[#This Row],[Item ID]],Analysis_Table,20,FALSE)</f>
        <v>#N/A</v>
      </c>
      <c r="F129" s="1"/>
      <c r="K129" s="21">
        <v>0</v>
      </c>
      <c r="O129" s="2" t="e">
        <f ca="1">VLOOKUP(Table_Data_Table_135[[#This Row],[Item ID]],Analysis_Table,8,FALSE)</f>
        <v>#N/A</v>
      </c>
      <c r="P129" s="19" t="e">
        <f ca="1">VLOOKUP(Table_Data_Table_135[[#This Row],[Item ID]],Analysis_Table,9,FALSE)</f>
        <v>#N/A</v>
      </c>
      <c r="Q129" s="18" t="e">
        <f ca="1">VLOOKUP(Table_Data_Table_135[[#This Row],[Item ID]],Analysis_Table,10,FALSE)</f>
        <v>#N/A</v>
      </c>
      <c r="R129" s="21" t="e">
        <f ca="1">VLOOKUP(Table_Data_Table_135[[#This Row],[Item ID]],Analysis_Table,11,FALSE)</f>
        <v>#N/A</v>
      </c>
      <c r="S129" s="2" t="e">
        <f ca="1">VLOOKUP(Table_Data_Table_135[[#This Row],[Item ID]],Analysis_Table,12,FALSE)</f>
        <v>#N/A</v>
      </c>
      <c r="T129" s="20" t="e">
        <f ca="1">VLOOKUP(Table_Data_Table_135[[#This Row],[Item ID]],Analysis_Table,13,FALSE)</f>
        <v>#N/A</v>
      </c>
      <c r="U129" s="3" t="e">
        <f ca="1">VLOOKUP(Table_Data_Table_135[[#This Row],[Item ID]],Analysis_Table,14,FALSE)</f>
        <v>#N/A</v>
      </c>
      <c r="V129" s="22" t="e">
        <f ca="1">VLOOKUP(Table_Data_Table_135[[#This Row],[Item ID]],Analysis_Table,15,FALSE)</f>
        <v>#N/A</v>
      </c>
      <c r="W129" s="2" t="e">
        <f ca="1">VLOOKUP(Table_Data_Table_135[[#This Row],[Item ID]],Analysis_Table,16,FALSE)</f>
        <v>#N/A</v>
      </c>
      <c r="X129" s="2" t="e">
        <f ca="1">VLOOKUP(Table_Data_Table_135[[#This Row],[Item ID]],Analysis_Table,17,FALSE)</f>
        <v>#N/A</v>
      </c>
      <c r="Y129" s="20" t="e">
        <f ca="1">VLOOKUP(Table_Data_Table_135[[#This Row],[Item ID]],Analysis_Table,18,FALSE)</f>
        <v>#N/A</v>
      </c>
      <c r="Z129" s="20" t="e">
        <f ca="1">VLOOKUP(Table_Data_Table_135[[#This Row],[Item ID]],Analysis_Table,19,FALSE)</f>
        <v>#N/A</v>
      </c>
      <c r="AA129"/>
      <c r="AB129"/>
      <c r="AC129">
        <v>1</v>
      </c>
    </row>
    <row r="130" spans="1:29" hidden="1" x14ac:dyDescent="0.25">
      <c r="A130" t="s">
        <v>133</v>
      </c>
      <c r="C130" t="e">
        <f ca="1">VLOOKUP(Table_Data_Table_135[[#This Row],[Item ID]],Analysis_Table,20,FALSE)</f>
        <v>#N/A</v>
      </c>
      <c r="F130" s="1"/>
      <c r="K130" s="21">
        <v>0</v>
      </c>
      <c r="O130" s="2" t="e">
        <f ca="1">VLOOKUP(Table_Data_Table_135[[#This Row],[Item ID]],Analysis_Table,8,FALSE)</f>
        <v>#N/A</v>
      </c>
      <c r="P130" s="19" t="e">
        <f ca="1">VLOOKUP(Table_Data_Table_135[[#This Row],[Item ID]],Analysis_Table,9,FALSE)</f>
        <v>#N/A</v>
      </c>
      <c r="Q130" s="18" t="e">
        <f ca="1">VLOOKUP(Table_Data_Table_135[[#This Row],[Item ID]],Analysis_Table,10,FALSE)</f>
        <v>#N/A</v>
      </c>
      <c r="R130" s="21" t="e">
        <f ca="1">VLOOKUP(Table_Data_Table_135[[#This Row],[Item ID]],Analysis_Table,11,FALSE)</f>
        <v>#N/A</v>
      </c>
      <c r="S130" s="2" t="e">
        <f ca="1">VLOOKUP(Table_Data_Table_135[[#This Row],[Item ID]],Analysis_Table,12,FALSE)</f>
        <v>#N/A</v>
      </c>
      <c r="T130" s="20" t="e">
        <f ca="1">VLOOKUP(Table_Data_Table_135[[#This Row],[Item ID]],Analysis_Table,13,FALSE)</f>
        <v>#N/A</v>
      </c>
      <c r="U130" s="3" t="e">
        <f ca="1">VLOOKUP(Table_Data_Table_135[[#This Row],[Item ID]],Analysis_Table,14,FALSE)</f>
        <v>#N/A</v>
      </c>
      <c r="V130" s="22" t="e">
        <f ca="1">VLOOKUP(Table_Data_Table_135[[#This Row],[Item ID]],Analysis_Table,15,FALSE)</f>
        <v>#N/A</v>
      </c>
      <c r="W130" s="2" t="e">
        <f ca="1">VLOOKUP(Table_Data_Table_135[[#This Row],[Item ID]],Analysis_Table,16,FALSE)</f>
        <v>#N/A</v>
      </c>
      <c r="X130" s="2" t="e">
        <f ca="1">VLOOKUP(Table_Data_Table_135[[#This Row],[Item ID]],Analysis_Table,17,FALSE)</f>
        <v>#N/A</v>
      </c>
      <c r="Y130" s="20" t="e">
        <f ca="1">VLOOKUP(Table_Data_Table_135[[#This Row],[Item ID]],Analysis_Table,18,FALSE)</f>
        <v>#N/A</v>
      </c>
      <c r="Z130" s="20" t="e">
        <f ca="1">VLOOKUP(Table_Data_Table_135[[#This Row],[Item ID]],Analysis_Table,19,FALSE)</f>
        <v>#N/A</v>
      </c>
      <c r="AA130"/>
      <c r="AB130"/>
      <c r="AC130">
        <v>1</v>
      </c>
    </row>
    <row r="131" spans="1:29" hidden="1" x14ac:dyDescent="0.25">
      <c r="A131" t="s">
        <v>133</v>
      </c>
      <c r="C131" t="e">
        <f ca="1">VLOOKUP(Table_Data_Table_135[[#This Row],[Item ID]],Analysis_Table,20,FALSE)</f>
        <v>#N/A</v>
      </c>
      <c r="F131" s="1"/>
      <c r="K131" s="21">
        <v>0</v>
      </c>
      <c r="O131" s="2" t="e">
        <f ca="1">VLOOKUP(Table_Data_Table_135[[#This Row],[Item ID]],Analysis_Table,8,FALSE)</f>
        <v>#N/A</v>
      </c>
      <c r="P131" s="19" t="e">
        <f ca="1">VLOOKUP(Table_Data_Table_135[[#This Row],[Item ID]],Analysis_Table,9,FALSE)</f>
        <v>#N/A</v>
      </c>
      <c r="Q131" s="18" t="e">
        <f ca="1">VLOOKUP(Table_Data_Table_135[[#This Row],[Item ID]],Analysis_Table,10,FALSE)</f>
        <v>#N/A</v>
      </c>
      <c r="R131" s="21" t="e">
        <f ca="1">VLOOKUP(Table_Data_Table_135[[#This Row],[Item ID]],Analysis_Table,11,FALSE)</f>
        <v>#N/A</v>
      </c>
      <c r="S131" s="2" t="e">
        <f ca="1">VLOOKUP(Table_Data_Table_135[[#This Row],[Item ID]],Analysis_Table,12,FALSE)</f>
        <v>#N/A</v>
      </c>
      <c r="T131" s="20" t="e">
        <f ca="1">VLOOKUP(Table_Data_Table_135[[#This Row],[Item ID]],Analysis_Table,13,FALSE)</f>
        <v>#N/A</v>
      </c>
      <c r="U131" s="3" t="e">
        <f ca="1">VLOOKUP(Table_Data_Table_135[[#This Row],[Item ID]],Analysis_Table,14,FALSE)</f>
        <v>#N/A</v>
      </c>
      <c r="V131" s="22" t="e">
        <f ca="1">VLOOKUP(Table_Data_Table_135[[#This Row],[Item ID]],Analysis_Table,15,FALSE)</f>
        <v>#N/A</v>
      </c>
      <c r="W131" s="2" t="e">
        <f ca="1">VLOOKUP(Table_Data_Table_135[[#This Row],[Item ID]],Analysis_Table,16,FALSE)</f>
        <v>#N/A</v>
      </c>
      <c r="X131" s="2" t="e">
        <f ca="1">VLOOKUP(Table_Data_Table_135[[#This Row],[Item ID]],Analysis_Table,17,FALSE)</f>
        <v>#N/A</v>
      </c>
      <c r="Y131" s="20" t="e">
        <f ca="1">VLOOKUP(Table_Data_Table_135[[#This Row],[Item ID]],Analysis_Table,18,FALSE)</f>
        <v>#N/A</v>
      </c>
      <c r="Z131" s="20" t="e">
        <f ca="1">VLOOKUP(Table_Data_Table_135[[#This Row],[Item ID]],Analysis_Table,19,FALSE)</f>
        <v>#N/A</v>
      </c>
      <c r="AA131"/>
      <c r="AB131"/>
      <c r="AC131">
        <v>1</v>
      </c>
    </row>
    <row r="132" spans="1:29" hidden="1" x14ac:dyDescent="0.25">
      <c r="A132" t="s">
        <v>133</v>
      </c>
      <c r="C132" t="e">
        <f ca="1">VLOOKUP(Table_Data_Table_135[[#This Row],[Item ID]],Analysis_Table,20,FALSE)</f>
        <v>#N/A</v>
      </c>
      <c r="F132" s="1"/>
      <c r="K132" s="21">
        <v>0</v>
      </c>
      <c r="O132" s="2" t="e">
        <f ca="1">VLOOKUP(Table_Data_Table_135[[#This Row],[Item ID]],Analysis_Table,8,FALSE)</f>
        <v>#N/A</v>
      </c>
      <c r="P132" s="19" t="e">
        <f ca="1">VLOOKUP(Table_Data_Table_135[[#This Row],[Item ID]],Analysis_Table,9,FALSE)</f>
        <v>#N/A</v>
      </c>
      <c r="Q132" s="18" t="e">
        <f ca="1">VLOOKUP(Table_Data_Table_135[[#This Row],[Item ID]],Analysis_Table,10,FALSE)</f>
        <v>#N/A</v>
      </c>
      <c r="R132" s="21" t="e">
        <f ca="1">VLOOKUP(Table_Data_Table_135[[#This Row],[Item ID]],Analysis_Table,11,FALSE)</f>
        <v>#N/A</v>
      </c>
      <c r="S132" s="2" t="e">
        <f ca="1">VLOOKUP(Table_Data_Table_135[[#This Row],[Item ID]],Analysis_Table,12,FALSE)</f>
        <v>#N/A</v>
      </c>
      <c r="T132" s="20" t="e">
        <f ca="1">VLOOKUP(Table_Data_Table_135[[#This Row],[Item ID]],Analysis_Table,13,FALSE)</f>
        <v>#N/A</v>
      </c>
      <c r="U132" s="3" t="e">
        <f ca="1">VLOOKUP(Table_Data_Table_135[[#This Row],[Item ID]],Analysis_Table,14,FALSE)</f>
        <v>#N/A</v>
      </c>
      <c r="V132" s="22" t="e">
        <f ca="1">VLOOKUP(Table_Data_Table_135[[#This Row],[Item ID]],Analysis_Table,15,FALSE)</f>
        <v>#N/A</v>
      </c>
      <c r="W132" s="2" t="e">
        <f ca="1">VLOOKUP(Table_Data_Table_135[[#This Row],[Item ID]],Analysis_Table,16,FALSE)</f>
        <v>#N/A</v>
      </c>
      <c r="X132" s="2" t="e">
        <f ca="1">VLOOKUP(Table_Data_Table_135[[#This Row],[Item ID]],Analysis_Table,17,FALSE)</f>
        <v>#N/A</v>
      </c>
      <c r="Y132" s="20" t="e">
        <f ca="1">VLOOKUP(Table_Data_Table_135[[#This Row],[Item ID]],Analysis_Table,18,FALSE)</f>
        <v>#N/A</v>
      </c>
      <c r="Z132" s="20" t="e">
        <f ca="1">VLOOKUP(Table_Data_Table_135[[#This Row],[Item ID]],Analysis_Table,19,FALSE)</f>
        <v>#N/A</v>
      </c>
      <c r="AA132"/>
      <c r="AB132"/>
      <c r="AC132">
        <v>1</v>
      </c>
    </row>
    <row r="133" spans="1:29" hidden="1" x14ac:dyDescent="0.25">
      <c r="A133" t="s">
        <v>133</v>
      </c>
      <c r="C133" t="e">
        <f ca="1">VLOOKUP(Table_Data_Table_135[[#This Row],[Item ID]],Analysis_Table,20,FALSE)</f>
        <v>#N/A</v>
      </c>
      <c r="F133" s="1"/>
      <c r="K133" s="21">
        <v>0</v>
      </c>
      <c r="O133" s="2" t="e">
        <f ca="1">VLOOKUP(Table_Data_Table_135[[#This Row],[Item ID]],Analysis_Table,8,FALSE)</f>
        <v>#N/A</v>
      </c>
      <c r="P133" s="19" t="e">
        <f ca="1">VLOOKUP(Table_Data_Table_135[[#This Row],[Item ID]],Analysis_Table,9,FALSE)</f>
        <v>#N/A</v>
      </c>
      <c r="Q133" s="18" t="e">
        <f ca="1">VLOOKUP(Table_Data_Table_135[[#This Row],[Item ID]],Analysis_Table,10,FALSE)</f>
        <v>#N/A</v>
      </c>
      <c r="R133" s="21" t="e">
        <f ca="1">VLOOKUP(Table_Data_Table_135[[#This Row],[Item ID]],Analysis_Table,11,FALSE)</f>
        <v>#N/A</v>
      </c>
      <c r="S133" s="2" t="e">
        <f ca="1">VLOOKUP(Table_Data_Table_135[[#This Row],[Item ID]],Analysis_Table,12,FALSE)</f>
        <v>#N/A</v>
      </c>
      <c r="T133" s="20" t="e">
        <f ca="1">VLOOKUP(Table_Data_Table_135[[#This Row],[Item ID]],Analysis_Table,13,FALSE)</f>
        <v>#N/A</v>
      </c>
      <c r="U133" s="3" t="e">
        <f ca="1">VLOOKUP(Table_Data_Table_135[[#This Row],[Item ID]],Analysis_Table,14,FALSE)</f>
        <v>#N/A</v>
      </c>
      <c r="V133" s="22" t="e">
        <f ca="1">VLOOKUP(Table_Data_Table_135[[#This Row],[Item ID]],Analysis_Table,15,FALSE)</f>
        <v>#N/A</v>
      </c>
      <c r="W133" s="2" t="e">
        <f ca="1">VLOOKUP(Table_Data_Table_135[[#This Row],[Item ID]],Analysis_Table,16,FALSE)</f>
        <v>#N/A</v>
      </c>
      <c r="X133" s="2" t="e">
        <f ca="1">VLOOKUP(Table_Data_Table_135[[#This Row],[Item ID]],Analysis_Table,17,FALSE)</f>
        <v>#N/A</v>
      </c>
      <c r="Y133" s="20" t="e">
        <f ca="1">VLOOKUP(Table_Data_Table_135[[#This Row],[Item ID]],Analysis_Table,18,FALSE)</f>
        <v>#N/A</v>
      </c>
      <c r="Z133" s="20" t="e">
        <f ca="1">VLOOKUP(Table_Data_Table_135[[#This Row],[Item ID]],Analysis_Table,19,FALSE)</f>
        <v>#N/A</v>
      </c>
      <c r="AA133"/>
      <c r="AB133"/>
      <c r="AC133">
        <v>1</v>
      </c>
    </row>
    <row r="134" spans="1:29" hidden="1" x14ac:dyDescent="0.25">
      <c r="A134" t="s">
        <v>133</v>
      </c>
      <c r="C134" t="e">
        <f ca="1">VLOOKUP(Table_Data_Table_135[[#This Row],[Item ID]],Analysis_Table,20,FALSE)</f>
        <v>#N/A</v>
      </c>
      <c r="F134" s="1"/>
      <c r="K134" s="21">
        <v>0</v>
      </c>
      <c r="O134" s="2" t="e">
        <f ca="1">VLOOKUP(Table_Data_Table_135[[#This Row],[Item ID]],Analysis_Table,8,FALSE)</f>
        <v>#N/A</v>
      </c>
      <c r="P134" s="19" t="e">
        <f ca="1">VLOOKUP(Table_Data_Table_135[[#This Row],[Item ID]],Analysis_Table,9,FALSE)</f>
        <v>#N/A</v>
      </c>
      <c r="Q134" s="18" t="e">
        <f ca="1">VLOOKUP(Table_Data_Table_135[[#This Row],[Item ID]],Analysis_Table,10,FALSE)</f>
        <v>#N/A</v>
      </c>
      <c r="R134" s="21" t="e">
        <f ca="1">VLOOKUP(Table_Data_Table_135[[#This Row],[Item ID]],Analysis_Table,11,FALSE)</f>
        <v>#N/A</v>
      </c>
      <c r="S134" s="2" t="e">
        <f ca="1">VLOOKUP(Table_Data_Table_135[[#This Row],[Item ID]],Analysis_Table,12,FALSE)</f>
        <v>#N/A</v>
      </c>
      <c r="T134" s="20" t="e">
        <f ca="1">VLOOKUP(Table_Data_Table_135[[#This Row],[Item ID]],Analysis_Table,13,FALSE)</f>
        <v>#N/A</v>
      </c>
      <c r="U134" s="3" t="e">
        <f ca="1">VLOOKUP(Table_Data_Table_135[[#This Row],[Item ID]],Analysis_Table,14,FALSE)</f>
        <v>#N/A</v>
      </c>
      <c r="V134" s="22" t="e">
        <f ca="1">VLOOKUP(Table_Data_Table_135[[#This Row],[Item ID]],Analysis_Table,15,FALSE)</f>
        <v>#N/A</v>
      </c>
      <c r="W134" s="2" t="e">
        <f ca="1">VLOOKUP(Table_Data_Table_135[[#This Row],[Item ID]],Analysis_Table,16,FALSE)</f>
        <v>#N/A</v>
      </c>
      <c r="X134" s="2" t="e">
        <f ca="1">VLOOKUP(Table_Data_Table_135[[#This Row],[Item ID]],Analysis_Table,17,FALSE)</f>
        <v>#N/A</v>
      </c>
      <c r="Y134" s="20" t="e">
        <f ca="1">VLOOKUP(Table_Data_Table_135[[#This Row],[Item ID]],Analysis_Table,18,FALSE)</f>
        <v>#N/A</v>
      </c>
      <c r="Z134" s="20" t="e">
        <f ca="1">VLOOKUP(Table_Data_Table_135[[#This Row],[Item ID]],Analysis_Table,19,FALSE)</f>
        <v>#N/A</v>
      </c>
      <c r="AA134"/>
      <c r="AB134"/>
      <c r="AC134">
        <v>1</v>
      </c>
    </row>
    <row r="135" spans="1:29" hidden="1" x14ac:dyDescent="0.25">
      <c r="A135" t="s">
        <v>133</v>
      </c>
      <c r="C135" t="e">
        <f ca="1">VLOOKUP(Table_Data_Table_135[[#This Row],[Item ID]],Analysis_Table,20,FALSE)</f>
        <v>#N/A</v>
      </c>
      <c r="F135" s="1"/>
      <c r="K135" s="21">
        <v>0</v>
      </c>
      <c r="O135" s="2" t="e">
        <f ca="1">VLOOKUP(Table_Data_Table_135[[#This Row],[Item ID]],Analysis_Table,8,FALSE)</f>
        <v>#N/A</v>
      </c>
      <c r="P135" s="19" t="e">
        <f ca="1">VLOOKUP(Table_Data_Table_135[[#This Row],[Item ID]],Analysis_Table,9,FALSE)</f>
        <v>#N/A</v>
      </c>
      <c r="Q135" s="18" t="e">
        <f ca="1">VLOOKUP(Table_Data_Table_135[[#This Row],[Item ID]],Analysis_Table,10,FALSE)</f>
        <v>#N/A</v>
      </c>
      <c r="R135" s="21" t="e">
        <f ca="1">VLOOKUP(Table_Data_Table_135[[#This Row],[Item ID]],Analysis_Table,11,FALSE)</f>
        <v>#N/A</v>
      </c>
      <c r="S135" s="2" t="e">
        <f ca="1">VLOOKUP(Table_Data_Table_135[[#This Row],[Item ID]],Analysis_Table,12,FALSE)</f>
        <v>#N/A</v>
      </c>
      <c r="T135" s="20" t="e">
        <f ca="1">VLOOKUP(Table_Data_Table_135[[#This Row],[Item ID]],Analysis_Table,13,FALSE)</f>
        <v>#N/A</v>
      </c>
      <c r="U135" s="3" t="e">
        <f ca="1">VLOOKUP(Table_Data_Table_135[[#This Row],[Item ID]],Analysis_Table,14,FALSE)</f>
        <v>#N/A</v>
      </c>
      <c r="V135" s="22" t="e">
        <f ca="1">VLOOKUP(Table_Data_Table_135[[#This Row],[Item ID]],Analysis_Table,15,FALSE)</f>
        <v>#N/A</v>
      </c>
      <c r="W135" s="2" t="e">
        <f ca="1">VLOOKUP(Table_Data_Table_135[[#This Row],[Item ID]],Analysis_Table,16,FALSE)</f>
        <v>#N/A</v>
      </c>
      <c r="X135" s="2" t="e">
        <f ca="1">VLOOKUP(Table_Data_Table_135[[#This Row],[Item ID]],Analysis_Table,17,FALSE)</f>
        <v>#N/A</v>
      </c>
      <c r="Y135" s="20" t="e">
        <f ca="1">VLOOKUP(Table_Data_Table_135[[#This Row],[Item ID]],Analysis_Table,18,FALSE)</f>
        <v>#N/A</v>
      </c>
      <c r="Z135" s="20" t="e">
        <f ca="1">VLOOKUP(Table_Data_Table_135[[#This Row],[Item ID]],Analysis_Table,19,FALSE)</f>
        <v>#N/A</v>
      </c>
      <c r="AA135"/>
      <c r="AB135"/>
      <c r="AC135">
        <v>1</v>
      </c>
    </row>
    <row r="136" spans="1:29" hidden="1" x14ac:dyDescent="0.25">
      <c r="A136" t="s">
        <v>133</v>
      </c>
      <c r="C136" t="e">
        <f ca="1">VLOOKUP(Table_Data_Table_135[[#This Row],[Item ID]],Analysis_Table,20,FALSE)</f>
        <v>#N/A</v>
      </c>
      <c r="F136" s="1"/>
      <c r="K136" s="21">
        <v>0</v>
      </c>
      <c r="O136" s="2" t="e">
        <f ca="1">VLOOKUP(Table_Data_Table_135[[#This Row],[Item ID]],Analysis_Table,8,FALSE)</f>
        <v>#N/A</v>
      </c>
      <c r="P136" s="19" t="e">
        <f ca="1">VLOOKUP(Table_Data_Table_135[[#This Row],[Item ID]],Analysis_Table,9,FALSE)</f>
        <v>#N/A</v>
      </c>
      <c r="Q136" s="18" t="e">
        <f ca="1">VLOOKUP(Table_Data_Table_135[[#This Row],[Item ID]],Analysis_Table,10,FALSE)</f>
        <v>#N/A</v>
      </c>
      <c r="R136" s="21" t="e">
        <f ca="1">VLOOKUP(Table_Data_Table_135[[#This Row],[Item ID]],Analysis_Table,11,FALSE)</f>
        <v>#N/A</v>
      </c>
      <c r="S136" s="2" t="e">
        <f ca="1">VLOOKUP(Table_Data_Table_135[[#This Row],[Item ID]],Analysis_Table,12,FALSE)</f>
        <v>#N/A</v>
      </c>
      <c r="T136" s="20" t="e">
        <f ca="1">VLOOKUP(Table_Data_Table_135[[#This Row],[Item ID]],Analysis_Table,13,FALSE)</f>
        <v>#N/A</v>
      </c>
      <c r="U136" s="3" t="e">
        <f ca="1">VLOOKUP(Table_Data_Table_135[[#This Row],[Item ID]],Analysis_Table,14,FALSE)</f>
        <v>#N/A</v>
      </c>
      <c r="V136" s="22" t="e">
        <f ca="1">VLOOKUP(Table_Data_Table_135[[#This Row],[Item ID]],Analysis_Table,15,FALSE)</f>
        <v>#N/A</v>
      </c>
      <c r="W136" s="2" t="e">
        <f ca="1">VLOOKUP(Table_Data_Table_135[[#This Row],[Item ID]],Analysis_Table,16,FALSE)</f>
        <v>#N/A</v>
      </c>
      <c r="X136" s="2" t="e">
        <f ca="1">VLOOKUP(Table_Data_Table_135[[#This Row],[Item ID]],Analysis_Table,17,FALSE)</f>
        <v>#N/A</v>
      </c>
      <c r="Y136" s="20" t="e">
        <f ca="1">VLOOKUP(Table_Data_Table_135[[#This Row],[Item ID]],Analysis_Table,18,FALSE)</f>
        <v>#N/A</v>
      </c>
      <c r="Z136" s="20" t="e">
        <f ca="1">VLOOKUP(Table_Data_Table_135[[#This Row],[Item ID]],Analysis_Table,19,FALSE)</f>
        <v>#N/A</v>
      </c>
      <c r="AA136"/>
      <c r="AB136"/>
      <c r="AC136">
        <v>1</v>
      </c>
    </row>
    <row r="137" spans="1:29" hidden="1" x14ac:dyDescent="0.25">
      <c r="A137" t="s">
        <v>133</v>
      </c>
      <c r="C137" t="e">
        <f ca="1">VLOOKUP(Table_Data_Table_135[[#This Row],[Item ID]],Analysis_Table,20,FALSE)</f>
        <v>#N/A</v>
      </c>
      <c r="F137" s="1"/>
      <c r="K137" s="21">
        <v>0</v>
      </c>
      <c r="O137" s="2" t="e">
        <f ca="1">VLOOKUP(Table_Data_Table_135[[#This Row],[Item ID]],Analysis_Table,8,FALSE)</f>
        <v>#N/A</v>
      </c>
      <c r="P137" s="19" t="e">
        <f ca="1">VLOOKUP(Table_Data_Table_135[[#This Row],[Item ID]],Analysis_Table,9,FALSE)</f>
        <v>#N/A</v>
      </c>
      <c r="Q137" s="18" t="e">
        <f ca="1">VLOOKUP(Table_Data_Table_135[[#This Row],[Item ID]],Analysis_Table,10,FALSE)</f>
        <v>#N/A</v>
      </c>
      <c r="R137" s="21" t="e">
        <f ca="1">VLOOKUP(Table_Data_Table_135[[#This Row],[Item ID]],Analysis_Table,11,FALSE)</f>
        <v>#N/A</v>
      </c>
      <c r="S137" s="2" t="e">
        <f ca="1">VLOOKUP(Table_Data_Table_135[[#This Row],[Item ID]],Analysis_Table,12,FALSE)</f>
        <v>#N/A</v>
      </c>
      <c r="T137" s="20" t="e">
        <f ca="1">VLOOKUP(Table_Data_Table_135[[#This Row],[Item ID]],Analysis_Table,13,FALSE)</f>
        <v>#N/A</v>
      </c>
      <c r="U137" s="3" t="e">
        <f ca="1">VLOOKUP(Table_Data_Table_135[[#This Row],[Item ID]],Analysis_Table,14,FALSE)</f>
        <v>#N/A</v>
      </c>
      <c r="V137" s="22" t="e">
        <f ca="1">VLOOKUP(Table_Data_Table_135[[#This Row],[Item ID]],Analysis_Table,15,FALSE)</f>
        <v>#N/A</v>
      </c>
      <c r="W137" s="2" t="e">
        <f ca="1">VLOOKUP(Table_Data_Table_135[[#This Row],[Item ID]],Analysis_Table,16,FALSE)</f>
        <v>#N/A</v>
      </c>
      <c r="X137" s="2" t="e">
        <f ca="1">VLOOKUP(Table_Data_Table_135[[#This Row],[Item ID]],Analysis_Table,17,FALSE)</f>
        <v>#N/A</v>
      </c>
      <c r="Y137" s="20" t="e">
        <f ca="1">VLOOKUP(Table_Data_Table_135[[#This Row],[Item ID]],Analysis_Table,18,FALSE)</f>
        <v>#N/A</v>
      </c>
      <c r="Z137" s="20" t="e">
        <f ca="1">VLOOKUP(Table_Data_Table_135[[#This Row],[Item ID]],Analysis_Table,19,FALSE)</f>
        <v>#N/A</v>
      </c>
      <c r="AA137"/>
      <c r="AB137"/>
      <c r="AC137">
        <v>1</v>
      </c>
    </row>
    <row r="138" spans="1:29" hidden="1" x14ac:dyDescent="0.25">
      <c r="A138" t="s">
        <v>133</v>
      </c>
      <c r="C138" t="e">
        <f ca="1">VLOOKUP(Table_Data_Table_135[[#This Row],[Item ID]],Analysis_Table,20,FALSE)</f>
        <v>#N/A</v>
      </c>
      <c r="F138" s="1"/>
      <c r="K138" s="21">
        <v>0</v>
      </c>
      <c r="O138" s="2" t="e">
        <f ca="1">VLOOKUP(Table_Data_Table_135[[#This Row],[Item ID]],Analysis_Table,8,FALSE)</f>
        <v>#N/A</v>
      </c>
      <c r="P138" s="19" t="e">
        <f ca="1">VLOOKUP(Table_Data_Table_135[[#This Row],[Item ID]],Analysis_Table,9,FALSE)</f>
        <v>#N/A</v>
      </c>
      <c r="Q138" s="18" t="e">
        <f ca="1">VLOOKUP(Table_Data_Table_135[[#This Row],[Item ID]],Analysis_Table,10,FALSE)</f>
        <v>#N/A</v>
      </c>
      <c r="R138" s="21" t="e">
        <f ca="1">VLOOKUP(Table_Data_Table_135[[#This Row],[Item ID]],Analysis_Table,11,FALSE)</f>
        <v>#N/A</v>
      </c>
      <c r="S138" s="2" t="e">
        <f ca="1">VLOOKUP(Table_Data_Table_135[[#This Row],[Item ID]],Analysis_Table,12,FALSE)</f>
        <v>#N/A</v>
      </c>
      <c r="T138" s="20" t="e">
        <f ca="1">VLOOKUP(Table_Data_Table_135[[#This Row],[Item ID]],Analysis_Table,13,FALSE)</f>
        <v>#N/A</v>
      </c>
      <c r="U138" s="3" t="e">
        <f ca="1">VLOOKUP(Table_Data_Table_135[[#This Row],[Item ID]],Analysis_Table,14,FALSE)</f>
        <v>#N/A</v>
      </c>
      <c r="V138" s="22" t="e">
        <f ca="1">VLOOKUP(Table_Data_Table_135[[#This Row],[Item ID]],Analysis_Table,15,FALSE)</f>
        <v>#N/A</v>
      </c>
      <c r="W138" s="2" t="e">
        <f ca="1">VLOOKUP(Table_Data_Table_135[[#This Row],[Item ID]],Analysis_Table,16,FALSE)</f>
        <v>#N/A</v>
      </c>
      <c r="X138" s="2" t="e">
        <f ca="1">VLOOKUP(Table_Data_Table_135[[#This Row],[Item ID]],Analysis_Table,17,FALSE)</f>
        <v>#N/A</v>
      </c>
      <c r="Y138" s="20" t="e">
        <f ca="1">VLOOKUP(Table_Data_Table_135[[#This Row],[Item ID]],Analysis_Table,18,FALSE)</f>
        <v>#N/A</v>
      </c>
      <c r="Z138" s="20" t="e">
        <f ca="1">VLOOKUP(Table_Data_Table_135[[#This Row],[Item ID]],Analysis_Table,19,FALSE)</f>
        <v>#N/A</v>
      </c>
      <c r="AA138"/>
      <c r="AB138"/>
      <c r="AC138">
        <v>1</v>
      </c>
    </row>
    <row r="139" spans="1:29" hidden="1" x14ac:dyDescent="0.25">
      <c r="A139" t="s">
        <v>133</v>
      </c>
      <c r="C139" t="e">
        <f ca="1">VLOOKUP(Table_Data_Table_135[[#This Row],[Item ID]],Analysis_Table,20,FALSE)</f>
        <v>#N/A</v>
      </c>
      <c r="F139" s="1"/>
      <c r="K139" s="21">
        <v>0</v>
      </c>
      <c r="O139" s="2" t="e">
        <f ca="1">VLOOKUP(Table_Data_Table_135[[#This Row],[Item ID]],Analysis_Table,8,FALSE)</f>
        <v>#N/A</v>
      </c>
      <c r="P139" s="19" t="e">
        <f ca="1">VLOOKUP(Table_Data_Table_135[[#This Row],[Item ID]],Analysis_Table,9,FALSE)</f>
        <v>#N/A</v>
      </c>
      <c r="Q139" s="18" t="e">
        <f ca="1">VLOOKUP(Table_Data_Table_135[[#This Row],[Item ID]],Analysis_Table,10,FALSE)</f>
        <v>#N/A</v>
      </c>
      <c r="R139" s="21" t="e">
        <f ca="1">VLOOKUP(Table_Data_Table_135[[#This Row],[Item ID]],Analysis_Table,11,FALSE)</f>
        <v>#N/A</v>
      </c>
      <c r="S139" s="2" t="e">
        <f ca="1">VLOOKUP(Table_Data_Table_135[[#This Row],[Item ID]],Analysis_Table,12,FALSE)</f>
        <v>#N/A</v>
      </c>
      <c r="T139" s="20" t="e">
        <f ca="1">VLOOKUP(Table_Data_Table_135[[#This Row],[Item ID]],Analysis_Table,13,FALSE)</f>
        <v>#N/A</v>
      </c>
      <c r="U139" s="3" t="e">
        <f ca="1">VLOOKUP(Table_Data_Table_135[[#This Row],[Item ID]],Analysis_Table,14,FALSE)</f>
        <v>#N/A</v>
      </c>
      <c r="V139" s="22" t="e">
        <f ca="1">VLOOKUP(Table_Data_Table_135[[#This Row],[Item ID]],Analysis_Table,15,FALSE)</f>
        <v>#N/A</v>
      </c>
      <c r="W139" s="2" t="e">
        <f ca="1">VLOOKUP(Table_Data_Table_135[[#This Row],[Item ID]],Analysis_Table,16,FALSE)</f>
        <v>#N/A</v>
      </c>
      <c r="X139" s="2" t="e">
        <f ca="1">VLOOKUP(Table_Data_Table_135[[#This Row],[Item ID]],Analysis_Table,17,FALSE)</f>
        <v>#N/A</v>
      </c>
      <c r="Y139" s="20" t="e">
        <f ca="1">VLOOKUP(Table_Data_Table_135[[#This Row],[Item ID]],Analysis_Table,18,FALSE)</f>
        <v>#N/A</v>
      </c>
      <c r="Z139" s="20" t="e">
        <f ca="1">VLOOKUP(Table_Data_Table_135[[#This Row],[Item ID]],Analysis_Table,19,FALSE)</f>
        <v>#N/A</v>
      </c>
      <c r="AA139"/>
      <c r="AB139"/>
      <c r="AC139">
        <v>1</v>
      </c>
    </row>
    <row r="140" spans="1:29" hidden="1" x14ac:dyDescent="0.25">
      <c r="A140" t="s">
        <v>133</v>
      </c>
      <c r="C140" t="e">
        <f ca="1">VLOOKUP(Table_Data_Table_135[[#This Row],[Item ID]],Analysis_Table,20,FALSE)</f>
        <v>#N/A</v>
      </c>
      <c r="F140" s="1"/>
      <c r="K140" s="21">
        <v>0</v>
      </c>
      <c r="O140" s="2" t="e">
        <f ca="1">VLOOKUP(Table_Data_Table_135[[#This Row],[Item ID]],Analysis_Table,8,FALSE)</f>
        <v>#N/A</v>
      </c>
      <c r="P140" s="19" t="e">
        <f ca="1">VLOOKUP(Table_Data_Table_135[[#This Row],[Item ID]],Analysis_Table,9,FALSE)</f>
        <v>#N/A</v>
      </c>
      <c r="Q140" s="18" t="e">
        <f ca="1">VLOOKUP(Table_Data_Table_135[[#This Row],[Item ID]],Analysis_Table,10,FALSE)</f>
        <v>#N/A</v>
      </c>
      <c r="R140" s="21" t="e">
        <f ca="1">VLOOKUP(Table_Data_Table_135[[#This Row],[Item ID]],Analysis_Table,11,FALSE)</f>
        <v>#N/A</v>
      </c>
      <c r="S140" s="2" t="e">
        <f ca="1">VLOOKUP(Table_Data_Table_135[[#This Row],[Item ID]],Analysis_Table,12,FALSE)</f>
        <v>#N/A</v>
      </c>
      <c r="T140" s="20" t="e">
        <f ca="1">VLOOKUP(Table_Data_Table_135[[#This Row],[Item ID]],Analysis_Table,13,FALSE)</f>
        <v>#N/A</v>
      </c>
      <c r="U140" s="3" t="e">
        <f ca="1">VLOOKUP(Table_Data_Table_135[[#This Row],[Item ID]],Analysis_Table,14,FALSE)</f>
        <v>#N/A</v>
      </c>
      <c r="V140" s="22" t="e">
        <f ca="1">VLOOKUP(Table_Data_Table_135[[#This Row],[Item ID]],Analysis_Table,15,FALSE)</f>
        <v>#N/A</v>
      </c>
      <c r="W140" s="2" t="e">
        <f ca="1">VLOOKUP(Table_Data_Table_135[[#This Row],[Item ID]],Analysis_Table,16,FALSE)</f>
        <v>#N/A</v>
      </c>
      <c r="X140" s="2" t="e">
        <f ca="1">VLOOKUP(Table_Data_Table_135[[#This Row],[Item ID]],Analysis_Table,17,FALSE)</f>
        <v>#N/A</v>
      </c>
      <c r="Y140" s="20" t="e">
        <f ca="1">VLOOKUP(Table_Data_Table_135[[#This Row],[Item ID]],Analysis_Table,18,FALSE)</f>
        <v>#N/A</v>
      </c>
      <c r="Z140" s="20" t="e">
        <f ca="1">VLOOKUP(Table_Data_Table_135[[#This Row],[Item ID]],Analysis_Table,19,FALSE)</f>
        <v>#N/A</v>
      </c>
      <c r="AA140"/>
      <c r="AB140"/>
      <c r="AC140">
        <v>1</v>
      </c>
    </row>
    <row r="141" spans="1:29" hidden="1" x14ac:dyDescent="0.25">
      <c r="A141" t="s">
        <v>133</v>
      </c>
      <c r="C141" t="e">
        <f ca="1">VLOOKUP(Table_Data_Table_135[[#This Row],[Item ID]],Analysis_Table,20,FALSE)</f>
        <v>#N/A</v>
      </c>
      <c r="F141" s="1"/>
      <c r="K141" s="21">
        <v>0</v>
      </c>
      <c r="O141" s="2" t="e">
        <f ca="1">VLOOKUP(Table_Data_Table_135[[#This Row],[Item ID]],Analysis_Table,8,FALSE)</f>
        <v>#N/A</v>
      </c>
      <c r="P141" s="19" t="e">
        <f ca="1">VLOOKUP(Table_Data_Table_135[[#This Row],[Item ID]],Analysis_Table,9,FALSE)</f>
        <v>#N/A</v>
      </c>
      <c r="Q141" s="18" t="e">
        <f ca="1">VLOOKUP(Table_Data_Table_135[[#This Row],[Item ID]],Analysis_Table,10,FALSE)</f>
        <v>#N/A</v>
      </c>
      <c r="R141" s="21" t="e">
        <f ca="1">VLOOKUP(Table_Data_Table_135[[#This Row],[Item ID]],Analysis_Table,11,FALSE)</f>
        <v>#N/A</v>
      </c>
      <c r="S141" s="2" t="e">
        <f ca="1">VLOOKUP(Table_Data_Table_135[[#This Row],[Item ID]],Analysis_Table,12,FALSE)</f>
        <v>#N/A</v>
      </c>
      <c r="T141" s="20" t="e">
        <f ca="1">VLOOKUP(Table_Data_Table_135[[#This Row],[Item ID]],Analysis_Table,13,FALSE)</f>
        <v>#N/A</v>
      </c>
      <c r="U141" s="3" t="e">
        <f ca="1">VLOOKUP(Table_Data_Table_135[[#This Row],[Item ID]],Analysis_Table,14,FALSE)</f>
        <v>#N/A</v>
      </c>
      <c r="V141" s="22" t="e">
        <f ca="1">VLOOKUP(Table_Data_Table_135[[#This Row],[Item ID]],Analysis_Table,15,FALSE)</f>
        <v>#N/A</v>
      </c>
      <c r="W141" s="2" t="e">
        <f ca="1">VLOOKUP(Table_Data_Table_135[[#This Row],[Item ID]],Analysis_Table,16,FALSE)</f>
        <v>#N/A</v>
      </c>
      <c r="X141" s="2" t="e">
        <f ca="1">VLOOKUP(Table_Data_Table_135[[#This Row],[Item ID]],Analysis_Table,17,FALSE)</f>
        <v>#N/A</v>
      </c>
      <c r="Y141" s="20" t="e">
        <f ca="1">VLOOKUP(Table_Data_Table_135[[#This Row],[Item ID]],Analysis_Table,18,FALSE)</f>
        <v>#N/A</v>
      </c>
      <c r="Z141" s="20" t="e">
        <f ca="1">VLOOKUP(Table_Data_Table_135[[#This Row],[Item ID]],Analysis_Table,19,FALSE)</f>
        <v>#N/A</v>
      </c>
      <c r="AA141"/>
      <c r="AB141"/>
      <c r="AC141">
        <v>1</v>
      </c>
    </row>
    <row r="142" spans="1:29" hidden="1" x14ac:dyDescent="0.25">
      <c r="A142" t="s">
        <v>133</v>
      </c>
      <c r="C142" t="e">
        <f ca="1">VLOOKUP(Table_Data_Table_135[[#This Row],[Item ID]],Analysis_Table,20,FALSE)</f>
        <v>#N/A</v>
      </c>
      <c r="F142" s="1"/>
      <c r="K142" s="21">
        <v>0</v>
      </c>
      <c r="O142" s="2" t="e">
        <f ca="1">VLOOKUP(Table_Data_Table_135[[#This Row],[Item ID]],Analysis_Table,8,FALSE)</f>
        <v>#N/A</v>
      </c>
      <c r="P142" s="19" t="e">
        <f ca="1">VLOOKUP(Table_Data_Table_135[[#This Row],[Item ID]],Analysis_Table,9,FALSE)</f>
        <v>#N/A</v>
      </c>
      <c r="Q142" s="18" t="e">
        <f ca="1">VLOOKUP(Table_Data_Table_135[[#This Row],[Item ID]],Analysis_Table,10,FALSE)</f>
        <v>#N/A</v>
      </c>
      <c r="R142" s="21" t="e">
        <f ca="1">VLOOKUP(Table_Data_Table_135[[#This Row],[Item ID]],Analysis_Table,11,FALSE)</f>
        <v>#N/A</v>
      </c>
      <c r="S142" s="2" t="e">
        <f ca="1">VLOOKUP(Table_Data_Table_135[[#This Row],[Item ID]],Analysis_Table,12,FALSE)</f>
        <v>#N/A</v>
      </c>
      <c r="T142" s="20" t="e">
        <f ca="1">VLOOKUP(Table_Data_Table_135[[#This Row],[Item ID]],Analysis_Table,13,FALSE)</f>
        <v>#N/A</v>
      </c>
      <c r="U142" s="3" t="e">
        <f ca="1">VLOOKUP(Table_Data_Table_135[[#This Row],[Item ID]],Analysis_Table,14,FALSE)</f>
        <v>#N/A</v>
      </c>
      <c r="V142" s="22" t="e">
        <f ca="1">VLOOKUP(Table_Data_Table_135[[#This Row],[Item ID]],Analysis_Table,15,FALSE)</f>
        <v>#N/A</v>
      </c>
      <c r="W142" s="2" t="e">
        <f ca="1">VLOOKUP(Table_Data_Table_135[[#This Row],[Item ID]],Analysis_Table,16,FALSE)</f>
        <v>#N/A</v>
      </c>
      <c r="X142" s="2" t="e">
        <f ca="1">VLOOKUP(Table_Data_Table_135[[#This Row],[Item ID]],Analysis_Table,17,FALSE)</f>
        <v>#N/A</v>
      </c>
      <c r="Y142" s="20" t="e">
        <f ca="1">VLOOKUP(Table_Data_Table_135[[#This Row],[Item ID]],Analysis_Table,18,FALSE)</f>
        <v>#N/A</v>
      </c>
      <c r="Z142" s="20" t="e">
        <f ca="1">VLOOKUP(Table_Data_Table_135[[#This Row],[Item ID]],Analysis_Table,19,FALSE)</f>
        <v>#N/A</v>
      </c>
      <c r="AA142"/>
      <c r="AB142"/>
      <c r="AC142">
        <v>1</v>
      </c>
    </row>
    <row r="143" spans="1:29" hidden="1" x14ac:dyDescent="0.25">
      <c r="A143" t="s">
        <v>133</v>
      </c>
      <c r="C143" t="e">
        <f ca="1">VLOOKUP(Table_Data_Table_135[[#This Row],[Item ID]],Analysis_Table,20,FALSE)</f>
        <v>#N/A</v>
      </c>
      <c r="F143" s="1"/>
      <c r="K143" s="21">
        <v>0</v>
      </c>
      <c r="O143" s="2" t="e">
        <f ca="1">VLOOKUP(Table_Data_Table_135[[#This Row],[Item ID]],Analysis_Table,8,FALSE)</f>
        <v>#N/A</v>
      </c>
      <c r="P143" s="19" t="e">
        <f ca="1">VLOOKUP(Table_Data_Table_135[[#This Row],[Item ID]],Analysis_Table,9,FALSE)</f>
        <v>#N/A</v>
      </c>
      <c r="Q143" s="18" t="e">
        <f ca="1">VLOOKUP(Table_Data_Table_135[[#This Row],[Item ID]],Analysis_Table,10,FALSE)</f>
        <v>#N/A</v>
      </c>
      <c r="R143" s="21" t="e">
        <f ca="1">VLOOKUP(Table_Data_Table_135[[#This Row],[Item ID]],Analysis_Table,11,FALSE)</f>
        <v>#N/A</v>
      </c>
      <c r="S143" s="2" t="e">
        <f ca="1">VLOOKUP(Table_Data_Table_135[[#This Row],[Item ID]],Analysis_Table,12,FALSE)</f>
        <v>#N/A</v>
      </c>
      <c r="T143" s="20" t="e">
        <f ca="1">VLOOKUP(Table_Data_Table_135[[#This Row],[Item ID]],Analysis_Table,13,FALSE)</f>
        <v>#N/A</v>
      </c>
      <c r="U143" s="3" t="e">
        <f ca="1">VLOOKUP(Table_Data_Table_135[[#This Row],[Item ID]],Analysis_Table,14,FALSE)</f>
        <v>#N/A</v>
      </c>
      <c r="V143" s="22" t="e">
        <f ca="1">VLOOKUP(Table_Data_Table_135[[#This Row],[Item ID]],Analysis_Table,15,FALSE)</f>
        <v>#N/A</v>
      </c>
      <c r="W143" s="2" t="e">
        <f ca="1">VLOOKUP(Table_Data_Table_135[[#This Row],[Item ID]],Analysis_Table,16,FALSE)</f>
        <v>#N/A</v>
      </c>
      <c r="X143" s="2" t="e">
        <f ca="1">VLOOKUP(Table_Data_Table_135[[#This Row],[Item ID]],Analysis_Table,17,FALSE)</f>
        <v>#N/A</v>
      </c>
      <c r="Y143" s="20" t="e">
        <f ca="1">VLOOKUP(Table_Data_Table_135[[#This Row],[Item ID]],Analysis_Table,18,FALSE)</f>
        <v>#N/A</v>
      </c>
      <c r="Z143" s="20" t="e">
        <f ca="1">VLOOKUP(Table_Data_Table_135[[#This Row],[Item ID]],Analysis_Table,19,FALSE)</f>
        <v>#N/A</v>
      </c>
      <c r="AA143"/>
      <c r="AB143"/>
      <c r="AC143">
        <v>1</v>
      </c>
    </row>
    <row r="144" spans="1:29" hidden="1" x14ac:dyDescent="0.25">
      <c r="A144" t="s">
        <v>133</v>
      </c>
      <c r="C144" t="e">
        <f ca="1">VLOOKUP(Table_Data_Table_135[[#This Row],[Item ID]],Analysis_Table,20,FALSE)</f>
        <v>#N/A</v>
      </c>
      <c r="F144" s="1"/>
      <c r="K144" s="21">
        <v>0</v>
      </c>
      <c r="O144" s="2" t="e">
        <f ca="1">VLOOKUP(Table_Data_Table_135[[#This Row],[Item ID]],Analysis_Table,8,FALSE)</f>
        <v>#N/A</v>
      </c>
      <c r="P144" s="19" t="e">
        <f ca="1">VLOOKUP(Table_Data_Table_135[[#This Row],[Item ID]],Analysis_Table,9,FALSE)</f>
        <v>#N/A</v>
      </c>
      <c r="Q144" s="18" t="e">
        <f ca="1">VLOOKUP(Table_Data_Table_135[[#This Row],[Item ID]],Analysis_Table,10,FALSE)</f>
        <v>#N/A</v>
      </c>
      <c r="R144" s="21" t="e">
        <f ca="1">VLOOKUP(Table_Data_Table_135[[#This Row],[Item ID]],Analysis_Table,11,FALSE)</f>
        <v>#N/A</v>
      </c>
      <c r="S144" s="2" t="e">
        <f ca="1">VLOOKUP(Table_Data_Table_135[[#This Row],[Item ID]],Analysis_Table,12,FALSE)</f>
        <v>#N/A</v>
      </c>
      <c r="T144" s="20" t="e">
        <f ca="1">VLOOKUP(Table_Data_Table_135[[#This Row],[Item ID]],Analysis_Table,13,FALSE)</f>
        <v>#N/A</v>
      </c>
      <c r="U144" s="3" t="e">
        <f ca="1">VLOOKUP(Table_Data_Table_135[[#This Row],[Item ID]],Analysis_Table,14,FALSE)</f>
        <v>#N/A</v>
      </c>
      <c r="V144" s="22" t="e">
        <f ca="1">VLOOKUP(Table_Data_Table_135[[#This Row],[Item ID]],Analysis_Table,15,FALSE)</f>
        <v>#N/A</v>
      </c>
      <c r="W144" s="2" t="e">
        <f ca="1">VLOOKUP(Table_Data_Table_135[[#This Row],[Item ID]],Analysis_Table,16,FALSE)</f>
        <v>#N/A</v>
      </c>
      <c r="X144" s="2" t="e">
        <f ca="1">VLOOKUP(Table_Data_Table_135[[#This Row],[Item ID]],Analysis_Table,17,FALSE)</f>
        <v>#N/A</v>
      </c>
      <c r="Y144" s="20" t="e">
        <f ca="1">VLOOKUP(Table_Data_Table_135[[#This Row],[Item ID]],Analysis_Table,18,FALSE)</f>
        <v>#N/A</v>
      </c>
      <c r="Z144" s="20" t="e">
        <f ca="1">VLOOKUP(Table_Data_Table_135[[#This Row],[Item ID]],Analysis_Table,19,FALSE)</f>
        <v>#N/A</v>
      </c>
      <c r="AA144"/>
      <c r="AB144"/>
      <c r="AC144">
        <v>1</v>
      </c>
    </row>
    <row r="145" spans="1:29" hidden="1" x14ac:dyDescent="0.25">
      <c r="A145" t="s">
        <v>133</v>
      </c>
      <c r="C145" t="e">
        <f ca="1">VLOOKUP(Table_Data_Table_135[[#This Row],[Item ID]],Analysis_Table,20,FALSE)</f>
        <v>#N/A</v>
      </c>
      <c r="F145" s="1"/>
      <c r="K145" s="21">
        <v>0</v>
      </c>
      <c r="O145" s="2" t="e">
        <f ca="1">VLOOKUP(Table_Data_Table_135[[#This Row],[Item ID]],Analysis_Table,8,FALSE)</f>
        <v>#N/A</v>
      </c>
      <c r="P145" s="19" t="e">
        <f ca="1">VLOOKUP(Table_Data_Table_135[[#This Row],[Item ID]],Analysis_Table,9,FALSE)</f>
        <v>#N/A</v>
      </c>
      <c r="Q145" s="18" t="e">
        <f ca="1">VLOOKUP(Table_Data_Table_135[[#This Row],[Item ID]],Analysis_Table,10,FALSE)</f>
        <v>#N/A</v>
      </c>
      <c r="R145" s="21" t="e">
        <f ca="1">VLOOKUP(Table_Data_Table_135[[#This Row],[Item ID]],Analysis_Table,11,FALSE)</f>
        <v>#N/A</v>
      </c>
      <c r="S145" s="2" t="e">
        <f ca="1">VLOOKUP(Table_Data_Table_135[[#This Row],[Item ID]],Analysis_Table,12,FALSE)</f>
        <v>#N/A</v>
      </c>
      <c r="T145" s="20" t="e">
        <f ca="1">VLOOKUP(Table_Data_Table_135[[#This Row],[Item ID]],Analysis_Table,13,FALSE)</f>
        <v>#N/A</v>
      </c>
      <c r="U145" s="3" t="e">
        <f ca="1">VLOOKUP(Table_Data_Table_135[[#This Row],[Item ID]],Analysis_Table,14,FALSE)</f>
        <v>#N/A</v>
      </c>
      <c r="V145" s="22" t="e">
        <f ca="1">VLOOKUP(Table_Data_Table_135[[#This Row],[Item ID]],Analysis_Table,15,FALSE)</f>
        <v>#N/A</v>
      </c>
      <c r="W145" s="2" t="e">
        <f ca="1">VLOOKUP(Table_Data_Table_135[[#This Row],[Item ID]],Analysis_Table,16,FALSE)</f>
        <v>#N/A</v>
      </c>
      <c r="X145" s="2" t="e">
        <f ca="1">VLOOKUP(Table_Data_Table_135[[#This Row],[Item ID]],Analysis_Table,17,FALSE)</f>
        <v>#N/A</v>
      </c>
      <c r="Y145" s="20" t="e">
        <f ca="1">VLOOKUP(Table_Data_Table_135[[#This Row],[Item ID]],Analysis_Table,18,FALSE)</f>
        <v>#N/A</v>
      </c>
      <c r="Z145" s="20" t="e">
        <f ca="1">VLOOKUP(Table_Data_Table_135[[#This Row],[Item ID]],Analysis_Table,19,FALSE)</f>
        <v>#N/A</v>
      </c>
      <c r="AA145"/>
      <c r="AB145"/>
      <c r="AC145">
        <v>1</v>
      </c>
    </row>
    <row r="146" spans="1:29" hidden="1" x14ac:dyDescent="0.25">
      <c r="A146" t="s">
        <v>133</v>
      </c>
      <c r="C146" t="e">
        <f ca="1">VLOOKUP(Table_Data_Table_135[[#This Row],[Item ID]],Analysis_Table,20,FALSE)</f>
        <v>#N/A</v>
      </c>
      <c r="F146" s="1"/>
      <c r="K146" s="21">
        <v>0</v>
      </c>
      <c r="O146" s="2" t="e">
        <f ca="1">VLOOKUP(Table_Data_Table_135[[#This Row],[Item ID]],Analysis_Table,8,FALSE)</f>
        <v>#N/A</v>
      </c>
      <c r="P146" s="19" t="e">
        <f ca="1">VLOOKUP(Table_Data_Table_135[[#This Row],[Item ID]],Analysis_Table,9,FALSE)</f>
        <v>#N/A</v>
      </c>
      <c r="Q146" s="18" t="e">
        <f ca="1">VLOOKUP(Table_Data_Table_135[[#This Row],[Item ID]],Analysis_Table,10,FALSE)</f>
        <v>#N/A</v>
      </c>
      <c r="R146" s="21" t="e">
        <f ca="1">VLOOKUP(Table_Data_Table_135[[#This Row],[Item ID]],Analysis_Table,11,FALSE)</f>
        <v>#N/A</v>
      </c>
      <c r="S146" s="2" t="e">
        <f ca="1">VLOOKUP(Table_Data_Table_135[[#This Row],[Item ID]],Analysis_Table,12,FALSE)</f>
        <v>#N/A</v>
      </c>
      <c r="T146" s="20" t="e">
        <f ca="1">VLOOKUP(Table_Data_Table_135[[#This Row],[Item ID]],Analysis_Table,13,FALSE)</f>
        <v>#N/A</v>
      </c>
      <c r="U146" s="3" t="e">
        <f ca="1">VLOOKUP(Table_Data_Table_135[[#This Row],[Item ID]],Analysis_Table,14,FALSE)</f>
        <v>#N/A</v>
      </c>
      <c r="V146" s="22" t="e">
        <f ca="1">VLOOKUP(Table_Data_Table_135[[#This Row],[Item ID]],Analysis_Table,15,FALSE)</f>
        <v>#N/A</v>
      </c>
      <c r="W146" s="2" t="e">
        <f ca="1">VLOOKUP(Table_Data_Table_135[[#This Row],[Item ID]],Analysis_Table,16,FALSE)</f>
        <v>#N/A</v>
      </c>
      <c r="X146" s="2" t="e">
        <f ca="1">VLOOKUP(Table_Data_Table_135[[#This Row],[Item ID]],Analysis_Table,17,FALSE)</f>
        <v>#N/A</v>
      </c>
      <c r="Y146" s="20" t="e">
        <f ca="1">VLOOKUP(Table_Data_Table_135[[#This Row],[Item ID]],Analysis_Table,18,FALSE)</f>
        <v>#N/A</v>
      </c>
      <c r="Z146" s="20" t="e">
        <f ca="1">VLOOKUP(Table_Data_Table_135[[#This Row],[Item ID]],Analysis_Table,19,FALSE)</f>
        <v>#N/A</v>
      </c>
      <c r="AA146"/>
      <c r="AB146"/>
      <c r="AC146">
        <v>1</v>
      </c>
    </row>
    <row r="147" spans="1:29" hidden="1" x14ac:dyDescent="0.25">
      <c r="A147" t="s">
        <v>133</v>
      </c>
      <c r="C147" t="e">
        <f ca="1">VLOOKUP(Table_Data_Table_135[[#This Row],[Item ID]],Analysis_Table,20,FALSE)</f>
        <v>#N/A</v>
      </c>
      <c r="F147" s="1"/>
      <c r="K147" s="21">
        <v>0</v>
      </c>
      <c r="O147" s="2" t="e">
        <f ca="1">VLOOKUP(Table_Data_Table_135[[#This Row],[Item ID]],Analysis_Table,8,FALSE)</f>
        <v>#N/A</v>
      </c>
      <c r="P147" s="19" t="e">
        <f ca="1">VLOOKUP(Table_Data_Table_135[[#This Row],[Item ID]],Analysis_Table,9,FALSE)</f>
        <v>#N/A</v>
      </c>
      <c r="Q147" s="18" t="e">
        <f ca="1">VLOOKUP(Table_Data_Table_135[[#This Row],[Item ID]],Analysis_Table,10,FALSE)</f>
        <v>#N/A</v>
      </c>
      <c r="R147" s="21" t="e">
        <f ca="1">VLOOKUP(Table_Data_Table_135[[#This Row],[Item ID]],Analysis_Table,11,FALSE)</f>
        <v>#N/A</v>
      </c>
      <c r="S147" s="2" t="e">
        <f ca="1">VLOOKUP(Table_Data_Table_135[[#This Row],[Item ID]],Analysis_Table,12,FALSE)</f>
        <v>#N/A</v>
      </c>
      <c r="T147" s="20" t="e">
        <f ca="1">VLOOKUP(Table_Data_Table_135[[#This Row],[Item ID]],Analysis_Table,13,FALSE)</f>
        <v>#N/A</v>
      </c>
      <c r="U147" s="3" t="e">
        <f ca="1">VLOOKUP(Table_Data_Table_135[[#This Row],[Item ID]],Analysis_Table,14,FALSE)</f>
        <v>#N/A</v>
      </c>
      <c r="V147" s="22" t="e">
        <f ca="1">VLOOKUP(Table_Data_Table_135[[#This Row],[Item ID]],Analysis_Table,15,FALSE)</f>
        <v>#N/A</v>
      </c>
      <c r="W147" s="2" t="e">
        <f ca="1">VLOOKUP(Table_Data_Table_135[[#This Row],[Item ID]],Analysis_Table,16,FALSE)</f>
        <v>#N/A</v>
      </c>
      <c r="X147" s="2" t="e">
        <f ca="1">VLOOKUP(Table_Data_Table_135[[#This Row],[Item ID]],Analysis_Table,17,FALSE)</f>
        <v>#N/A</v>
      </c>
      <c r="Y147" s="20" t="e">
        <f ca="1">VLOOKUP(Table_Data_Table_135[[#This Row],[Item ID]],Analysis_Table,18,FALSE)</f>
        <v>#N/A</v>
      </c>
      <c r="Z147" s="20" t="e">
        <f ca="1">VLOOKUP(Table_Data_Table_135[[#This Row],[Item ID]],Analysis_Table,19,FALSE)</f>
        <v>#N/A</v>
      </c>
      <c r="AA147"/>
      <c r="AB147"/>
      <c r="AC147">
        <v>1</v>
      </c>
    </row>
    <row r="148" spans="1:29" hidden="1" x14ac:dyDescent="0.25">
      <c r="A148" t="s">
        <v>133</v>
      </c>
      <c r="C148" t="e">
        <f ca="1">VLOOKUP(Table_Data_Table_135[[#This Row],[Item ID]],Analysis_Table,20,FALSE)</f>
        <v>#N/A</v>
      </c>
      <c r="F148" s="1"/>
      <c r="K148" s="21">
        <v>0</v>
      </c>
      <c r="O148" s="2" t="e">
        <f ca="1">VLOOKUP(Table_Data_Table_135[[#This Row],[Item ID]],Analysis_Table,8,FALSE)</f>
        <v>#N/A</v>
      </c>
      <c r="P148" s="19" t="e">
        <f ca="1">VLOOKUP(Table_Data_Table_135[[#This Row],[Item ID]],Analysis_Table,9,FALSE)</f>
        <v>#N/A</v>
      </c>
      <c r="Q148" s="18" t="e">
        <f ca="1">VLOOKUP(Table_Data_Table_135[[#This Row],[Item ID]],Analysis_Table,10,FALSE)</f>
        <v>#N/A</v>
      </c>
      <c r="R148" s="21" t="e">
        <f ca="1">VLOOKUP(Table_Data_Table_135[[#This Row],[Item ID]],Analysis_Table,11,FALSE)</f>
        <v>#N/A</v>
      </c>
      <c r="S148" s="2" t="e">
        <f ca="1">VLOOKUP(Table_Data_Table_135[[#This Row],[Item ID]],Analysis_Table,12,FALSE)</f>
        <v>#N/A</v>
      </c>
      <c r="T148" s="20" t="e">
        <f ca="1">VLOOKUP(Table_Data_Table_135[[#This Row],[Item ID]],Analysis_Table,13,FALSE)</f>
        <v>#N/A</v>
      </c>
      <c r="U148" s="3" t="e">
        <f ca="1">VLOOKUP(Table_Data_Table_135[[#This Row],[Item ID]],Analysis_Table,14,FALSE)</f>
        <v>#N/A</v>
      </c>
      <c r="V148" s="22" t="e">
        <f ca="1">VLOOKUP(Table_Data_Table_135[[#This Row],[Item ID]],Analysis_Table,15,FALSE)</f>
        <v>#N/A</v>
      </c>
      <c r="W148" s="2" t="e">
        <f ca="1">VLOOKUP(Table_Data_Table_135[[#This Row],[Item ID]],Analysis_Table,16,FALSE)</f>
        <v>#N/A</v>
      </c>
      <c r="X148" s="2" t="e">
        <f ca="1">VLOOKUP(Table_Data_Table_135[[#This Row],[Item ID]],Analysis_Table,17,FALSE)</f>
        <v>#N/A</v>
      </c>
      <c r="Y148" s="20" t="e">
        <f ca="1">VLOOKUP(Table_Data_Table_135[[#This Row],[Item ID]],Analysis_Table,18,FALSE)</f>
        <v>#N/A</v>
      </c>
      <c r="Z148" s="20" t="e">
        <f ca="1">VLOOKUP(Table_Data_Table_135[[#This Row],[Item ID]],Analysis_Table,19,FALSE)</f>
        <v>#N/A</v>
      </c>
      <c r="AA148"/>
      <c r="AB148"/>
      <c r="AC148">
        <v>1</v>
      </c>
    </row>
    <row r="149" spans="1:29" hidden="1" x14ac:dyDescent="0.25">
      <c r="A149" t="s">
        <v>133</v>
      </c>
      <c r="C149" t="e">
        <f ca="1">VLOOKUP(Table_Data_Table_135[[#This Row],[Item ID]],Analysis_Table,20,FALSE)</f>
        <v>#N/A</v>
      </c>
      <c r="F149" s="1"/>
      <c r="K149" s="21">
        <v>0</v>
      </c>
      <c r="O149" s="2" t="e">
        <f ca="1">VLOOKUP(Table_Data_Table_135[[#This Row],[Item ID]],Analysis_Table,8,FALSE)</f>
        <v>#N/A</v>
      </c>
      <c r="P149" s="19" t="e">
        <f ca="1">VLOOKUP(Table_Data_Table_135[[#This Row],[Item ID]],Analysis_Table,9,FALSE)</f>
        <v>#N/A</v>
      </c>
      <c r="Q149" s="18" t="e">
        <f ca="1">VLOOKUP(Table_Data_Table_135[[#This Row],[Item ID]],Analysis_Table,10,FALSE)</f>
        <v>#N/A</v>
      </c>
      <c r="R149" s="21" t="e">
        <f ca="1">VLOOKUP(Table_Data_Table_135[[#This Row],[Item ID]],Analysis_Table,11,FALSE)</f>
        <v>#N/A</v>
      </c>
      <c r="S149" s="2" t="e">
        <f ca="1">VLOOKUP(Table_Data_Table_135[[#This Row],[Item ID]],Analysis_Table,12,FALSE)</f>
        <v>#N/A</v>
      </c>
      <c r="T149" s="20" t="e">
        <f ca="1">VLOOKUP(Table_Data_Table_135[[#This Row],[Item ID]],Analysis_Table,13,FALSE)</f>
        <v>#N/A</v>
      </c>
      <c r="U149" s="3" t="e">
        <f ca="1">VLOOKUP(Table_Data_Table_135[[#This Row],[Item ID]],Analysis_Table,14,FALSE)</f>
        <v>#N/A</v>
      </c>
      <c r="V149" s="22" t="e">
        <f ca="1">VLOOKUP(Table_Data_Table_135[[#This Row],[Item ID]],Analysis_Table,15,FALSE)</f>
        <v>#N/A</v>
      </c>
      <c r="W149" s="2" t="e">
        <f ca="1">VLOOKUP(Table_Data_Table_135[[#This Row],[Item ID]],Analysis_Table,16,FALSE)</f>
        <v>#N/A</v>
      </c>
      <c r="X149" s="2" t="e">
        <f ca="1">VLOOKUP(Table_Data_Table_135[[#This Row],[Item ID]],Analysis_Table,17,FALSE)</f>
        <v>#N/A</v>
      </c>
      <c r="Y149" s="20" t="e">
        <f ca="1">VLOOKUP(Table_Data_Table_135[[#This Row],[Item ID]],Analysis_Table,18,FALSE)</f>
        <v>#N/A</v>
      </c>
      <c r="Z149" s="20" t="e">
        <f ca="1">VLOOKUP(Table_Data_Table_135[[#This Row],[Item ID]],Analysis_Table,19,FALSE)</f>
        <v>#N/A</v>
      </c>
      <c r="AA149"/>
      <c r="AB149"/>
      <c r="AC149">
        <v>1</v>
      </c>
    </row>
    <row r="150" spans="1:29" hidden="1" x14ac:dyDescent="0.25">
      <c r="A150" t="s">
        <v>133</v>
      </c>
      <c r="C150" t="e">
        <f ca="1">VLOOKUP(Table_Data_Table_135[[#This Row],[Item ID]],Analysis_Table,20,FALSE)</f>
        <v>#N/A</v>
      </c>
      <c r="F150" s="1"/>
      <c r="K150" s="21">
        <v>0</v>
      </c>
      <c r="O150" s="2" t="e">
        <f ca="1">VLOOKUP(Table_Data_Table_135[[#This Row],[Item ID]],Analysis_Table,8,FALSE)</f>
        <v>#N/A</v>
      </c>
      <c r="P150" s="19" t="e">
        <f ca="1">VLOOKUP(Table_Data_Table_135[[#This Row],[Item ID]],Analysis_Table,9,FALSE)</f>
        <v>#N/A</v>
      </c>
      <c r="Q150" s="18" t="e">
        <f ca="1">VLOOKUP(Table_Data_Table_135[[#This Row],[Item ID]],Analysis_Table,10,FALSE)</f>
        <v>#N/A</v>
      </c>
      <c r="R150" s="21" t="e">
        <f ca="1">VLOOKUP(Table_Data_Table_135[[#This Row],[Item ID]],Analysis_Table,11,FALSE)</f>
        <v>#N/A</v>
      </c>
      <c r="S150" s="2" t="e">
        <f ca="1">VLOOKUP(Table_Data_Table_135[[#This Row],[Item ID]],Analysis_Table,12,FALSE)</f>
        <v>#N/A</v>
      </c>
      <c r="T150" s="20" t="e">
        <f ca="1">VLOOKUP(Table_Data_Table_135[[#This Row],[Item ID]],Analysis_Table,13,FALSE)</f>
        <v>#N/A</v>
      </c>
      <c r="U150" s="3" t="e">
        <f ca="1">VLOOKUP(Table_Data_Table_135[[#This Row],[Item ID]],Analysis_Table,14,FALSE)</f>
        <v>#N/A</v>
      </c>
      <c r="V150" s="22" t="e">
        <f ca="1">VLOOKUP(Table_Data_Table_135[[#This Row],[Item ID]],Analysis_Table,15,FALSE)</f>
        <v>#N/A</v>
      </c>
      <c r="W150" s="2" t="e">
        <f ca="1">VLOOKUP(Table_Data_Table_135[[#This Row],[Item ID]],Analysis_Table,16,FALSE)</f>
        <v>#N/A</v>
      </c>
      <c r="X150" s="2" t="e">
        <f ca="1">VLOOKUP(Table_Data_Table_135[[#This Row],[Item ID]],Analysis_Table,17,FALSE)</f>
        <v>#N/A</v>
      </c>
      <c r="Y150" s="20" t="e">
        <f ca="1">VLOOKUP(Table_Data_Table_135[[#This Row],[Item ID]],Analysis_Table,18,FALSE)</f>
        <v>#N/A</v>
      </c>
      <c r="Z150" s="20" t="e">
        <f ca="1">VLOOKUP(Table_Data_Table_135[[#This Row],[Item ID]],Analysis_Table,19,FALSE)</f>
        <v>#N/A</v>
      </c>
      <c r="AA150"/>
      <c r="AB150"/>
      <c r="AC150">
        <v>1</v>
      </c>
    </row>
    <row r="151" spans="1:29" hidden="1" x14ac:dyDescent="0.25">
      <c r="A151" t="s">
        <v>133</v>
      </c>
      <c r="C151" t="e">
        <f ca="1">VLOOKUP(Table_Data_Table_135[[#This Row],[Item ID]],Analysis_Table,20,FALSE)</f>
        <v>#N/A</v>
      </c>
      <c r="F151" s="1"/>
      <c r="K151" s="21">
        <v>0</v>
      </c>
      <c r="O151" s="2" t="e">
        <f ca="1">VLOOKUP(Table_Data_Table_135[[#This Row],[Item ID]],Analysis_Table,8,FALSE)</f>
        <v>#N/A</v>
      </c>
      <c r="P151" s="19" t="e">
        <f ca="1">VLOOKUP(Table_Data_Table_135[[#This Row],[Item ID]],Analysis_Table,9,FALSE)</f>
        <v>#N/A</v>
      </c>
      <c r="Q151" s="18" t="e">
        <f ca="1">VLOOKUP(Table_Data_Table_135[[#This Row],[Item ID]],Analysis_Table,10,FALSE)</f>
        <v>#N/A</v>
      </c>
      <c r="R151" s="21" t="e">
        <f ca="1">VLOOKUP(Table_Data_Table_135[[#This Row],[Item ID]],Analysis_Table,11,FALSE)</f>
        <v>#N/A</v>
      </c>
      <c r="S151" s="2" t="e">
        <f ca="1">VLOOKUP(Table_Data_Table_135[[#This Row],[Item ID]],Analysis_Table,12,FALSE)</f>
        <v>#N/A</v>
      </c>
      <c r="T151" s="20" t="e">
        <f ca="1">VLOOKUP(Table_Data_Table_135[[#This Row],[Item ID]],Analysis_Table,13,FALSE)</f>
        <v>#N/A</v>
      </c>
      <c r="U151" s="3" t="e">
        <f ca="1">VLOOKUP(Table_Data_Table_135[[#This Row],[Item ID]],Analysis_Table,14,FALSE)</f>
        <v>#N/A</v>
      </c>
      <c r="V151" s="22" t="e">
        <f ca="1">VLOOKUP(Table_Data_Table_135[[#This Row],[Item ID]],Analysis_Table,15,FALSE)</f>
        <v>#N/A</v>
      </c>
      <c r="W151" s="2" t="e">
        <f ca="1">VLOOKUP(Table_Data_Table_135[[#This Row],[Item ID]],Analysis_Table,16,FALSE)</f>
        <v>#N/A</v>
      </c>
      <c r="X151" s="2" t="e">
        <f ca="1">VLOOKUP(Table_Data_Table_135[[#This Row],[Item ID]],Analysis_Table,17,FALSE)</f>
        <v>#N/A</v>
      </c>
      <c r="Y151" s="20" t="e">
        <f ca="1">VLOOKUP(Table_Data_Table_135[[#This Row],[Item ID]],Analysis_Table,18,FALSE)</f>
        <v>#N/A</v>
      </c>
      <c r="Z151" s="20" t="e">
        <f ca="1">VLOOKUP(Table_Data_Table_135[[#This Row],[Item ID]],Analysis_Table,19,FALSE)</f>
        <v>#N/A</v>
      </c>
      <c r="AA151"/>
      <c r="AB151"/>
      <c r="AC151">
        <v>1</v>
      </c>
    </row>
    <row r="152" spans="1:29" hidden="1" x14ac:dyDescent="0.25">
      <c r="A152" t="s">
        <v>133</v>
      </c>
      <c r="C152" t="e">
        <f ca="1">VLOOKUP(Table_Data_Table_135[[#This Row],[Item ID]],Analysis_Table,20,FALSE)</f>
        <v>#N/A</v>
      </c>
      <c r="F152" s="1"/>
      <c r="K152" s="21">
        <v>0</v>
      </c>
      <c r="O152" s="2" t="e">
        <f ca="1">VLOOKUP(Table_Data_Table_135[[#This Row],[Item ID]],Analysis_Table,8,FALSE)</f>
        <v>#N/A</v>
      </c>
      <c r="P152" s="19" t="e">
        <f ca="1">VLOOKUP(Table_Data_Table_135[[#This Row],[Item ID]],Analysis_Table,9,FALSE)</f>
        <v>#N/A</v>
      </c>
      <c r="Q152" s="18" t="e">
        <f ca="1">VLOOKUP(Table_Data_Table_135[[#This Row],[Item ID]],Analysis_Table,10,FALSE)</f>
        <v>#N/A</v>
      </c>
      <c r="R152" s="21" t="e">
        <f ca="1">VLOOKUP(Table_Data_Table_135[[#This Row],[Item ID]],Analysis_Table,11,FALSE)</f>
        <v>#N/A</v>
      </c>
      <c r="S152" s="2" t="e">
        <f ca="1">VLOOKUP(Table_Data_Table_135[[#This Row],[Item ID]],Analysis_Table,12,FALSE)</f>
        <v>#N/A</v>
      </c>
      <c r="T152" s="20" t="e">
        <f ca="1">VLOOKUP(Table_Data_Table_135[[#This Row],[Item ID]],Analysis_Table,13,FALSE)</f>
        <v>#N/A</v>
      </c>
      <c r="U152" s="3" t="e">
        <f ca="1">VLOOKUP(Table_Data_Table_135[[#This Row],[Item ID]],Analysis_Table,14,FALSE)</f>
        <v>#N/A</v>
      </c>
      <c r="V152" s="22" t="e">
        <f ca="1">VLOOKUP(Table_Data_Table_135[[#This Row],[Item ID]],Analysis_Table,15,FALSE)</f>
        <v>#N/A</v>
      </c>
      <c r="W152" s="2" t="e">
        <f ca="1">VLOOKUP(Table_Data_Table_135[[#This Row],[Item ID]],Analysis_Table,16,FALSE)</f>
        <v>#N/A</v>
      </c>
      <c r="X152" s="2" t="e">
        <f ca="1">VLOOKUP(Table_Data_Table_135[[#This Row],[Item ID]],Analysis_Table,17,FALSE)</f>
        <v>#N/A</v>
      </c>
      <c r="Y152" s="20" t="e">
        <f ca="1">VLOOKUP(Table_Data_Table_135[[#This Row],[Item ID]],Analysis_Table,18,FALSE)</f>
        <v>#N/A</v>
      </c>
      <c r="Z152" s="20" t="e">
        <f ca="1">VLOOKUP(Table_Data_Table_135[[#This Row],[Item ID]],Analysis_Table,19,FALSE)</f>
        <v>#N/A</v>
      </c>
      <c r="AA152"/>
      <c r="AB152"/>
      <c r="AC152">
        <v>1</v>
      </c>
    </row>
    <row r="153" spans="1:29" hidden="1" x14ac:dyDescent="0.25">
      <c r="A153" t="s">
        <v>133</v>
      </c>
      <c r="C153" t="e">
        <f ca="1">VLOOKUP(Table_Data_Table_135[[#This Row],[Item ID]],Analysis_Table,20,FALSE)</f>
        <v>#N/A</v>
      </c>
      <c r="F153" s="1"/>
      <c r="K153" s="21">
        <v>0</v>
      </c>
      <c r="O153" s="2" t="e">
        <f ca="1">VLOOKUP(Table_Data_Table_135[[#This Row],[Item ID]],Analysis_Table,8,FALSE)</f>
        <v>#N/A</v>
      </c>
      <c r="P153" s="19" t="e">
        <f ca="1">VLOOKUP(Table_Data_Table_135[[#This Row],[Item ID]],Analysis_Table,9,FALSE)</f>
        <v>#N/A</v>
      </c>
      <c r="Q153" s="18" t="e">
        <f ca="1">VLOOKUP(Table_Data_Table_135[[#This Row],[Item ID]],Analysis_Table,10,FALSE)</f>
        <v>#N/A</v>
      </c>
      <c r="R153" s="21" t="e">
        <f ca="1">VLOOKUP(Table_Data_Table_135[[#This Row],[Item ID]],Analysis_Table,11,FALSE)</f>
        <v>#N/A</v>
      </c>
      <c r="S153" s="2" t="e">
        <f ca="1">VLOOKUP(Table_Data_Table_135[[#This Row],[Item ID]],Analysis_Table,12,FALSE)</f>
        <v>#N/A</v>
      </c>
      <c r="T153" s="20" t="e">
        <f ca="1">VLOOKUP(Table_Data_Table_135[[#This Row],[Item ID]],Analysis_Table,13,FALSE)</f>
        <v>#N/A</v>
      </c>
      <c r="U153" s="3" t="e">
        <f ca="1">VLOOKUP(Table_Data_Table_135[[#This Row],[Item ID]],Analysis_Table,14,FALSE)</f>
        <v>#N/A</v>
      </c>
      <c r="V153" s="22" t="e">
        <f ca="1">VLOOKUP(Table_Data_Table_135[[#This Row],[Item ID]],Analysis_Table,15,FALSE)</f>
        <v>#N/A</v>
      </c>
      <c r="W153" s="2" t="e">
        <f ca="1">VLOOKUP(Table_Data_Table_135[[#This Row],[Item ID]],Analysis_Table,16,FALSE)</f>
        <v>#N/A</v>
      </c>
      <c r="X153" s="2" t="e">
        <f ca="1">VLOOKUP(Table_Data_Table_135[[#This Row],[Item ID]],Analysis_Table,17,FALSE)</f>
        <v>#N/A</v>
      </c>
      <c r="Y153" s="20" t="e">
        <f ca="1">VLOOKUP(Table_Data_Table_135[[#This Row],[Item ID]],Analysis_Table,18,FALSE)</f>
        <v>#N/A</v>
      </c>
      <c r="Z153" s="20" t="e">
        <f ca="1">VLOOKUP(Table_Data_Table_135[[#This Row],[Item ID]],Analysis_Table,19,FALSE)</f>
        <v>#N/A</v>
      </c>
      <c r="AA153"/>
      <c r="AB153"/>
      <c r="AC153">
        <v>1</v>
      </c>
    </row>
    <row r="154" spans="1:29" hidden="1" x14ac:dyDescent="0.25">
      <c r="A154" t="s">
        <v>133</v>
      </c>
      <c r="C154" t="e">
        <f ca="1">VLOOKUP(Table_Data_Table_135[[#This Row],[Item ID]],Analysis_Table,20,FALSE)</f>
        <v>#N/A</v>
      </c>
      <c r="F154" s="1"/>
      <c r="K154" s="21">
        <v>0</v>
      </c>
      <c r="O154" s="2" t="e">
        <f ca="1">VLOOKUP(Table_Data_Table_135[[#This Row],[Item ID]],Analysis_Table,8,FALSE)</f>
        <v>#N/A</v>
      </c>
      <c r="P154" s="19" t="e">
        <f ca="1">VLOOKUP(Table_Data_Table_135[[#This Row],[Item ID]],Analysis_Table,9,FALSE)</f>
        <v>#N/A</v>
      </c>
      <c r="Q154" s="18" t="e">
        <f ca="1">VLOOKUP(Table_Data_Table_135[[#This Row],[Item ID]],Analysis_Table,10,FALSE)</f>
        <v>#N/A</v>
      </c>
      <c r="R154" s="21" t="e">
        <f ca="1">VLOOKUP(Table_Data_Table_135[[#This Row],[Item ID]],Analysis_Table,11,FALSE)</f>
        <v>#N/A</v>
      </c>
      <c r="S154" s="2" t="e">
        <f ca="1">VLOOKUP(Table_Data_Table_135[[#This Row],[Item ID]],Analysis_Table,12,FALSE)</f>
        <v>#N/A</v>
      </c>
      <c r="T154" s="20" t="e">
        <f ca="1">VLOOKUP(Table_Data_Table_135[[#This Row],[Item ID]],Analysis_Table,13,FALSE)</f>
        <v>#N/A</v>
      </c>
      <c r="U154" s="3" t="e">
        <f ca="1">VLOOKUP(Table_Data_Table_135[[#This Row],[Item ID]],Analysis_Table,14,FALSE)</f>
        <v>#N/A</v>
      </c>
      <c r="V154" s="22" t="e">
        <f ca="1">VLOOKUP(Table_Data_Table_135[[#This Row],[Item ID]],Analysis_Table,15,FALSE)</f>
        <v>#N/A</v>
      </c>
      <c r="W154" s="2" t="e">
        <f ca="1">VLOOKUP(Table_Data_Table_135[[#This Row],[Item ID]],Analysis_Table,16,FALSE)</f>
        <v>#N/A</v>
      </c>
      <c r="X154" s="2" t="e">
        <f ca="1">VLOOKUP(Table_Data_Table_135[[#This Row],[Item ID]],Analysis_Table,17,FALSE)</f>
        <v>#N/A</v>
      </c>
      <c r="Y154" s="20" t="e">
        <f ca="1">VLOOKUP(Table_Data_Table_135[[#This Row],[Item ID]],Analysis_Table,18,FALSE)</f>
        <v>#N/A</v>
      </c>
      <c r="Z154" s="20" t="e">
        <f ca="1">VLOOKUP(Table_Data_Table_135[[#This Row],[Item ID]],Analysis_Table,19,FALSE)</f>
        <v>#N/A</v>
      </c>
      <c r="AA154"/>
      <c r="AB154"/>
      <c r="AC154">
        <v>1</v>
      </c>
    </row>
    <row r="155" spans="1:29" hidden="1" x14ac:dyDescent="0.25">
      <c r="A155" t="s">
        <v>133</v>
      </c>
      <c r="C155" t="e">
        <f ca="1">VLOOKUP(Table_Data_Table_135[[#This Row],[Item ID]],Analysis_Table,20,FALSE)</f>
        <v>#N/A</v>
      </c>
      <c r="F155" s="1"/>
      <c r="K155" s="21">
        <v>0</v>
      </c>
      <c r="O155" s="2" t="e">
        <f ca="1">VLOOKUP(Table_Data_Table_135[[#This Row],[Item ID]],Analysis_Table,8,FALSE)</f>
        <v>#N/A</v>
      </c>
      <c r="P155" s="19" t="e">
        <f ca="1">VLOOKUP(Table_Data_Table_135[[#This Row],[Item ID]],Analysis_Table,9,FALSE)</f>
        <v>#N/A</v>
      </c>
      <c r="Q155" s="18" t="e">
        <f ca="1">VLOOKUP(Table_Data_Table_135[[#This Row],[Item ID]],Analysis_Table,10,FALSE)</f>
        <v>#N/A</v>
      </c>
      <c r="R155" s="21" t="e">
        <f ca="1">VLOOKUP(Table_Data_Table_135[[#This Row],[Item ID]],Analysis_Table,11,FALSE)</f>
        <v>#N/A</v>
      </c>
      <c r="S155" s="2" t="e">
        <f ca="1">VLOOKUP(Table_Data_Table_135[[#This Row],[Item ID]],Analysis_Table,12,FALSE)</f>
        <v>#N/A</v>
      </c>
      <c r="T155" s="20" t="e">
        <f ca="1">VLOOKUP(Table_Data_Table_135[[#This Row],[Item ID]],Analysis_Table,13,FALSE)</f>
        <v>#N/A</v>
      </c>
      <c r="U155" s="3" t="e">
        <f ca="1">VLOOKUP(Table_Data_Table_135[[#This Row],[Item ID]],Analysis_Table,14,FALSE)</f>
        <v>#N/A</v>
      </c>
      <c r="V155" s="22" t="e">
        <f ca="1">VLOOKUP(Table_Data_Table_135[[#This Row],[Item ID]],Analysis_Table,15,FALSE)</f>
        <v>#N/A</v>
      </c>
      <c r="W155" s="2" t="e">
        <f ca="1">VLOOKUP(Table_Data_Table_135[[#This Row],[Item ID]],Analysis_Table,16,FALSE)</f>
        <v>#N/A</v>
      </c>
      <c r="X155" s="2" t="e">
        <f ca="1">VLOOKUP(Table_Data_Table_135[[#This Row],[Item ID]],Analysis_Table,17,FALSE)</f>
        <v>#N/A</v>
      </c>
      <c r="Y155" s="20" t="e">
        <f ca="1">VLOOKUP(Table_Data_Table_135[[#This Row],[Item ID]],Analysis_Table,18,FALSE)</f>
        <v>#N/A</v>
      </c>
      <c r="Z155" s="20" t="e">
        <f ca="1">VLOOKUP(Table_Data_Table_135[[#This Row],[Item ID]],Analysis_Table,19,FALSE)</f>
        <v>#N/A</v>
      </c>
      <c r="AA155"/>
      <c r="AB155"/>
      <c r="AC155">
        <v>1</v>
      </c>
    </row>
    <row r="156" spans="1:29" hidden="1" x14ac:dyDescent="0.25">
      <c r="A156" t="s">
        <v>133</v>
      </c>
      <c r="C156" t="e">
        <f ca="1">VLOOKUP(Table_Data_Table_135[[#This Row],[Item ID]],Analysis_Table,20,FALSE)</f>
        <v>#N/A</v>
      </c>
      <c r="F156" s="1"/>
      <c r="K156" s="21">
        <v>0</v>
      </c>
      <c r="O156" s="2" t="e">
        <f ca="1">VLOOKUP(Table_Data_Table_135[[#This Row],[Item ID]],Analysis_Table,8,FALSE)</f>
        <v>#N/A</v>
      </c>
      <c r="P156" s="19" t="e">
        <f ca="1">VLOOKUP(Table_Data_Table_135[[#This Row],[Item ID]],Analysis_Table,9,FALSE)</f>
        <v>#N/A</v>
      </c>
      <c r="Q156" s="18" t="e">
        <f ca="1">VLOOKUP(Table_Data_Table_135[[#This Row],[Item ID]],Analysis_Table,10,FALSE)</f>
        <v>#N/A</v>
      </c>
      <c r="R156" s="21" t="e">
        <f ca="1">VLOOKUP(Table_Data_Table_135[[#This Row],[Item ID]],Analysis_Table,11,FALSE)</f>
        <v>#N/A</v>
      </c>
      <c r="S156" s="2" t="e">
        <f ca="1">VLOOKUP(Table_Data_Table_135[[#This Row],[Item ID]],Analysis_Table,12,FALSE)</f>
        <v>#N/A</v>
      </c>
      <c r="T156" s="20" t="e">
        <f ca="1">VLOOKUP(Table_Data_Table_135[[#This Row],[Item ID]],Analysis_Table,13,FALSE)</f>
        <v>#N/A</v>
      </c>
      <c r="U156" s="3" t="e">
        <f ca="1">VLOOKUP(Table_Data_Table_135[[#This Row],[Item ID]],Analysis_Table,14,FALSE)</f>
        <v>#N/A</v>
      </c>
      <c r="V156" s="22" t="e">
        <f ca="1">VLOOKUP(Table_Data_Table_135[[#This Row],[Item ID]],Analysis_Table,15,FALSE)</f>
        <v>#N/A</v>
      </c>
      <c r="W156" s="2" t="e">
        <f ca="1">VLOOKUP(Table_Data_Table_135[[#This Row],[Item ID]],Analysis_Table,16,FALSE)</f>
        <v>#N/A</v>
      </c>
      <c r="X156" s="2" t="e">
        <f ca="1">VLOOKUP(Table_Data_Table_135[[#This Row],[Item ID]],Analysis_Table,17,FALSE)</f>
        <v>#N/A</v>
      </c>
      <c r="Y156" s="20" t="e">
        <f ca="1">VLOOKUP(Table_Data_Table_135[[#This Row],[Item ID]],Analysis_Table,18,FALSE)</f>
        <v>#N/A</v>
      </c>
      <c r="Z156" s="20" t="e">
        <f ca="1">VLOOKUP(Table_Data_Table_135[[#This Row],[Item ID]],Analysis_Table,19,FALSE)</f>
        <v>#N/A</v>
      </c>
      <c r="AA156"/>
      <c r="AB156"/>
      <c r="AC156">
        <v>1</v>
      </c>
    </row>
    <row r="157" spans="1:29" hidden="1" x14ac:dyDescent="0.25">
      <c r="A157" t="s">
        <v>133</v>
      </c>
      <c r="C157" t="e">
        <f ca="1">VLOOKUP(Table_Data_Table_135[[#This Row],[Item ID]],Analysis_Table,20,FALSE)</f>
        <v>#N/A</v>
      </c>
      <c r="F157" s="1"/>
      <c r="K157" s="21">
        <v>0</v>
      </c>
      <c r="O157" s="2" t="e">
        <f ca="1">VLOOKUP(Table_Data_Table_135[[#This Row],[Item ID]],Analysis_Table,8,FALSE)</f>
        <v>#N/A</v>
      </c>
      <c r="P157" s="19" t="e">
        <f ca="1">VLOOKUP(Table_Data_Table_135[[#This Row],[Item ID]],Analysis_Table,9,FALSE)</f>
        <v>#N/A</v>
      </c>
      <c r="Q157" s="18" t="e">
        <f ca="1">VLOOKUP(Table_Data_Table_135[[#This Row],[Item ID]],Analysis_Table,10,FALSE)</f>
        <v>#N/A</v>
      </c>
      <c r="R157" s="21" t="e">
        <f ca="1">VLOOKUP(Table_Data_Table_135[[#This Row],[Item ID]],Analysis_Table,11,FALSE)</f>
        <v>#N/A</v>
      </c>
      <c r="S157" s="2" t="e">
        <f ca="1">VLOOKUP(Table_Data_Table_135[[#This Row],[Item ID]],Analysis_Table,12,FALSE)</f>
        <v>#N/A</v>
      </c>
      <c r="T157" s="20" t="e">
        <f ca="1">VLOOKUP(Table_Data_Table_135[[#This Row],[Item ID]],Analysis_Table,13,FALSE)</f>
        <v>#N/A</v>
      </c>
      <c r="U157" s="3" t="e">
        <f ca="1">VLOOKUP(Table_Data_Table_135[[#This Row],[Item ID]],Analysis_Table,14,FALSE)</f>
        <v>#N/A</v>
      </c>
      <c r="V157" s="22" t="e">
        <f ca="1">VLOOKUP(Table_Data_Table_135[[#This Row],[Item ID]],Analysis_Table,15,FALSE)</f>
        <v>#N/A</v>
      </c>
      <c r="W157" s="2" t="e">
        <f ca="1">VLOOKUP(Table_Data_Table_135[[#This Row],[Item ID]],Analysis_Table,16,FALSE)</f>
        <v>#N/A</v>
      </c>
      <c r="X157" s="2" t="e">
        <f ca="1">VLOOKUP(Table_Data_Table_135[[#This Row],[Item ID]],Analysis_Table,17,FALSE)</f>
        <v>#N/A</v>
      </c>
      <c r="Y157" s="20" t="e">
        <f ca="1">VLOOKUP(Table_Data_Table_135[[#This Row],[Item ID]],Analysis_Table,18,FALSE)</f>
        <v>#N/A</v>
      </c>
      <c r="Z157" s="20" t="e">
        <f ca="1">VLOOKUP(Table_Data_Table_135[[#This Row],[Item ID]],Analysis_Table,19,FALSE)</f>
        <v>#N/A</v>
      </c>
      <c r="AA157"/>
      <c r="AB157"/>
      <c r="AC157">
        <v>1</v>
      </c>
    </row>
    <row r="158" spans="1:29" hidden="1" x14ac:dyDescent="0.25">
      <c r="A158" t="s">
        <v>133</v>
      </c>
      <c r="C158" t="e">
        <f ca="1">VLOOKUP(Table_Data_Table_135[[#This Row],[Item ID]],Analysis_Table,20,FALSE)</f>
        <v>#N/A</v>
      </c>
      <c r="F158" s="1"/>
      <c r="K158" s="21">
        <v>0</v>
      </c>
      <c r="O158" s="2" t="e">
        <f ca="1">VLOOKUP(Table_Data_Table_135[[#This Row],[Item ID]],Analysis_Table,8,FALSE)</f>
        <v>#N/A</v>
      </c>
      <c r="P158" s="19" t="e">
        <f ca="1">VLOOKUP(Table_Data_Table_135[[#This Row],[Item ID]],Analysis_Table,9,FALSE)</f>
        <v>#N/A</v>
      </c>
      <c r="Q158" s="18" t="e">
        <f ca="1">VLOOKUP(Table_Data_Table_135[[#This Row],[Item ID]],Analysis_Table,10,FALSE)</f>
        <v>#N/A</v>
      </c>
      <c r="R158" s="21" t="e">
        <f ca="1">VLOOKUP(Table_Data_Table_135[[#This Row],[Item ID]],Analysis_Table,11,FALSE)</f>
        <v>#N/A</v>
      </c>
      <c r="S158" s="2" t="e">
        <f ca="1">VLOOKUP(Table_Data_Table_135[[#This Row],[Item ID]],Analysis_Table,12,FALSE)</f>
        <v>#N/A</v>
      </c>
      <c r="T158" s="20" t="e">
        <f ca="1">VLOOKUP(Table_Data_Table_135[[#This Row],[Item ID]],Analysis_Table,13,FALSE)</f>
        <v>#N/A</v>
      </c>
      <c r="U158" s="3" t="e">
        <f ca="1">VLOOKUP(Table_Data_Table_135[[#This Row],[Item ID]],Analysis_Table,14,FALSE)</f>
        <v>#N/A</v>
      </c>
      <c r="V158" s="22" t="e">
        <f ca="1">VLOOKUP(Table_Data_Table_135[[#This Row],[Item ID]],Analysis_Table,15,FALSE)</f>
        <v>#N/A</v>
      </c>
      <c r="W158" s="2" t="e">
        <f ca="1">VLOOKUP(Table_Data_Table_135[[#This Row],[Item ID]],Analysis_Table,16,FALSE)</f>
        <v>#N/A</v>
      </c>
      <c r="X158" s="2" t="e">
        <f ca="1">VLOOKUP(Table_Data_Table_135[[#This Row],[Item ID]],Analysis_Table,17,FALSE)</f>
        <v>#N/A</v>
      </c>
      <c r="Y158" s="20" t="e">
        <f ca="1">VLOOKUP(Table_Data_Table_135[[#This Row],[Item ID]],Analysis_Table,18,FALSE)</f>
        <v>#N/A</v>
      </c>
      <c r="Z158" s="20" t="e">
        <f ca="1">VLOOKUP(Table_Data_Table_135[[#This Row],[Item ID]],Analysis_Table,19,FALSE)</f>
        <v>#N/A</v>
      </c>
      <c r="AA158"/>
      <c r="AB158"/>
      <c r="AC158">
        <v>1</v>
      </c>
    </row>
    <row r="159" spans="1:29" hidden="1" x14ac:dyDescent="0.25">
      <c r="A159" t="s">
        <v>133</v>
      </c>
      <c r="C159" t="e">
        <f ca="1">VLOOKUP(Table_Data_Table_135[[#This Row],[Item ID]],Analysis_Table,20,FALSE)</f>
        <v>#N/A</v>
      </c>
      <c r="F159" s="1"/>
      <c r="K159" s="21">
        <v>0</v>
      </c>
      <c r="O159" s="2" t="e">
        <f ca="1">VLOOKUP(Table_Data_Table_135[[#This Row],[Item ID]],Analysis_Table,8,FALSE)</f>
        <v>#N/A</v>
      </c>
      <c r="P159" s="19" t="e">
        <f ca="1">VLOOKUP(Table_Data_Table_135[[#This Row],[Item ID]],Analysis_Table,9,FALSE)</f>
        <v>#N/A</v>
      </c>
      <c r="Q159" s="18" t="e">
        <f ca="1">VLOOKUP(Table_Data_Table_135[[#This Row],[Item ID]],Analysis_Table,10,FALSE)</f>
        <v>#N/A</v>
      </c>
      <c r="R159" s="21" t="e">
        <f ca="1">VLOOKUP(Table_Data_Table_135[[#This Row],[Item ID]],Analysis_Table,11,FALSE)</f>
        <v>#N/A</v>
      </c>
      <c r="S159" s="2" t="e">
        <f ca="1">VLOOKUP(Table_Data_Table_135[[#This Row],[Item ID]],Analysis_Table,12,FALSE)</f>
        <v>#N/A</v>
      </c>
      <c r="T159" s="20" t="e">
        <f ca="1">VLOOKUP(Table_Data_Table_135[[#This Row],[Item ID]],Analysis_Table,13,FALSE)</f>
        <v>#N/A</v>
      </c>
      <c r="U159" s="3" t="e">
        <f ca="1">VLOOKUP(Table_Data_Table_135[[#This Row],[Item ID]],Analysis_Table,14,FALSE)</f>
        <v>#N/A</v>
      </c>
      <c r="V159" s="22" t="e">
        <f ca="1">VLOOKUP(Table_Data_Table_135[[#This Row],[Item ID]],Analysis_Table,15,FALSE)</f>
        <v>#N/A</v>
      </c>
      <c r="W159" s="2" t="e">
        <f ca="1">VLOOKUP(Table_Data_Table_135[[#This Row],[Item ID]],Analysis_Table,16,FALSE)</f>
        <v>#N/A</v>
      </c>
      <c r="X159" s="2" t="e">
        <f ca="1">VLOOKUP(Table_Data_Table_135[[#This Row],[Item ID]],Analysis_Table,17,FALSE)</f>
        <v>#N/A</v>
      </c>
      <c r="Y159" s="20" t="e">
        <f ca="1">VLOOKUP(Table_Data_Table_135[[#This Row],[Item ID]],Analysis_Table,18,FALSE)</f>
        <v>#N/A</v>
      </c>
      <c r="Z159" s="20" t="e">
        <f ca="1">VLOOKUP(Table_Data_Table_135[[#This Row],[Item ID]],Analysis_Table,19,FALSE)</f>
        <v>#N/A</v>
      </c>
      <c r="AA159"/>
      <c r="AB159"/>
      <c r="AC159">
        <v>1</v>
      </c>
    </row>
    <row r="160" spans="1:29" hidden="1" x14ac:dyDescent="0.25">
      <c r="A160" t="s">
        <v>133</v>
      </c>
      <c r="C160" t="e">
        <f ca="1">VLOOKUP(Table_Data_Table_135[[#This Row],[Item ID]],Analysis_Table,20,FALSE)</f>
        <v>#N/A</v>
      </c>
      <c r="F160" s="1"/>
      <c r="K160" s="21">
        <v>0</v>
      </c>
      <c r="O160" s="2" t="e">
        <f ca="1">VLOOKUP(Table_Data_Table_135[[#This Row],[Item ID]],Analysis_Table,8,FALSE)</f>
        <v>#N/A</v>
      </c>
      <c r="P160" s="19" t="e">
        <f ca="1">VLOOKUP(Table_Data_Table_135[[#This Row],[Item ID]],Analysis_Table,9,FALSE)</f>
        <v>#N/A</v>
      </c>
      <c r="Q160" s="18" t="e">
        <f ca="1">VLOOKUP(Table_Data_Table_135[[#This Row],[Item ID]],Analysis_Table,10,FALSE)</f>
        <v>#N/A</v>
      </c>
      <c r="R160" s="21" t="e">
        <f ca="1">VLOOKUP(Table_Data_Table_135[[#This Row],[Item ID]],Analysis_Table,11,FALSE)</f>
        <v>#N/A</v>
      </c>
      <c r="S160" s="2" t="e">
        <f ca="1">VLOOKUP(Table_Data_Table_135[[#This Row],[Item ID]],Analysis_Table,12,FALSE)</f>
        <v>#N/A</v>
      </c>
      <c r="T160" s="20" t="e">
        <f ca="1">VLOOKUP(Table_Data_Table_135[[#This Row],[Item ID]],Analysis_Table,13,FALSE)</f>
        <v>#N/A</v>
      </c>
      <c r="U160" s="3" t="e">
        <f ca="1">VLOOKUP(Table_Data_Table_135[[#This Row],[Item ID]],Analysis_Table,14,FALSE)</f>
        <v>#N/A</v>
      </c>
      <c r="V160" s="22" t="e">
        <f ca="1">VLOOKUP(Table_Data_Table_135[[#This Row],[Item ID]],Analysis_Table,15,FALSE)</f>
        <v>#N/A</v>
      </c>
      <c r="W160" s="2" t="e">
        <f ca="1">VLOOKUP(Table_Data_Table_135[[#This Row],[Item ID]],Analysis_Table,16,FALSE)</f>
        <v>#N/A</v>
      </c>
      <c r="X160" s="2" t="e">
        <f ca="1">VLOOKUP(Table_Data_Table_135[[#This Row],[Item ID]],Analysis_Table,17,FALSE)</f>
        <v>#N/A</v>
      </c>
      <c r="Y160" s="20" t="e">
        <f ca="1">VLOOKUP(Table_Data_Table_135[[#This Row],[Item ID]],Analysis_Table,18,FALSE)</f>
        <v>#N/A</v>
      </c>
      <c r="Z160" s="20" t="e">
        <f ca="1">VLOOKUP(Table_Data_Table_135[[#This Row],[Item ID]],Analysis_Table,19,FALSE)</f>
        <v>#N/A</v>
      </c>
      <c r="AA160"/>
      <c r="AB160"/>
      <c r="AC160">
        <v>1</v>
      </c>
    </row>
    <row r="161" spans="1:29" hidden="1" x14ac:dyDescent="0.25">
      <c r="A161" t="s">
        <v>133</v>
      </c>
      <c r="C161" t="e">
        <f ca="1">VLOOKUP(Table_Data_Table_135[[#This Row],[Item ID]],Analysis_Table,20,FALSE)</f>
        <v>#N/A</v>
      </c>
      <c r="F161" s="1"/>
      <c r="K161" s="21">
        <v>0</v>
      </c>
      <c r="O161" s="2" t="e">
        <f ca="1">VLOOKUP(Table_Data_Table_135[[#This Row],[Item ID]],Analysis_Table,8,FALSE)</f>
        <v>#N/A</v>
      </c>
      <c r="P161" s="19" t="e">
        <f ca="1">VLOOKUP(Table_Data_Table_135[[#This Row],[Item ID]],Analysis_Table,9,FALSE)</f>
        <v>#N/A</v>
      </c>
      <c r="Q161" s="18" t="e">
        <f ca="1">VLOOKUP(Table_Data_Table_135[[#This Row],[Item ID]],Analysis_Table,10,FALSE)</f>
        <v>#N/A</v>
      </c>
      <c r="R161" s="21" t="e">
        <f ca="1">VLOOKUP(Table_Data_Table_135[[#This Row],[Item ID]],Analysis_Table,11,FALSE)</f>
        <v>#N/A</v>
      </c>
      <c r="S161" s="2" t="e">
        <f ca="1">VLOOKUP(Table_Data_Table_135[[#This Row],[Item ID]],Analysis_Table,12,FALSE)</f>
        <v>#N/A</v>
      </c>
      <c r="T161" s="20" t="e">
        <f ca="1">VLOOKUP(Table_Data_Table_135[[#This Row],[Item ID]],Analysis_Table,13,FALSE)</f>
        <v>#N/A</v>
      </c>
      <c r="U161" s="3" t="e">
        <f ca="1">VLOOKUP(Table_Data_Table_135[[#This Row],[Item ID]],Analysis_Table,14,FALSE)</f>
        <v>#N/A</v>
      </c>
      <c r="V161" s="22" t="e">
        <f ca="1">VLOOKUP(Table_Data_Table_135[[#This Row],[Item ID]],Analysis_Table,15,FALSE)</f>
        <v>#N/A</v>
      </c>
      <c r="W161" s="2" t="e">
        <f ca="1">VLOOKUP(Table_Data_Table_135[[#This Row],[Item ID]],Analysis_Table,16,FALSE)</f>
        <v>#N/A</v>
      </c>
      <c r="X161" s="2" t="e">
        <f ca="1">VLOOKUP(Table_Data_Table_135[[#This Row],[Item ID]],Analysis_Table,17,FALSE)</f>
        <v>#N/A</v>
      </c>
      <c r="Y161" s="20" t="e">
        <f ca="1">VLOOKUP(Table_Data_Table_135[[#This Row],[Item ID]],Analysis_Table,18,FALSE)</f>
        <v>#N/A</v>
      </c>
      <c r="Z161" s="20" t="e">
        <f ca="1">VLOOKUP(Table_Data_Table_135[[#This Row],[Item ID]],Analysis_Table,19,FALSE)</f>
        <v>#N/A</v>
      </c>
      <c r="AA161"/>
      <c r="AB161"/>
      <c r="AC161">
        <v>1</v>
      </c>
    </row>
    <row r="162" spans="1:29" hidden="1" x14ac:dyDescent="0.25">
      <c r="A162" t="s">
        <v>133</v>
      </c>
      <c r="C162" t="e">
        <f ca="1">VLOOKUP(Table_Data_Table_135[[#This Row],[Item ID]],Analysis_Table,20,FALSE)</f>
        <v>#N/A</v>
      </c>
      <c r="F162" s="1"/>
      <c r="K162" s="21">
        <v>0</v>
      </c>
      <c r="O162" s="2" t="e">
        <f ca="1">VLOOKUP(Table_Data_Table_135[[#This Row],[Item ID]],Analysis_Table,8,FALSE)</f>
        <v>#N/A</v>
      </c>
      <c r="P162" s="19" t="e">
        <f ca="1">VLOOKUP(Table_Data_Table_135[[#This Row],[Item ID]],Analysis_Table,9,FALSE)</f>
        <v>#N/A</v>
      </c>
      <c r="Q162" s="18" t="e">
        <f ca="1">VLOOKUP(Table_Data_Table_135[[#This Row],[Item ID]],Analysis_Table,10,FALSE)</f>
        <v>#N/A</v>
      </c>
      <c r="R162" s="21" t="e">
        <f ca="1">VLOOKUP(Table_Data_Table_135[[#This Row],[Item ID]],Analysis_Table,11,FALSE)</f>
        <v>#N/A</v>
      </c>
      <c r="S162" s="2" t="e">
        <f ca="1">VLOOKUP(Table_Data_Table_135[[#This Row],[Item ID]],Analysis_Table,12,FALSE)</f>
        <v>#N/A</v>
      </c>
      <c r="T162" s="20" t="e">
        <f ca="1">VLOOKUP(Table_Data_Table_135[[#This Row],[Item ID]],Analysis_Table,13,FALSE)</f>
        <v>#N/A</v>
      </c>
      <c r="U162" s="3" t="e">
        <f ca="1">VLOOKUP(Table_Data_Table_135[[#This Row],[Item ID]],Analysis_Table,14,FALSE)</f>
        <v>#N/A</v>
      </c>
      <c r="V162" s="22" t="e">
        <f ca="1">VLOOKUP(Table_Data_Table_135[[#This Row],[Item ID]],Analysis_Table,15,FALSE)</f>
        <v>#N/A</v>
      </c>
      <c r="W162" s="2" t="e">
        <f ca="1">VLOOKUP(Table_Data_Table_135[[#This Row],[Item ID]],Analysis_Table,16,FALSE)</f>
        <v>#N/A</v>
      </c>
      <c r="X162" s="2" t="e">
        <f ca="1">VLOOKUP(Table_Data_Table_135[[#This Row],[Item ID]],Analysis_Table,17,FALSE)</f>
        <v>#N/A</v>
      </c>
      <c r="Y162" s="20" t="e">
        <f ca="1">VLOOKUP(Table_Data_Table_135[[#This Row],[Item ID]],Analysis_Table,18,FALSE)</f>
        <v>#N/A</v>
      </c>
      <c r="Z162" s="20" t="e">
        <f ca="1">VLOOKUP(Table_Data_Table_135[[#This Row],[Item ID]],Analysis_Table,19,FALSE)</f>
        <v>#N/A</v>
      </c>
      <c r="AA162"/>
      <c r="AB162"/>
      <c r="AC162">
        <v>1</v>
      </c>
    </row>
    <row r="163" spans="1:29" hidden="1" x14ac:dyDescent="0.25">
      <c r="A163" t="s">
        <v>133</v>
      </c>
      <c r="C163" t="e">
        <f ca="1">VLOOKUP(Table_Data_Table_135[[#This Row],[Item ID]],Analysis_Table,20,FALSE)</f>
        <v>#N/A</v>
      </c>
      <c r="F163" s="1"/>
      <c r="K163" s="21">
        <v>0</v>
      </c>
      <c r="O163" s="2" t="e">
        <f ca="1">VLOOKUP(Table_Data_Table_135[[#This Row],[Item ID]],Analysis_Table,8,FALSE)</f>
        <v>#N/A</v>
      </c>
      <c r="P163" s="19" t="e">
        <f ca="1">VLOOKUP(Table_Data_Table_135[[#This Row],[Item ID]],Analysis_Table,9,FALSE)</f>
        <v>#N/A</v>
      </c>
      <c r="Q163" s="18" t="e">
        <f ca="1">VLOOKUP(Table_Data_Table_135[[#This Row],[Item ID]],Analysis_Table,10,FALSE)</f>
        <v>#N/A</v>
      </c>
      <c r="R163" s="21" t="e">
        <f ca="1">VLOOKUP(Table_Data_Table_135[[#This Row],[Item ID]],Analysis_Table,11,FALSE)</f>
        <v>#N/A</v>
      </c>
      <c r="S163" s="2" t="e">
        <f ca="1">VLOOKUP(Table_Data_Table_135[[#This Row],[Item ID]],Analysis_Table,12,FALSE)</f>
        <v>#N/A</v>
      </c>
      <c r="T163" s="20" t="e">
        <f ca="1">VLOOKUP(Table_Data_Table_135[[#This Row],[Item ID]],Analysis_Table,13,FALSE)</f>
        <v>#N/A</v>
      </c>
      <c r="U163" s="3" t="e">
        <f ca="1">VLOOKUP(Table_Data_Table_135[[#This Row],[Item ID]],Analysis_Table,14,FALSE)</f>
        <v>#N/A</v>
      </c>
      <c r="V163" s="22" t="e">
        <f ca="1">VLOOKUP(Table_Data_Table_135[[#This Row],[Item ID]],Analysis_Table,15,FALSE)</f>
        <v>#N/A</v>
      </c>
      <c r="W163" s="2" t="e">
        <f ca="1">VLOOKUP(Table_Data_Table_135[[#This Row],[Item ID]],Analysis_Table,16,FALSE)</f>
        <v>#N/A</v>
      </c>
      <c r="X163" s="2" t="e">
        <f ca="1">VLOOKUP(Table_Data_Table_135[[#This Row],[Item ID]],Analysis_Table,17,FALSE)</f>
        <v>#N/A</v>
      </c>
      <c r="Y163" s="20" t="e">
        <f ca="1">VLOOKUP(Table_Data_Table_135[[#This Row],[Item ID]],Analysis_Table,18,FALSE)</f>
        <v>#N/A</v>
      </c>
      <c r="Z163" s="20" t="e">
        <f ca="1">VLOOKUP(Table_Data_Table_135[[#This Row],[Item ID]],Analysis_Table,19,FALSE)</f>
        <v>#N/A</v>
      </c>
      <c r="AA163"/>
      <c r="AB163"/>
      <c r="AC163">
        <v>1</v>
      </c>
    </row>
    <row r="164" spans="1:29" hidden="1" x14ac:dyDescent="0.25">
      <c r="A164" t="s">
        <v>133</v>
      </c>
      <c r="C164" t="e">
        <f ca="1">VLOOKUP(Table_Data_Table_135[[#This Row],[Item ID]],Analysis_Table,20,FALSE)</f>
        <v>#N/A</v>
      </c>
      <c r="F164" s="1"/>
      <c r="K164" s="21">
        <v>0</v>
      </c>
      <c r="O164" s="2" t="e">
        <f ca="1">VLOOKUP(Table_Data_Table_135[[#This Row],[Item ID]],Analysis_Table,8,FALSE)</f>
        <v>#N/A</v>
      </c>
      <c r="P164" s="19" t="e">
        <f ca="1">VLOOKUP(Table_Data_Table_135[[#This Row],[Item ID]],Analysis_Table,9,FALSE)</f>
        <v>#N/A</v>
      </c>
      <c r="Q164" s="18" t="e">
        <f ca="1">VLOOKUP(Table_Data_Table_135[[#This Row],[Item ID]],Analysis_Table,10,FALSE)</f>
        <v>#N/A</v>
      </c>
      <c r="R164" s="21" t="e">
        <f ca="1">VLOOKUP(Table_Data_Table_135[[#This Row],[Item ID]],Analysis_Table,11,FALSE)</f>
        <v>#N/A</v>
      </c>
      <c r="S164" s="2" t="e">
        <f ca="1">VLOOKUP(Table_Data_Table_135[[#This Row],[Item ID]],Analysis_Table,12,FALSE)</f>
        <v>#N/A</v>
      </c>
      <c r="T164" s="20" t="e">
        <f ca="1">VLOOKUP(Table_Data_Table_135[[#This Row],[Item ID]],Analysis_Table,13,FALSE)</f>
        <v>#N/A</v>
      </c>
      <c r="U164" s="3" t="e">
        <f ca="1">VLOOKUP(Table_Data_Table_135[[#This Row],[Item ID]],Analysis_Table,14,FALSE)</f>
        <v>#N/A</v>
      </c>
      <c r="V164" s="22" t="e">
        <f ca="1">VLOOKUP(Table_Data_Table_135[[#This Row],[Item ID]],Analysis_Table,15,FALSE)</f>
        <v>#N/A</v>
      </c>
      <c r="W164" s="2" t="e">
        <f ca="1">VLOOKUP(Table_Data_Table_135[[#This Row],[Item ID]],Analysis_Table,16,FALSE)</f>
        <v>#N/A</v>
      </c>
      <c r="X164" s="2" t="e">
        <f ca="1">VLOOKUP(Table_Data_Table_135[[#This Row],[Item ID]],Analysis_Table,17,FALSE)</f>
        <v>#N/A</v>
      </c>
      <c r="Y164" s="20" t="e">
        <f ca="1">VLOOKUP(Table_Data_Table_135[[#This Row],[Item ID]],Analysis_Table,18,FALSE)</f>
        <v>#N/A</v>
      </c>
      <c r="Z164" s="20" t="e">
        <f ca="1">VLOOKUP(Table_Data_Table_135[[#This Row],[Item ID]],Analysis_Table,19,FALSE)</f>
        <v>#N/A</v>
      </c>
      <c r="AA164"/>
      <c r="AB164"/>
      <c r="AC164">
        <v>1</v>
      </c>
    </row>
    <row r="165" spans="1:29" hidden="1" x14ac:dyDescent="0.25">
      <c r="A165" t="s">
        <v>133</v>
      </c>
      <c r="C165" t="e">
        <f ca="1">VLOOKUP(Table_Data_Table_135[[#This Row],[Item ID]],Analysis_Table,20,FALSE)</f>
        <v>#N/A</v>
      </c>
      <c r="F165" s="1"/>
      <c r="K165" s="21">
        <v>0</v>
      </c>
      <c r="O165" s="2" t="e">
        <f ca="1">VLOOKUP(Table_Data_Table_135[[#This Row],[Item ID]],Analysis_Table,8,FALSE)</f>
        <v>#N/A</v>
      </c>
      <c r="P165" s="19" t="e">
        <f ca="1">VLOOKUP(Table_Data_Table_135[[#This Row],[Item ID]],Analysis_Table,9,FALSE)</f>
        <v>#N/A</v>
      </c>
      <c r="Q165" s="18" t="e">
        <f ca="1">VLOOKUP(Table_Data_Table_135[[#This Row],[Item ID]],Analysis_Table,10,FALSE)</f>
        <v>#N/A</v>
      </c>
      <c r="R165" s="21" t="e">
        <f ca="1">VLOOKUP(Table_Data_Table_135[[#This Row],[Item ID]],Analysis_Table,11,FALSE)</f>
        <v>#N/A</v>
      </c>
      <c r="S165" s="2" t="e">
        <f ca="1">VLOOKUP(Table_Data_Table_135[[#This Row],[Item ID]],Analysis_Table,12,FALSE)</f>
        <v>#N/A</v>
      </c>
      <c r="T165" s="20" t="e">
        <f ca="1">VLOOKUP(Table_Data_Table_135[[#This Row],[Item ID]],Analysis_Table,13,FALSE)</f>
        <v>#N/A</v>
      </c>
      <c r="U165" s="3" t="e">
        <f ca="1">VLOOKUP(Table_Data_Table_135[[#This Row],[Item ID]],Analysis_Table,14,FALSE)</f>
        <v>#N/A</v>
      </c>
      <c r="V165" s="22" t="e">
        <f ca="1">VLOOKUP(Table_Data_Table_135[[#This Row],[Item ID]],Analysis_Table,15,FALSE)</f>
        <v>#N/A</v>
      </c>
      <c r="W165" s="2" t="e">
        <f ca="1">VLOOKUP(Table_Data_Table_135[[#This Row],[Item ID]],Analysis_Table,16,FALSE)</f>
        <v>#N/A</v>
      </c>
      <c r="X165" s="2" t="e">
        <f ca="1">VLOOKUP(Table_Data_Table_135[[#This Row],[Item ID]],Analysis_Table,17,FALSE)</f>
        <v>#N/A</v>
      </c>
      <c r="Y165" s="20" t="e">
        <f ca="1">VLOOKUP(Table_Data_Table_135[[#This Row],[Item ID]],Analysis_Table,18,FALSE)</f>
        <v>#N/A</v>
      </c>
      <c r="Z165" s="20" t="e">
        <f ca="1">VLOOKUP(Table_Data_Table_135[[#This Row],[Item ID]],Analysis_Table,19,FALSE)</f>
        <v>#N/A</v>
      </c>
      <c r="AA165"/>
      <c r="AB165"/>
      <c r="AC165">
        <v>1</v>
      </c>
    </row>
    <row r="166" spans="1:29" hidden="1" x14ac:dyDescent="0.25">
      <c r="A166" t="s">
        <v>133</v>
      </c>
      <c r="C166" t="e">
        <f ca="1">VLOOKUP(Table_Data_Table_135[[#This Row],[Item ID]],Analysis_Table,20,FALSE)</f>
        <v>#N/A</v>
      </c>
      <c r="F166" s="1"/>
      <c r="K166" s="21">
        <v>0</v>
      </c>
      <c r="O166" s="2" t="e">
        <f ca="1">VLOOKUP(Table_Data_Table_135[[#This Row],[Item ID]],Analysis_Table,8,FALSE)</f>
        <v>#N/A</v>
      </c>
      <c r="P166" s="19" t="e">
        <f ca="1">VLOOKUP(Table_Data_Table_135[[#This Row],[Item ID]],Analysis_Table,9,FALSE)</f>
        <v>#N/A</v>
      </c>
      <c r="Q166" s="18" t="e">
        <f ca="1">VLOOKUP(Table_Data_Table_135[[#This Row],[Item ID]],Analysis_Table,10,FALSE)</f>
        <v>#N/A</v>
      </c>
      <c r="R166" s="21" t="e">
        <f ca="1">VLOOKUP(Table_Data_Table_135[[#This Row],[Item ID]],Analysis_Table,11,FALSE)</f>
        <v>#N/A</v>
      </c>
      <c r="S166" s="2" t="e">
        <f ca="1">VLOOKUP(Table_Data_Table_135[[#This Row],[Item ID]],Analysis_Table,12,FALSE)</f>
        <v>#N/A</v>
      </c>
      <c r="T166" s="20" t="e">
        <f ca="1">VLOOKUP(Table_Data_Table_135[[#This Row],[Item ID]],Analysis_Table,13,FALSE)</f>
        <v>#N/A</v>
      </c>
      <c r="U166" s="3" t="e">
        <f ca="1">VLOOKUP(Table_Data_Table_135[[#This Row],[Item ID]],Analysis_Table,14,FALSE)</f>
        <v>#N/A</v>
      </c>
      <c r="V166" s="22" t="e">
        <f ca="1">VLOOKUP(Table_Data_Table_135[[#This Row],[Item ID]],Analysis_Table,15,FALSE)</f>
        <v>#N/A</v>
      </c>
      <c r="W166" s="2" t="e">
        <f ca="1">VLOOKUP(Table_Data_Table_135[[#This Row],[Item ID]],Analysis_Table,16,FALSE)</f>
        <v>#N/A</v>
      </c>
      <c r="X166" s="2" t="e">
        <f ca="1">VLOOKUP(Table_Data_Table_135[[#This Row],[Item ID]],Analysis_Table,17,FALSE)</f>
        <v>#N/A</v>
      </c>
      <c r="Y166" s="20" t="e">
        <f ca="1">VLOOKUP(Table_Data_Table_135[[#This Row],[Item ID]],Analysis_Table,18,FALSE)</f>
        <v>#N/A</v>
      </c>
      <c r="Z166" s="20" t="e">
        <f ca="1">VLOOKUP(Table_Data_Table_135[[#This Row],[Item ID]],Analysis_Table,19,FALSE)</f>
        <v>#N/A</v>
      </c>
      <c r="AA166"/>
      <c r="AB166"/>
      <c r="AC166">
        <v>1</v>
      </c>
    </row>
    <row r="167" spans="1:29" hidden="1" x14ac:dyDescent="0.25">
      <c r="A167" t="s">
        <v>133</v>
      </c>
      <c r="C167" t="e">
        <f ca="1">VLOOKUP(Table_Data_Table_135[[#This Row],[Item ID]],Analysis_Table,20,FALSE)</f>
        <v>#N/A</v>
      </c>
      <c r="F167" s="1"/>
      <c r="K167" s="21">
        <v>0</v>
      </c>
      <c r="O167" s="2" t="e">
        <f ca="1">VLOOKUP(Table_Data_Table_135[[#This Row],[Item ID]],Analysis_Table,8,FALSE)</f>
        <v>#N/A</v>
      </c>
      <c r="P167" s="19" t="e">
        <f ca="1">VLOOKUP(Table_Data_Table_135[[#This Row],[Item ID]],Analysis_Table,9,FALSE)</f>
        <v>#N/A</v>
      </c>
      <c r="Q167" s="18" t="e">
        <f ca="1">VLOOKUP(Table_Data_Table_135[[#This Row],[Item ID]],Analysis_Table,10,FALSE)</f>
        <v>#N/A</v>
      </c>
      <c r="R167" s="21" t="e">
        <f ca="1">VLOOKUP(Table_Data_Table_135[[#This Row],[Item ID]],Analysis_Table,11,FALSE)</f>
        <v>#N/A</v>
      </c>
      <c r="S167" s="2" t="e">
        <f ca="1">VLOOKUP(Table_Data_Table_135[[#This Row],[Item ID]],Analysis_Table,12,FALSE)</f>
        <v>#N/A</v>
      </c>
      <c r="T167" s="20" t="e">
        <f ca="1">VLOOKUP(Table_Data_Table_135[[#This Row],[Item ID]],Analysis_Table,13,FALSE)</f>
        <v>#N/A</v>
      </c>
      <c r="U167" s="3" t="e">
        <f ca="1">VLOOKUP(Table_Data_Table_135[[#This Row],[Item ID]],Analysis_Table,14,FALSE)</f>
        <v>#N/A</v>
      </c>
      <c r="V167" s="22" t="e">
        <f ca="1">VLOOKUP(Table_Data_Table_135[[#This Row],[Item ID]],Analysis_Table,15,FALSE)</f>
        <v>#N/A</v>
      </c>
      <c r="W167" s="2" t="e">
        <f ca="1">VLOOKUP(Table_Data_Table_135[[#This Row],[Item ID]],Analysis_Table,16,FALSE)</f>
        <v>#N/A</v>
      </c>
      <c r="X167" s="2" t="e">
        <f ca="1">VLOOKUP(Table_Data_Table_135[[#This Row],[Item ID]],Analysis_Table,17,FALSE)</f>
        <v>#N/A</v>
      </c>
      <c r="Y167" s="20" t="e">
        <f ca="1">VLOOKUP(Table_Data_Table_135[[#This Row],[Item ID]],Analysis_Table,18,FALSE)</f>
        <v>#N/A</v>
      </c>
      <c r="Z167" s="20" t="e">
        <f ca="1">VLOOKUP(Table_Data_Table_135[[#This Row],[Item ID]],Analysis_Table,19,FALSE)</f>
        <v>#N/A</v>
      </c>
      <c r="AA167"/>
      <c r="AB167"/>
      <c r="AC167">
        <v>1</v>
      </c>
    </row>
    <row r="168" spans="1:29" hidden="1" x14ac:dyDescent="0.25">
      <c r="A168" t="s">
        <v>133</v>
      </c>
      <c r="C168" t="e">
        <f ca="1">VLOOKUP(Table_Data_Table_135[[#This Row],[Item ID]],Analysis_Table,20,FALSE)</f>
        <v>#N/A</v>
      </c>
      <c r="F168" s="1"/>
      <c r="K168" s="21">
        <v>0</v>
      </c>
      <c r="O168" s="2" t="e">
        <f ca="1">VLOOKUP(Table_Data_Table_135[[#This Row],[Item ID]],Analysis_Table,8,FALSE)</f>
        <v>#N/A</v>
      </c>
      <c r="P168" s="19" t="e">
        <f ca="1">VLOOKUP(Table_Data_Table_135[[#This Row],[Item ID]],Analysis_Table,9,FALSE)</f>
        <v>#N/A</v>
      </c>
      <c r="Q168" s="18" t="e">
        <f ca="1">VLOOKUP(Table_Data_Table_135[[#This Row],[Item ID]],Analysis_Table,10,FALSE)</f>
        <v>#N/A</v>
      </c>
      <c r="R168" s="21" t="e">
        <f ca="1">VLOOKUP(Table_Data_Table_135[[#This Row],[Item ID]],Analysis_Table,11,FALSE)</f>
        <v>#N/A</v>
      </c>
      <c r="S168" s="2" t="e">
        <f ca="1">VLOOKUP(Table_Data_Table_135[[#This Row],[Item ID]],Analysis_Table,12,FALSE)</f>
        <v>#N/A</v>
      </c>
      <c r="T168" s="20" t="e">
        <f ca="1">VLOOKUP(Table_Data_Table_135[[#This Row],[Item ID]],Analysis_Table,13,FALSE)</f>
        <v>#N/A</v>
      </c>
      <c r="U168" s="3" t="e">
        <f ca="1">VLOOKUP(Table_Data_Table_135[[#This Row],[Item ID]],Analysis_Table,14,FALSE)</f>
        <v>#N/A</v>
      </c>
      <c r="V168" s="22" t="e">
        <f ca="1">VLOOKUP(Table_Data_Table_135[[#This Row],[Item ID]],Analysis_Table,15,FALSE)</f>
        <v>#N/A</v>
      </c>
      <c r="W168" s="2" t="e">
        <f ca="1">VLOOKUP(Table_Data_Table_135[[#This Row],[Item ID]],Analysis_Table,16,FALSE)</f>
        <v>#N/A</v>
      </c>
      <c r="X168" s="2" t="e">
        <f ca="1">VLOOKUP(Table_Data_Table_135[[#This Row],[Item ID]],Analysis_Table,17,FALSE)</f>
        <v>#N/A</v>
      </c>
      <c r="Y168" s="20" t="e">
        <f ca="1">VLOOKUP(Table_Data_Table_135[[#This Row],[Item ID]],Analysis_Table,18,FALSE)</f>
        <v>#N/A</v>
      </c>
      <c r="Z168" s="20" t="e">
        <f ca="1">VLOOKUP(Table_Data_Table_135[[#This Row],[Item ID]],Analysis_Table,19,FALSE)</f>
        <v>#N/A</v>
      </c>
      <c r="AA168"/>
      <c r="AB168"/>
      <c r="AC168">
        <v>1</v>
      </c>
    </row>
    <row r="169" spans="1:29" hidden="1" x14ac:dyDescent="0.25">
      <c r="A169" t="s">
        <v>133</v>
      </c>
      <c r="C169" t="e">
        <f ca="1">VLOOKUP(Table_Data_Table_135[[#This Row],[Item ID]],Analysis_Table,20,FALSE)</f>
        <v>#N/A</v>
      </c>
      <c r="F169" s="1"/>
      <c r="K169" s="21">
        <v>0</v>
      </c>
      <c r="O169" s="2" t="e">
        <f ca="1">VLOOKUP(Table_Data_Table_135[[#This Row],[Item ID]],Analysis_Table,8,FALSE)</f>
        <v>#N/A</v>
      </c>
      <c r="P169" s="19" t="e">
        <f ca="1">VLOOKUP(Table_Data_Table_135[[#This Row],[Item ID]],Analysis_Table,9,FALSE)</f>
        <v>#N/A</v>
      </c>
      <c r="Q169" s="18" t="e">
        <f ca="1">VLOOKUP(Table_Data_Table_135[[#This Row],[Item ID]],Analysis_Table,10,FALSE)</f>
        <v>#N/A</v>
      </c>
      <c r="R169" s="21" t="e">
        <f ca="1">VLOOKUP(Table_Data_Table_135[[#This Row],[Item ID]],Analysis_Table,11,FALSE)</f>
        <v>#N/A</v>
      </c>
      <c r="S169" s="2" t="e">
        <f ca="1">VLOOKUP(Table_Data_Table_135[[#This Row],[Item ID]],Analysis_Table,12,FALSE)</f>
        <v>#N/A</v>
      </c>
      <c r="T169" s="20" t="e">
        <f ca="1">VLOOKUP(Table_Data_Table_135[[#This Row],[Item ID]],Analysis_Table,13,FALSE)</f>
        <v>#N/A</v>
      </c>
      <c r="U169" s="3" t="e">
        <f ca="1">VLOOKUP(Table_Data_Table_135[[#This Row],[Item ID]],Analysis_Table,14,FALSE)</f>
        <v>#N/A</v>
      </c>
      <c r="V169" s="22" t="e">
        <f ca="1">VLOOKUP(Table_Data_Table_135[[#This Row],[Item ID]],Analysis_Table,15,FALSE)</f>
        <v>#N/A</v>
      </c>
      <c r="W169" s="2" t="e">
        <f ca="1">VLOOKUP(Table_Data_Table_135[[#This Row],[Item ID]],Analysis_Table,16,FALSE)</f>
        <v>#N/A</v>
      </c>
      <c r="X169" s="2" t="e">
        <f ca="1">VLOOKUP(Table_Data_Table_135[[#This Row],[Item ID]],Analysis_Table,17,FALSE)</f>
        <v>#N/A</v>
      </c>
      <c r="Y169" s="20" t="e">
        <f ca="1">VLOOKUP(Table_Data_Table_135[[#This Row],[Item ID]],Analysis_Table,18,FALSE)</f>
        <v>#N/A</v>
      </c>
      <c r="Z169" s="20" t="e">
        <f ca="1">VLOOKUP(Table_Data_Table_135[[#This Row],[Item ID]],Analysis_Table,19,FALSE)</f>
        <v>#N/A</v>
      </c>
      <c r="AA169"/>
      <c r="AB169"/>
      <c r="AC169">
        <v>1</v>
      </c>
    </row>
    <row r="170" spans="1:29" hidden="1" x14ac:dyDescent="0.25">
      <c r="A170" t="s">
        <v>133</v>
      </c>
      <c r="C170" t="e">
        <f ca="1">VLOOKUP(Table_Data_Table_135[[#This Row],[Item ID]],Analysis_Table,20,FALSE)</f>
        <v>#N/A</v>
      </c>
      <c r="F170" s="1"/>
      <c r="K170" s="21">
        <v>0</v>
      </c>
      <c r="O170" s="2" t="e">
        <f ca="1">VLOOKUP(Table_Data_Table_135[[#This Row],[Item ID]],Analysis_Table,8,FALSE)</f>
        <v>#N/A</v>
      </c>
      <c r="P170" s="19" t="e">
        <f ca="1">VLOOKUP(Table_Data_Table_135[[#This Row],[Item ID]],Analysis_Table,9,FALSE)</f>
        <v>#N/A</v>
      </c>
      <c r="Q170" s="18" t="e">
        <f ca="1">VLOOKUP(Table_Data_Table_135[[#This Row],[Item ID]],Analysis_Table,10,FALSE)</f>
        <v>#N/A</v>
      </c>
      <c r="R170" s="21" t="e">
        <f ca="1">VLOOKUP(Table_Data_Table_135[[#This Row],[Item ID]],Analysis_Table,11,FALSE)</f>
        <v>#N/A</v>
      </c>
      <c r="S170" s="2" t="e">
        <f ca="1">VLOOKUP(Table_Data_Table_135[[#This Row],[Item ID]],Analysis_Table,12,FALSE)</f>
        <v>#N/A</v>
      </c>
      <c r="T170" s="20" t="e">
        <f ca="1">VLOOKUP(Table_Data_Table_135[[#This Row],[Item ID]],Analysis_Table,13,FALSE)</f>
        <v>#N/A</v>
      </c>
      <c r="U170" s="3" t="e">
        <f ca="1">VLOOKUP(Table_Data_Table_135[[#This Row],[Item ID]],Analysis_Table,14,FALSE)</f>
        <v>#N/A</v>
      </c>
      <c r="V170" s="22" t="e">
        <f ca="1">VLOOKUP(Table_Data_Table_135[[#This Row],[Item ID]],Analysis_Table,15,FALSE)</f>
        <v>#N/A</v>
      </c>
      <c r="W170" s="2" t="e">
        <f ca="1">VLOOKUP(Table_Data_Table_135[[#This Row],[Item ID]],Analysis_Table,16,FALSE)</f>
        <v>#N/A</v>
      </c>
      <c r="X170" s="2" t="e">
        <f ca="1">VLOOKUP(Table_Data_Table_135[[#This Row],[Item ID]],Analysis_Table,17,FALSE)</f>
        <v>#N/A</v>
      </c>
      <c r="Y170" s="20" t="e">
        <f ca="1">VLOOKUP(Table_Data_Table_135[[#This Row],[Item ID]],Analysis_Table,18,FALSE)</f>
        <v>#N/A</v>
      </c>
      <c r="Z170" s="20" t="e">
        <f ca="1">VLOOKUP(Table_Data_Table_135[[#This Row],[Item ID]],Analysis_Table,19,FALSE)</f>
        <v>#N/A</v>
      </c>
      <c r="AA170"/>
      <c r="AB170"/>
      <c r="AC170">
        <v>1</v>
      </c>
    </row>
    <row r="171" spans="1:29" hidden="1" x14ac:dyDescent="0.25">
      <c r="A171" t="s">
        <v>133</v>
      </c>
      <c r="C171" t="e">
        <f ca="1">VLOOKUP(Table_Data_Table_135[[#This Row],[Item ID]],Analysis_Table,20,FALSE)</f>
        <v>#N/A</v>
      </c>
      <c r="F171" s="1"/>
      <c r="K171" s="21">
        <v>0</v>
      </c>
      <c r="O171" s="2" t="e">
        <f ca="1">VLOOKUP(Table_Data_Table_135[[#This Row],[Item ID]],Analysis_Table,8,FALSE)</f>
        <v>#N/A</v>
      </c>
      <c r="P171" s="19" t="e">
        <f ca="1">VLOOKUP(Table_Data_Table_135[[#This Row],[Item ID]],Analysis_Table,9,FALSE)</f>
        <v>#N/A</v>
      </c>
      <c r="Q171" s="18" t="e">
        <f ca="1">VLOOKUP(Table_Data_Table_135[[#This Row],[Item ID]],Analysis_Table,10,FALSE)</f>
        <v>#N/A</v>
      </c>
      <c r="R171" s="21" t="e">
        <f ca="1">VLOOKUP(Table_Data_Table_135[[#This Row],[Item ID]],Analysis_Table,11,FALSE)</f>
        <v>#N/A</v>
      </c>
      <c r="S171" s="2" t="e">
        <f ca="1">VLOOKUP(Table_Data_Table_135[[#This Row],[Item ID]],Analysis_Table,12,FALSE)</f>
        <v>#N/A</v>
      </c>
      <c r="T171" s="20" t="e">
        <f ca="1">VLOOKUP(Table_Data_Table_135[[#This Row],[Item ID]],Analysis_Table,13,FALSE)</f>
        <v>#N/A</v>
      </c>
      <c r="U171" s="3" t="e">
        <f ca="1">VLOOKUP(Table_Data_Table_135[[#This Row],[Item ID]],Analysis_Table,14,FALSE)</f>
        <v>#N/A</v>
      </c>
      <c r="V171" s="22" t="e">
        <f ca="1">VLOOKUP(Table_Data_Table_135[[#This Row],[Item ID]],Analysis_Table,15,FALSE)</f>
        <v>#N/A</v>
      </c>
      <c r="W171" s="2" t="e">
        <f ca="1">VLOOKUP(Table_Data_Table_135[[#This Row],[Item ID]],Analysis_Table,16,FALSE)</f>
        <v>#N/A</v>
      </c>
      <c r="X171" s="2" t="e">
        <f ca="1">VLOOKUP(Table_Data_Table_135[[#This Row],[Item ID]],Analysis_Table,17,FALSE)</f>
        <v>#N/A</v>
      </c>
      <c r="Y171" s="20" t="e">
        <f ca="1">VLOOKUP(Table_Data_Table_135[[#This Row],[Item ID]],Analysis_Table,18,FALSE)</f>
        <v>#N/A</v>
      </c>
      <c r="Z171" s="20" t="e">
        <f ca="1">VLOOKUP(Table_Data_Table_135[[#This Row],[Item ID]],Analysis_Table,19,FALSE)</f>
        <v>#N/A</v>
      </c>
      <c r="AA171"/>
      <c r="AB171"/>
      <c r="AC171">
        <v>1</v>
      </c>
    </row>
    <row r="172" spans="1:29" hidden="1" x14ac:dyDescent="0.25">
      <c r="A172" t="s">
        <v>133</v>
      </c>
      <c r="C172" t="e">
        <f ca="1">VLOOKUP(Table_Data_Table_135[[#This Row],[Item ID]],Analysis_Table,20,FALSE)</f>
        <v>#N/A</v>
      </c>
      <c r="F172" s="1"/>
      <c r="K172" s="21">
        <v>0</v>
      </c>
      <c r="O172" s="2" t="e">
        <f ca="1">VLOOKUP(Table_Data_Table_135[[#This Row],[Item ID]],Analysis_Table,8,FALSE)</f>
        <v>#N/A</v>
      </c>
      <c r="P172" s="19" t="e">
        <f ca="1">VLOOKUP(Table_Data_Table_135[[#This Row],[Item ID]],Analysis_Table,9,FALSE)</f>
        <v>#N/A</v>
      </c>
      <c r="Q172" s="18" t="e">
        <f ca="1">VLOOKUP(Table_Data_Table_135[[#This Row],[Item ID]],Analysis_Table,10,FALSE)</f>
        <v>#N/A</v>
      </c>
      <c r="R172" s="21" t="e">
        <f ca="1">VLOOKUP(Table_Data_Table_135[[#This Row],[Item ID]],Analysis_Table,11,FALSE)</f>
        <v>#N/A</v>
      </c>
      <c r="S172" s="2" t="e">
        <f ca="1">VLOOKUP(Table_Data_Table_135[[#This Row],[Item ID]],Analysis_Table,12,FALSE)</f>
        <v>#N/A</v>
      </c>
      <c r="T172" s="20" t="e">
        <f ca="1">VLOOKUP(Table_Data_Table_135[[#This Row],[Item ID]],Analysis_Table,13,FALSE)</f>
        <v>#N/A</v>
      </c>
      <c r="U172" s="3" t="e">
        <f ca="1">VLOOKUP(Table_Data_Table_135[[#This Row],[Item ID]],Analysis_Table,14,FALSE)</f>
        <v>#N/A</v>
      </c>
      <c r="V172" s="22" t="e">
        <f ca="1">VLOOKUP(Table_Data_Table_135[[#This Row],[Item ID]],Analysis_Table,15,FALSE)</f>
        <v>#N/A</v>
      </c>
      <c r="W172" s="2" t="e">
        <f ca="1">VLOOKUP(Table_Data_Table_135[[#This Row],[Item ID]],Analysis_Table,16,FALSE)</f>
        <v>#N/A</v>
      </c>
      <c r="X172" s="2" t="e">
        <f ca="1">VLOOKUP(Table_Data_Table_135[[#This Row],[Item ID]],Analysis_Table,17,FALSE)</f>
        <v>#N/A</v>
      </c>
      <c r="Y172" s="20" t="e">
        <f ca="1">VLOOKUP(Table_Data_Table_135[[#This Row],[Item ID]],Analysis_Table,18,FALSE)</f>
        <v>#N/A</v>
      </c>
      <c r="Z172" s="20" t="e">
        <f ca="1">VLOOKUP(Table_Data_Table_135[[#This Row],[Item ID]],Analysis_Table,19,FALSE)</f>
        <v>#N/A</v>
      </c>
      <c r="AA172"/>
      <c r="AB172"/>
      <c r="AC172">
        <v>1</v>
      </c>
    </row>
    <row r="173" spans="1:29" hidden="1" x14ac:dyDescent="0.25">
      <c r="A173" t="s">
        <v>133</v>
      </c>
      <c r="C173" t="e">
        <f ca="1">VLOOKUP(Table_Data_Table_135[[#This Row],[Item ID]],Analysis_Table,20,FALSE)</f>
        <v>#N/A</v>
      </c>
      <c r="F173" s="1"/>
      <c r="K173" s="21">
        <v>0</v>
      </c>
      <c r="O173" s="2" t="e">
        <f ca="1">VLOOKUP(Table_Data_Table_135[[#This Row],[Item ID]],Analysis_Table,8,FALSE)</f>
        <v>#N/A</v>
      </c>
      <c r="P173" s="19" t="e">
        <f ca="1">VLOOKUP(Table_Data_Table_135[[#This Row],[Item ID]],Analysis_Table,9,FALSE)</f>
        <v>#N/A</v>
      </c>
      <c r="Q173" s="18" t="e">
        <f ca="1">VLOOKUP(Table_Data_Table_135[[#This Row],[Item ID]],Analysis_Table,10,FALSE)</f>
        <v>#N/A</v>
      </c>
      <c r="R173" s="21" t="e">
        <f ca="1">VLOOKUP(Table_Data_Table_135[[#This Row],[Item ID]],Analysis_Table,11,FALSE)</f>
        <v>#N/A</v>
      </c>
      <c r="S173" s="2" t="e">
        <f ca="1">VLOOKUP(Table_Data_Table_135[[#This Row],[Item ID]],Analysis_Table,12,FALSE)</f>
        <v>#N/A</v>
      </c>
      <c r="T173" s="20" t="e">
        <f ca="1">VLOOKUP(Table_Data_Table_135[[#This Row],[Item ID]],Analysis_Table,13,FALSE)</f>
        <v>#N/A</v>
      </c>
      <c r="U173" s="3" t="e">
        <f ca="1">VLOOKUP(Table_Data_Table_135[[#This Row],[Item ID]],Analysis_Table,14,FALSE)</f>
        <v>#N/A</v>
      </c>
      <c r="V173" s="22" t="e">
        <f ca="1">VLOOKUP(Table_Data_Table_135[[#This Row],[Item ID]],Analysis_Table,15,FALSE)</f>
        <v>#N/A</v>
      </c>
      <c r="W173" s="2" t="e">
        <f ca="1">VLOOKUP(Table_Data_Table_135[[#This Row],[Item ID]],Analysis_Table,16,FALSE)</f>
        <v>#N/A</v>
      </c>
      <c r="X173" s="2" t="e">
        <f ca="1">VLOOKUP(Table_Data_Table_135[[#This Row],[Item ID]],Analysis_Table,17,FALSE)</f>
        <v>#N/A</v>
      </c>
      <c r="Y173" s="20" t="e">
        <f ca="1">VLOOKUP(Table_Data_Table_135[[#This Row],[Item ID]],Analysis_Table,18,FALSE)</f>
        <v>#N/A</v>
      </c>
      <c r="Z173" s="20" t="e">
        <f ca="1">VLOOKUP(Table_Data_Table_135[[#This Row],[Item ID]],Analysis_Table,19,FALSE)</f>
        <v>#N/A</v>
      </c>
      <c r="AA173"/>
      <c r="AB173"/>
      <c r="AC173">
        <v>1</v>
      </c>
    </row>
    <row r="174" spans="1:29" hidden="1" x14ac:dyDescent="0.25">
      <c r="A174" t="s">
        <v>133</v>
      </c>
      <c r="C174" t="e">
        <f ca="1">VLOOKUP(Table_Data_Table_135[[#This Row],[Item ID]],Analysis_Table,20,FALSE)</f>
        <v>#N/A</v>
      </c>
      <c r="F174" s="1"/>
      <c r="K174" s="21">
        <v>0</v>
      </c>
      <c r="O174" s="2" t="e">
        <f ca="1">VLOOKUP(Table_Data_Table_135[[#This Row],[Item ID]],Analysis_Table,8,FALSE)</f>
        <v>#N/A</v>
      </c>
      <c r="P174" s="19" t="e">
        <f ca="1">VLOOKUP(Table_Data_Table_135[[#This Row],[Item ID]],Analysis_Table,9,FALSE)</f>
        <v>#N/A</v>
      </c>
      <c r="Q174" s="18" t="e">
        <f ca="1">VLOOKUP(Table_Data_Table_135[[#This Row],[Item ID]],Analysis_Table,10,FALSE)</f>
        <v>#N/A</v>
      </c>
      <c r="R174" s="21" t="e">
        <f ca="1">VLOOKUP(Table_Data_Table_135[[#This Row],[Item ID]],Analysis_Table,11,FALSE)</f>
        <v>#N/A</v>
      </c>
      <c r="S174" s="2" t="e">
        <f ca="1">VLOOKUP(Table_Data_Table_135[[#This Row],[Item ID]],Analysis_Table,12,FALSE)</f>
        <v>#N/A</v>
      </c>
      <c r="T174" s="20" t="e">
        <f ca="1">VLOOKUP(Table_Data_Table_135[[#This Row],[Item ID]],Analysis_Table,13,FALSE)</f>
        <v>#N/A</v>
      </c>
      <c r="U174" s="3" t="e">
        <f ca="1">VLOOKUP(Table_Data_Table_135[[#This Row],[Item ID]],Analysis_Table,14,FALSE)</f>
        <v>#N/A</v>
      </c>
      <c r="V174" s="22" t="e">
        <f ca="1">VLOOKUP(Table_Data_Table_135[[#This Row],[Item ID]],Analysis_Table,15,FALSE)</f>
        <v>#N/A</v>
      </c>
      <c r="W174" s="2" t="e">
        <f ca="1">VLOOKUP(Table_Data_Table_135[[#This Row],[Item ID]],Analysis_Table,16,FALSE)</f>
        <v>#N/A</v>
      </c>
      <c r="X174" s="2" t="e">
        <f ca="1">VLOOKUP(Table_Data_Table_135[[#This Row],[Item ID]],Analysis_Table,17,FALSE)</f>
        <v>#N/A</v>
      </c>
      <c r="Y174" s="20" t="e">
        <f ca="1">VLOOKUP(Table_Data_Table_135[[#This Row],[Item ID]],Analysis_Table,18,FALSE)</f>
        <v>#N/A</v>
      </c>
      <c r="Z174" s="20" t="e">
        <f ca="1">VLOOKUP(Table_Data_Table_135[[#This Row],[Item ID]],Analysis_Table,19,FALSE)</f>
        <v>#N/A</v>
      </c>
      <c r="AA174"/>
      <c r="AB174"/>
      <c r="AC174">
        <v>1</v>
      </c>
    </row>
    <row r="175" spans="1:29" hidden="1" x14ac:dyDescent="0.25">
      <c r="A175" t="s">
        <v>133</v>
      </c>
      <c r="C175" t="e">
        <f ca="1">VLOOKUP(Table_Data_Table_135[[#This Row],[Item ID]],Analysis_Table,20,FALSE)</f>
        <v>#N/A</v>
      </c>
      <c r="F175" s="1"/>
      <c r="K175" s="21">
        <v>0</v>
      </c>
      <c r="O175" s="2" t="e">
        <f ca="1">VLOOKUP(Table_Data_Table_135[[#This Row],[Item ID]],Analysis_Table,8,FALSE)</f>
        <v>#N/A</v>
      </c>
      <c r="P175" s="19" t="e">
        <f ca="1">VLOOKUP(Table_Data_Table_135[[#This Row],[Item ID]],Analysis_Table,9,FALSE)</f>
        <v>#N/A</v>
      </c>
      <c r="Q175" s="18" t="e">
        <f ca="1">VLOOKUP(Table_Data_Table_135[[#This Row],[Item ID]],Analysis_Table,10,FALSE)</f>
        <v>#N/A</v>
      </c>
      <c r="R175" s="21" t="e">
        <f ca="1">VLOOKUP(Table_Data_Table_135[[#This Row],[Item ID]],Analysis_Table,11,FALSE)</f>
        <v>#N/A</v>
      </c>
      <c r="S175" s="2" t="e">
        <f ca="1">VLOOKUP(Table_Data_Table_135[[#This Row],[Item ID]],Analysis_Table,12,FALSE)</f>
        <v>#N/A</v>
      </c>
      <c r="T175" s="20" t="e">
        <f ca="1">VLOOKUP(Table_Data_Table_135[[#This Row],[Item ID]],Analysis_Table,13,FALSE)</f>
        <v>#N/A</v>
      </c>
      <c r="U175" s="3" t="e">
        <f ca="1">VLOOKUP(Table_Data_Table_135[[#This Row],[Item ID]],Analysis_Table,14,FALSE)</f>
        <v>#N/A</v>
      </c>
      <c r="V175" s="22" t="e">
        <f ca="1">VLOOKUP(Table_Data_Table_135[[#This Row],[Item ID]],Analysis_Table,15,FALSE)</f>
        <v>#N/A</v>
      </c>
      <c r="W175" s="2" t="e">
        <f ca="1">VLOOKUP(Table_Data_Table_135[[#This Row],[Item ID]],Analysis_Table,16,FALSE)</f>
        <v>#N/A</v>
      </c>
      <c r="X175" s="2" t="e">
        <f ca="1">VLOOKUP(Table_Data_Table_135[[#This Row],[Item ID]],Analysis_Table,17,FALSE)</f>
        <v>#N/A</v>
      </c>
      <c r="Y175" s="20" t="e">
        <f ca="1">VLOOKUP(Table_Data_Table_135[[#This Row],[Item ID]],Analysis_Table,18,FALSE)</f>
        <v>#N/A</v>
      </c>
      <c r="Z175" s="20" t="e">
        <f ca="1">VLOOKUP(Table_Data_Table_135[[#This Row],[Item ID]],Analysis_Table,19,FALSE)</f>
        <v>#N/A</v>
      </c>
      <c r="AA175"/>
      <c r="AB175"/>
      <c r="AC175">
        <v>1</v>
      </c>
    </row>
    <row r="176" spans="1:29" hidden="1" x14ac:dyDescent="0.25">
      <c r="A176" t="s">
        <v>133</v>
      </c>
      <c r="C176" t="e">
        <f ca="1">VLOOKUP(Table_Data_Table_135[[#This Row],[Item ID]],Analysis_Table,20,FALSE)</f>
        <v>#N/A</v>
      </c>
      <c r="F176" s="1"/>
      <c r="K176" s="21">
        <v>0</v>
      </c>
      <c r="O176" s="2" t="e">
        <f ca="1">VLOOKUP(Table_Data_Table_135[[#This Row],[Item ID]],Analysis_Table,8,FALSE)</f>
        <v>#N/A</v>
      </c>
      <c r="P176" s="19" t="e">
        <f ca="1">VLOOKUP(Table_Data_Table_135[[#This Row],[Item ID]],Analysis_Table,9,FALSE)</f>
        <v>#N/A</v>
      </c>
      <c r="Q176" s="18" t="e">
        <f ca="1">VLOOKUP(Table_Data_Table_135[[#This Row],[Item ID]],Analysis_Table,10,FALSE)</f>
        <v>#N/A</v>
      </c>
      <c r="R176" s="21" t="e">
        <f ca="1">VLOOKUP(Table_Data_Table_135[[#This Row],[Item ID]],Analysis_Table,11,FALSE)</f>
        <v>#N/A</v>
      </c>
      <c r="S176" s="2" t="e">
        <f ca="1">VLOOKUP(Table_Data_Table_135[[#This Row],[Item ID]],Analysis_Table,12,FALSE)</f>
        <v>#N/A</v>
      </c>
      <c r="T176" s="20" t="e">
        <f ca="1">VLOOKUP(Table_Data_Table_135[[#This Row],[Item ID]],Analysis_Table,13,FALSE)</f>
        <v>#N/A</v>
      </c>
      <c r="U176" s="3" t="e">
        <f ca="1">VLOOKUP(Table_Data_Table_135[[#This Row],[Item ID]],Analysis_Table,14,FALSE)</f>
        <v>#N/A</v>
      </c>
      <c r="V176" s="22" t="e">
        <f ca="1">VLOOKUP(Table_Data_Table_135[[#This Row],[Item ID]],Analysis_Table,15,FALSE)</f>
        <v>#N/A</v>
      </c>
      <c r="W176" s="2" t="e">
        <f ca="1">VLOOKUP(Table_Data_Table_135[[#This Row],[Item ID]],Analysis_Table,16,FALSE)</f>
        <v>#N/A</v>
      </c>
      <c r="X176" s="2" t="e">
        <f ca="1">VLOOKUP(Table_Data_Table_135[[#This Row],[Item ID]],Analysis_Table,17,FALSE)</f>
        <v>#N/A</v>
      </c>
      <c r="Y176" s="20" t="e">
        <f ca="1">VLOOKUP(Table_Data_Table_135[[#This Row],[Item ID]],Analysis_Table,18,FALSE)</f>
        <v>#N/A</v>
      </c>
      <c r="Z176" s="20" t="e">
        <f ca="1">VLOOKUP(Table_Data_Table_135[[#This Row],[Item ID]],Analysis_Table,19,FALSE)</f>
        <v>#N/A</v>
      </c>
      <c r="AA176"/>
      <c r="AB176"/>
      <c r="AC176">
        <v>1</v>
      </c>
    </row>
    <row r="177" spans="1:29" hidden="1" x14ac:dyDescent="0.25">
      <c r="A177" t="s">
        <v>133</v>
      </c>
      <c r="C177" t="e">
        <f ca="1">VLOOKUP(Table_Data_Table_135[[#This Row],[Item ID]],Analysis_Table,20,FALSE)</f>
        <v>#N/A</v>
      </c>
      <c r="F177" s="1"/>
      <c r="K177" s="21">
        <v>0</v>
      </c>
      <c r="O177" s="2" t="e">
        <f ca="1">VLOOKUP(Table_Data_Table_135[[#This Row],[Item ID]],Analysis_Table,8,FALSE)</f>
        <v>#N/A</v>
      </c>
      <c r="P177" s="19" t="e">
        <f ca="1">VLOOKUP(Table_Data_Table_135[[#This Row],[Item ID]],Analysis_Table,9,FALSE)</f>
        <v>#N/A</v>
      </c>
      <c r="Q177" s="18" t="e">
        <f ca="1">VLOOKUP(Table_Data_Table_135[[#This Row],[Item ID]],Analysis_Table,10,FALSE)</f>
        <v>#N/A</v>
      </c>
      <c r="R177" s="21" t="e">
        <f ca="1">VLOOKUP(Table_Data_Table_135[[#This Row],[Item ID]],Analysis_Table,11,FALSE)</f>
        <v>#N/A</v>
      </c>
      <c r="S177" s="2" t="e">
        <f ca="1">VLOOKUP(Table_Data_Table_135[[#This Row],[Item ID]],Analysis_Table,12,FALSE)</f>
        <v>#N/A</v>
      </c>
      <c r="T177" s="20" t="e">
        <f ca="1">VLOOKUP(Table_Data_Table_135[[#This Row],[Item ID]],Analysis_Table,13,FALSE)</f>
        <v>#N/A</v>
      </c>
      <c r="U177" s="3" t="e">
        <f ca="1">VLOOKUP(Table_Data_Table_135[[#This Row],[Item ID]],Analysis_Table,14,FALSE)</f>
        <v>#N/A</v>
      </c>
      <c r="V177" s="22" t="e">
        <f ca="1">VLOOKUP(Table_Data_Table_135[[#This Row],[Item ID]],Analysis_Table,15,FALSE)</f>
        <v>#N/A</v>
      </c>
      <c r="W177" s="2" t="e">
        <f ca="1">VLOOKUP(Table_Data_Table_135[[#This Row],[Item ID]],Analysis_Table,16,FALSE)</f>
        <v>#N/A</v>
      </c>
      <c r="X177" s="2" t="e">
        <f ca="1">VLOOKUP(Table_Data_Table_135[[#This Row],[Item ID]],Analysis_Table,17,FALSE)</f>
        <v>#N/A</v>
      </c>
      <c r="Y177" s="20" t="e">
        <f ca="1">VLOOKUP(Table_Data_Table_135[[#This Row],[Item ID]],Analysis_Table,18,FALSE)</f>
        <v>#N/A</v>
      </c>
      <c r="Z177" s="20" t="e">
        <f ca="1">VLOOKUP(Table_Data_Table_135[[#This Row],[Item ID]],Analysis_Table,19,FALSE)</f>
        <v>#N/A</v>
      </c>
      <c r="AA177"/>
      <c r="AB177"/>
      <c r="AC177">
        <v>1</v>
      </c>
    </row>
    <row r="178" spans="1:29" hidden="1" x14ac:dyDescent="0.25">
      <c r="A178" t="s">
        <v>133</v>
      </c>
      <c r="C178" t="e">
        <f ca="1">VLOOKUP(Table_Data_Table_135[[#This Row],[Item ID]],Analysis_Table,20,FALSE)</f>
        <v>#N/A</v>
      </c>
      <c r="F178" s="1"/>
      <c r="K178" s="21">
        <v>0</v>
      </c>
      <c r="O178" s="2" t="e">
        <f ca="1">VLOOKUP(Table_Data_Table_135[[#This Row],[Item ID]],Analysis_Table,8,FALSE)</f>
        <v>#N/A</v>
      </c>
      <c r="P178" s="19" t="e">
        <f ca="1">VLOOKUP(Table_Data_Table_135[[#This Row],[Item ID]],Analysis_Table,9,FALSE)</f>
        <v>#N/A</v>
      </c>
      <c r="Q178" s="18" t="e">
        <f ca="1">VLOOKUP(Table_Data_Table_135[[#This Row],[Item ID]],Analysis_Table,10,FALSE)</f>
        <v>#N/A</v>
      </c>
      <c r="R178" s="21" t="e">
        <f ca="1">VLOOKUP(Table_Data_Table_135[[#This Row],[Item ID]],Analysis_Table,11,FALSE)</f>
        <v>#N/A</v>
      </c>
      <c r="S178" s="2" t="e">
        <f ca="1">VLOOKUP(Table_Data_Table_135[[#This Row],[Item ID]],Analysis_Table,12,FALSE)</f>
        <v>#N/A</v>
      </c>
      <c r="T178" s="20" t="e">
        <f ca="1">VLOOKUP(Table_Data_Table_135[[#This Row],[Item ID]],Analysis_Table,13,FALSE)</f>
        <v>#N/A</v>
      </c>
      <c r="U178" s="3" t="e">
        <f ca="1">VLOOKUP(Table_Data_Table_135[[#This Row],[Item ID]],Analysis_Table,14,FALSE)</f>
        <v>#N/A</v>
      </c>
      <c r="V178" s="22" t="e">
        <f ca="1">VLOOKUP(Table_Data_Table_135[[#This Row],[Item ID]],Analysis_Table,15,FALSE)</f>
        <v>#N/A</v>
      </c>
      <c r="W178" s="2" t="e">
        <f ca="1">VLOOKUP(Table_Data_Table_135[[#This Row],[Item ID]],Analysis_Table,16,FALSE)</f>
        <v>#N/A</v>
      </c>
      <c r="X178" s="2" t="e">
        <f ca="1">VLOOKUP(Table_Data_Table_135[[#This Row],[Item ID]],Analysis_Table,17,FALSE)</f>
        <v>#N/A</v>
      </c>
      <c r="Y178" s="20" t="e">
        <f ca="1">VLOOKUP(Table_Data_Table_135[[#This Row],[Item ID]],Analysis_Table,18,FALSE)</f>
        <v>#N/A</v>
      </c>
      <c r="Z178" s="20" t="e">
        <f ca="1">VLOOKUP(Table_Data_Table_135[[#This Row],[Item ID]],Analysis_Table,19,FALSE)</f>
        <v>#N/A</v>
      </c>
      <c r="AA178"/>
      <c r="AB178"/>
      <c r="AC178">
        <v>1</v>
      </c>
    </row>
    <row r="179" spans="1:29" hidden="1" x14ac:dyDescent="0.25">
      <c r="A179" t="s">
        <v>133</v>
      </c>
      <c r="C179" t="e">
        <f ca="1">VLOOKUP(Table_Data_Table_135[[#This Row],[Item ID]],Analysis_Table,20,FALSE)</f>
        <v>#N/A</v>
      </c>
      <c r="F179" s="1"/>
      <c r="K179" s="21">
        <v>0</v>
      </c>
      <c r="O179" s="2" t="e">
        <f ca="1">VLOOKUP(Table_Data_Table_135[[#This Row],[Item ID]],Analysis_Table,8,FALSE)</f>
        <v>#N/A</v>
      </c>
      <c r="P179" s="19" t="e">
        <f ca="1">VLOOKUP(Table_Data_Table_135[[#This Row],[Item ID]],Analysis_Table,9,FALSE)</f>
        <v>#N/A</v>
      </c>
      <c r="Q179" s="18" t="e">
        <f ca="1">VLOOKUP(Table_Data_Table_135[[#This Row],[Item ID]],Analysis_Table,10,FALSE)</f>
        <v>#N/A</v>
      </c>
      <c r="R179" s="21" t="e">
        <f ca="1">VLOOKUP(Table_Data_Table_135[[#This Row],[Item ID]],Analysis_Table,11,FALSE)</f>
        <v>#N/A</v>
      </c>
      <c r="S179" s="2" t="e">
        <f ca="1">VLOOKUP(Table_Data_Table_135[[#This Row],[Item ID]],Analysis_Table,12,FALSE)</f>
        <v>#N/A</v>
      </c>
      <c r="T179" s="20" t="e">
        <f ca="1">VLOOKUP(Table_Data_Table_135[[#This Row],[Item ID]],Analysis_Table,13,FALSE)</f>
        <v>#N/A</v>
      </c>
      <c r="U179" s="3" t="e">
        <f ca="1">VLOOKUP(Table_Data_Table_135[[#This Row],[Item ID]],Analysis_Table,14,FALSE)</f>
        <v>#N/A</v>
      </c>
      <c r="V179" s="22" t="e">
        <f ca="1">VLOOKUP(Table_Data_Table_135[[#This Row],[Item ID]],Analysis_Table,15,FALSE)</f>
        <v>#N/A</v>
      </c>
      <c r="W179" s="2" t="e">
        <f ca="1">VLOOKUP(Table_Data_Table_135[[#This Row],[Item ID]],Analysis_Table,16,FALSE)</f>
        <v>#N/A</v>
      </c>
      <c r="X179" s="2" t="e">
        <f ca="1">VLOOKUP(Table_Data_Table_135[[#This Row],[Item ID]],Analysis_Table,17,FALSE)</f>
        <v>#N/A</v>
      </c>
      <c r="Y179" s="20" t="e">
        <f ca="1">VLOOKUP(Table_Data_Table_135[[#This Row],[Item ID]],Analysis_Table,18,FALSE)</f>
        <v>#N/A</v>
      </c>
      <c r="Z179" s="20" t="e">
        <f ca="1">VLOOKUP(Table_Data_Table_135[[#This Row],[Item ID]],Analysis_Table,19,FALSE)</f>
        <v>#N/A</v>
      </c>
      <c r="AA179"/>
      <c r="AB179"/>
      <c r="AC179">
        <v>1</v>
      </c>
    </row>
    <row r="180" spans="1:29" hidden="1" x14ac:dyDescent="0.25">
      <c r="A180" t="s">
        <v>133</v>
      </c>
      <c r="C180" t="e">
        <f ca="1">VLOOKUP(Table_Data_Table_135[[#This Row],[Item ID]],Analysis_Table,20,FALSE)</f>
        <v>#N/A</v>
      </c>
      <c r="F180" s="1"/>
      <c r="K180" s="21">
        <v>0</v>
      </c>
      <c r="O180" s="2" t="e">
        <f ca="1">VLOOKUP(Table_Data_Table_135[[#This Row],[Item ID]],Analysis_Table,8,FALSE)</f>
        <v>#N/A</v>
      </c>
      <c r="P180" s="19" t="e">
        <f ca="1">VLOOKUP(Table_Data_Table_135[[#This Row],[Item ID]],Analysis_Table,9,FALSE)</f>
        <v>#N/A</v>
      </c>
      <c r="Q180" s="18" t="e">
        <f ca="1">VLOOKUP(Table_Data_Table_135[[#This Row],[Item ID]],Analysis_Table,10,FALSE)</f>
        <v>#N/A</v>
      </c>
      <c r="R180" s="21" t="e">
        <f ca="1">VLOOKUP(Table_Data_Table_135[[#This Row],[Item ID]],Analysis_Table,11,FALSE)</f>
        <v>#N/A</v>
      </c>
      <c r="S180" s="2" t="e">
        <f ca="1">VLOOKUP(Table_Data_Table_135[[#This Row],[Item ID]],Analysis_Table,12,FALSE)</f>
        <v>#N/A</v>
      </c>
      <c r="T180" s="20" t="e">
        <f ca="1">VLOOKUP(Table_Data_Table_135[[#This Row],[Item ID]],Analysis_Table,13,FALSE)</f>
        <v>#N/A</v>
      </c>
      <c r="U180" s="3" t="e">
        <f ca="1">VLOOKUP(Table_Data_Table_135[[#This Row],[Item ID]],Analysis_Table,14,FALSE)</f>
        <v>#N/A</v>
      </c>
      <c r="V180" s="22" t="e">
        <f ca="1">VLOOKUP(Table_Data_Table_135[[#This Row],[Item ID]],Analysis_Table,15,FALSE)</f>
        <v>#N/A</v>
      </c>
      <c r="W180" s="2" t="e">
        <f ca="1">VLOOKUP(Table_Data_Table_135[[#This Row],[Item ID]],Analysis_Table,16,FALSE)</f>
        <v>#N/A</v>
      </c>
      <c r="X180" s="2" t="e">
        <f ca="1">VLOOKUP(Table_Data_Table_135[[#This Row],[Item ID]],Analysis_Table,17,FALSE)</f>
        <v>#N/A</v>
      </c>
      <c r="Y180" s="20" t="e">
        <f ca="1">VLOOKUP(Table_Data_Table_135[[#This Row],[Item ID]],Analysis_Table,18,FALSE)</f>
        <v>#N/A</v>
      </c>
      <c r="Z180" s="20" t="e">
        <f ca="1">VLOOKUP(Table_Data_Table_135[[#This Row],[Item ID]],Analysis_Table,19,FALSE)</f>
        <v>#N/A</v>
      </c>
      <c r="AA180"/>
      <c r="AB180"/>
      <c r="AC180">
        <v>1</v>
      </c>
    </row>
    <row r="181" spans="1:29" hidden="1" x14ac:dyDescent="0.25">
      <c r="A181" t="s">
        <v>133</v>
      </c>
      <c r="C181" t="e">
        <f ca="1">VLOOKUP(Table_Data_Table_135[[#This Row],[Item ID]],Analysis_Table,20,FALSE)</f>
        <v>#N/A</v>
      </c>
      <c r="F181" s="1"/>
      <c r="K181" s="21">
        <v>0</v>
      </c>
      <c r="O181" s="2" t="e">
        <f ca="1">VLOOKUP(Table_Data_Table_135[[#This Row],[Item ID]],Analysis_Table,8,FALSE)</f>
        <v>#N/A</v>
      </c>
      <c r="P181" s="19" t="e">
        <f ca="1">VLOOKUP(Table_Data_Table_135[[#This Row],[Item ID]],Analysis_Table,9,FALSE)</f>
        <v>#N/A</v>
      </c>
      <c r="Q181" s="18" t="e">
        <f ca="1">VLOOKUP(Table_Data_Table_135[[#This Row],[Item ID]],Analysis_Table,10,FALSE)</f>
        <v>#N/A</v>
      </c>
      <c r="R181" s="21" t="e">
        <f ca="1">VLOOKUP(Table_Data_Table_135[[#This Row],[Item ID]],Analysis_Table,11,FALSE)</f>
        <v>#N/A</v>
      </c>
      <c r="S181" s="2" t="e">
        <f ca="1">VLOOKUP(Table_Data_Table_135[[#This Row],[Item ID]],Analysis_Table,12,FALSE)</f>
        <v>#N/A</v>
      </c>
      <c r="T181" s="20" t="e">
        <f ca="1">VLOOKUP(Table_Data_Table_135[[#This Row],[Item ID]],Analysis_Table,13,FALSE)</f>
        <v>#N/A</v>
      </c>
      <c r="U181" s="3" t="e">
        <f ca="1">VLOOKUP(Table_Data_Table_135[[#This Row],[Item ID]],Analysis_Table,14,FALSE)</f>
        <v>#N/A</v>
      </c>
      <c r="V181" s="22" t="e">
        <f ca="1">VLOOKUP(Table_Data_Table_135[[#This Row],[Item ID]],Analysis_Table,15,FALSE)</f>
        <v>#N/A</v>
      </c>
      <c r="W181" s="2" t="e">
        <f ca="1">VLOOKUP(Table_Data_Table_135[[#This Row],[Item ID]],Analysis_Table,16,FALSE)</f>
        <v>#N/A</v>
      </c>
      <c r="X181" s="2" t="e">
        <f ca="1">VLOOKUP(Table_Data_Table_135[[#This Row],[Item ID]],Analysis_Table,17,FALSE)</f>
        <v>#N/A</v>
      </c>
      <c r="Y181" s="20" t="e">
        <f ca="1">VLOOKUP(Table_Data_Table_135[[#This Row],[Item ID]],Analysis_Table,18,FALSE)</f>
        <v>#N/A</v>
      </c>
      <c r="Z181" s="20" t="e">
        <f ca="1">VLOOKUP(Table_Data_Table_135[[#This Row],[Item ID]],Analysis_Table,19,FALSE)</f>
        <v>#N/A</v>
      </c>
      <c r="AA181"/>
      <c r="AB181"/>
      <c r="AC181">
        <v>1</v>
      </c>
    </row>
    <row r="182" spans="1:29" hidden="1" x14ac:dyDescent="0.25">
      <c r="A182" t="s">
        <v>133</v>
      </c>
      <c r="C182" t="e">
        <f ca="1">VLOOKUP(Table_Data_Table_135[[#This Row],[Item ID]],Analysis_Table,20,FALSE)</f>
        <v>#N/A</v>
      </c>
      <c r="F182" s="1"/>
      <c r="K182" s="21">
        <v>0</v>
      </c>
      <c r="O182" s="2" t="e">
        <f ca="1">VLOOKUP(Table_Data_Table_135[[#This Row],[Item ID]],Analysis_Table,8,FALSE)</f>
        <v>#N/A</v>
      </c>
      <c r="P182" s="19" t="e">
        <f ca="1">VLOOKUP(Table_Data_Table_135[[#This Row],[Item ID]],Analysis_Table,9,FALSE)</f>
        <v>#N/A</v>
      </c>
      <c r="Q182" s="18" t="e">
        <f ca="1">VLOOKUP(Table_Data_Table_135[[#This Row],[Item ID]],Analysis_Table,10,FALSE)</f>
        <v>#N/A</v>
      </c>
      <c r="R182" s="21" t="e">
        <f ca="1">VLOOKUP(Table_Data_Table_135[[#This Row],[Item ID]],Analysis_Table,11,FALSE)</f>
        <v>#N/A</v>
      </c>
      <c r="S182" s="2" t="e">
        <f ca="1">VLOOKUP(Table_Data_Table_135[[#This Row],[Item ID]],Analysis_Table,12,FALSE)</f>
        <v>#N/A</v>
      </c>
      <c r="T182" s="20" t="e">
        <f ca="1">VLOOKUP(Table_Data_Table_135[[#This Row],[Item ID]],Analysis_Table,13,FALSE)</f>
        <v>#N/A</v>
      </c>
      <c r="U182" s="3" t="e">
        <f ca="1">VLOOKUP(Table_Data_Table_135[[#This Row],[Item ID]],Analysis_Table,14,FALSE)</f>
        <v>#N/A</v>
      </c>
      <c r="V182" s="22" t="e">
        <f ca="1">VLOOKUP(Table_Data_Table_135[[#This Row],[Item ID]],Analysis_Table,15,FALSE)</f>
        <v>#N/A</v>
      </c>
      <c r="W182" s="2" t="e">
        <f ca="1">VLOOKUP(Table_Data_Table_135[[#This Row],[Item ID]],Analysis_Table,16,FALSE)</f>
        <v>#N/A</v>
      </c>
      <c r="X182" s="2" t="e">
        <f ca="1">VLOOKUP(Table_Data_Table_135[[#This Row],[Item ID]],Analysis_Table,17,FALSE)</f>
        <v>#N/A</v>
      </c>
      <c r="Y182" s="20" t="e">
        <f ca="1">VLOOKUP(Table_Data_Table_135[[#This Row],[Item ID]],Analysis_Table,18,FALSE)</f>
        <v>#N/A</v>
      </c>
      <c r="Z182" s="20" t="e">
        <f ca="1">VLOOKUP(Table_Data_Table_135[[#This Row],[Item ID]],Analysis_Table,19,FALSE)</f>
        <v>#N/A</v>
      </c>
      <c r="AA182"/>
      <c r="AB182"/>
      <c r="AC182">
        <v>1</v>
      </c>
    </row>
    <row r="183" spans="1:29" hidden="1" x14ac:dyDescent="0.25">
      <c r="A183" t="s">
        <v>133</v>
      </c>
      <c r="C183" t="e">
        <f ca="1">VLOOKUP(Table_Data_Table_135[[#This Row],[Item ID]],Analysis_Table,20,FALSE)</f>
        <v>#N/A</v>
      </c>
      <c r="F183" s="1"/>
      <c r="K183" s="21">
        <v>0</v>
      </c>
      <c r="O183" s="2" t="e">
        <f ca="1">VLOOKUP(Table_Data_Table_135[[#This Row],[Item ID]],Analysis_Table,8,FALSE)</f>
        <v>#N/A</v>
      </c>
      <c r="P183" s="19" t="e">
        <f ca="1">VLOOKUP(Table_Data_Table_135[[#This Row],[Item ID]],Analysis_Table,9,FALSE)</f>
        <v>#N/A</v>
      </c>
      <c r="Q183" s="18" t="e">
        <f ca="1">VLOOKUP(Table_Data_Table_135[[#This Row],[Item ID]],Analysis_Table,10,FALSE)</f>
        <v>#N/A</v>
      </c>
      <c r="R183" s="21" t="e">
        <f ca="1">VLOOKUP(Table_Data_Table_135[[#This Row],[Item ID]],Analysis_Table,11,FALSE)</f>
        <v>#N/A</v>
      </c>
      <c r="S183" s="2" t="e">
        <f ca="1">VLOOKUP(Table_Data_Table_135[[#This Row],[Item ID]],Analysis_Table,12,FALSE)</f>
        <v>#N/A</v>
      </c>
      <c r="T183" s="20" t="e">
        <f ca="1">VLOOKUP(Table_Data_Table_135[[#This Row],[Item ID]],Analysis_Table,13,FALSE)</f>
        <v>#N/A</v>
      </c>
      <c r="U183" s="3" t="e">
        <f ca="1">VLOOKUP(Table_Data_Table_135[[#This Row],[Item ID]],Analysis_Table,14,FALSE)</f>
        <v>#N/A</v>
      </c>
      <c r="V183" s="22" t="e">
        <f ca="1">VLOOKUP(Table_Data_Table_135[[#This Row],[Item ID]],Analysis_Table,15,FALSE)</f>
        <v>#N/A</v>
      </c>
      <c r="W183" s="2" t="e">
        <f ca="1">VLOOKUP(Table_Data_Table_135[[#This Row],[Item ID]],Analysis_Table,16,FALSE)</f>
        <v>#N/A</v>
      </c>
      <c r="X183" s="2" t="e">
        <f ca="1">VLOOKUP(Table_Data_Table_135[[#This Row],[Item ID]],Analysis_Table,17,FALSE)</f>
        <v>#N/A</v>
      </c>
      <c r="Y183" s="20" t="e">
        <f ca="1">VLOOKUP(Table_Data_Table_135[[#This Row],[Item ID]],Analysis_Table,18,FALSE)</f>
        <v>#N/A</v>
      </c>
      <c r="Z183" s="20" t="e">
        <f ca="1">VLOOKUP(Table_Data_Table_135[[#This Row],[Item ID]],Analysis_Table,19,FALSE)</f>
        <v>#N/A</v>
      </c>
      <c r="AA183"/>
      <c r="AB183"/>
      <c r="AC183">
        <v>1</v>
      </c>
    </row>
    <row r="184" spans="1:29" hidden="1" x14ac:dyDescent="0.25">
      <c r="A184" t="s">
        <v>133</v>
      </c>
      <c r="C184" t="e">
        <f ca="1">VLOOKUP(Table_Data_Table_135[[#This Row],[Item ID]],Analysis_Table,20,FALSE)</f>
        <v>#N/A</v>
      </c>
      <c r="F184" s="1"/>
      <c r="K184" s="21">
        <v>0</v>
      </c>
      <c r="O184" s="2" t="e">
        <f ca="1">VLOOKUP(Table_Data_Table_135[[#This Row],[Item ID]],Analysis_Table,8,FALSE)</f>
        <v>#N/A</v>
      </c>
      <c r="P184" s="19" t="e">
        <f ca="1">VLOOKUP(Table_Data_Table_135[[#This Row],[Item ID]],Analysis_Table,9,FALSE)</f>
        <v>#N/A</v>
      </c>
      <c r="Q184" s="18" t="e">
        <f ca="1">VLOOKUP(Table_Data_Table_135[[#This Row],[Item ID]],Analysis_Table,10,FALSE)</f>
        <v>#N/A</v>
      </c>
      <c r="R184" s="21" t="e">
        <f ca="1">VLOOKUP(Table_Data_Table_135[[#This Row],[Item ID]],Analysis_Table,11,FALSE)</f>
        <v>#N/A</v>
      </c>
      <c r="S184" s="2" t="e">
        <f ca="1">VLOOKUP(Table_Data_Table_135[[#This Row],[Item ID]],Analysis_Table,12,FALSE)</f>
        <v>#N/A</v>
      </c>
      <c r="T184" s="20" t="e">
        <f ca="1">VLOOKUP(Table_Data_Table_135[[#This Row],[Item ID]],Analysis_Table,13,FALSE)</f>
        <v>#N/A</v>
      </c>
      <c r="U184" s="3" t="e">
        <f ca="1">VLOOKUP(Table_Data_Table_135[[#This Row],[Item ID]],Analysis_Table,14,FALSE)</f>
        <v>#N/A</v>
      </c>
      <c r="V184" s="22" t="e">
        <f ca="1">VLOOKUP(Table_Data_Table_135[[#This Row],[Item ID]],Analysis_Table,15,FALSE)</f>
        <v>#N/A</v>
      </c>
      <c r="W184" s="2" t="e">
        <f ca="1">VLOOKUP(Table_Data_Table_135[[#This Row],[Item ID]],Analysis_Table,16,FALSE)</f>
        <v>#N/A</v>
      </c>
      <c r="X184" s="2" t="e">
        <f ca="1">VLOOKUP(Table_Data_Table_135[[#This Row],[Item ID]],Analysis_Table,17,FALSE)</f>
        <v>#N/A</v>
      </c>
      <c r="Y184" s="20" t="e">
        <f ca="1">VLOOKUP(Table_Data_Table_135[[#This Row],[Item ID]],Analysis_Table,18,FALSE)</f>
        <v>#N/A</v>
      </c>
      <c r="Z184" s="20" t="e">
        <f ca="1">VLOOKUP(Table_Data_Table_135[[#This Row],[Item ID]],Analysis_Table,19,FALSE)</f>
        <v>#N/A</v>
      </c>
      <c r="AA184"/>
      <c r="AB184"/>
      <c r="AC184">
        <v>1</v>
      </c>
    </row>
    <row r="185" spans="1:29" hidden="1" x14ac:dyDescent="0.25">
      <c r="A185" t="s">
        <v>133</v>
      </c>
      <c r="C185" t="e">
        <f ca="1">VLOOKUP(Table_Data_Table_135[[#This Row],[Item ID]],Analysis_Table,20,FALSE)</f>
        <v>#N/A</v>
      </c>
      <c r="F185" s="1"/>
      <c r="K185" s="21">
        <v>0</v>
      </c>
      <c r="O185" s="2" t="e">
        <f ca="1">VLOOKUP(Table_Data_Table_135[[#This Row],[Item ID]],Analysis_Table,8,FALSE)</f>
        <v>#N/A</v>
      </c>
      <c r="P185" s="19" t="e">
        <f ca="1">VLOOKUP(Table_Data_Table_135[[#This Row],[Item ID]],Analysis_Table,9,FALSE)</f>
        <v>#N/A</v>
      </c>
      <c r="Q185" s="18" t="e">
        <f ca="1">VLOOKUP(Table_Data_Table_135[[#This Row],[Item ID]],Analysis_Table,10,FALSE)</f>
        <v>#N/A</v>
      </c>
      <c r="R185" s="21" t="e">
        <f ca="1">VLOOKUP(Table_Data_Table_135[[#This Row],[Item ID]],Analysis_Table,11,FALSE)</f>
        <v>#N/A</v>
      </c>
      <c r="S185" s="2" t="e">
        <f ca="1">VLOOKUP(Table_Data_Table_135[[#This Row],[Item ID]],Analysis_Table,12,FALSE)</f>
        <v>#N/A</v>
      </c>
      <c r="T185" s="20" t="e">
        <f ca="1">VLOOKUP(Table_Data_Table_135[[#This Row],[Item ID]],Analysis_Table,13,FALSE)</f>
        <v>#N/A</v>
      </c>
      <c r="U185" s="3" t="e">
        <f ca="1">VLOOKUP(Table_Data_Table_135[[#This Row],[Item ID]],Analysis_Table,14,FALSE)</f>
        <v>#N/A</v>
      </c>
      <c r="V185" s="22" t="e">
        <f ca="1">VLOOKUP(Table_Data_Table_135[[#This Row],[Item ID]],Analysis_Table,15,FALSE)</f>
        <v>#N/A</v>
      </c>
      <c r="W185" s="2" t="e">
        <f ca="1">VLOOKUP(Table_Data_Table_135[[#This Row],[Item ID]],Analysis_Table,16,FALSE)</f>
        <v>#N/A</v>
      </c>
      <c r="X185" s="2" t="e">
        <f ca="1">VLOOKUP(Table_Data_Table_135[[#This Row],[Item ID]],Analysis_Table,17,FALSE)</f>
        <v>#N/A</v>
      </c>
      <c r="Y185" s="20" t="e">
        <f ca="1">VLOOKUP(Table_Data_Table_135[[#This Row],[Item ID]],Analysis_Table,18,FALSE)</f>
        <v>#N/A</v>
      </c>
      <c r="Z185" s="20" t="e">
        <f ca="1">VLOOKUP(Table_Data_Table_135[[#This Row],[Item ID]],Analysis_Table,19,FALSE)</f>
        <v>#N/A</v>
      </c>
      <c r="AA185"/>
      <c r="AB185"/>
      <c r="AC185">
        <v>1</v>
      </c>
    </row>
    <row r="186" spans="1:29" hidden="1" x14ac:dyDescent="0.25">
      <c r="A186" t="s">
        <v>133</v>
      </c>
      <c r="C186" t="e">
        <f ca="1">VLOOKUP(Table_Data_Table_135[[#This Row],[Item ID]],Analysis_Table,20,FALSE)</f>
        <v>#N/A</v>
      </c>
      <c r="F186" s="1"/>
      <c r="K186" s="21">
        <v>0</v>
      </c>
      <c r="O186" s="2" t="e">
        <f ca="1">VLOOKUP(Table_Data_Table_135[[#This Row],[Item ID]],Analysis_Table,8,FALSE)</f>
        <v>#N/A</v>
      </c>
      <c r="P186" s="19" t="e">
        <f ca="1">VLOOKUP(Table_Data_Table_135[[#This Row],[Item ID]],Analysis_Table,9,FALSE)</f>
        <v>#N/A</v>
      </c>
      <c r="Q186" s="18" t="e">
        <f ca="1">VLOOKUP(Table_Data_Table_135[[#This Row],[Item ID]],Analysis_Table,10,FALSE)</f>
        <v>#N/A</v>
      </c>
      <c r="R186" s="21" t="e">
        <f ca="1">VLOOKUP(Table_Data_Table_135[[#This Row],[Item ID]],Analysis_Table,11,FALSE)</f>
        <v>#N/A</v>
      </c>
      <c r="S186" s="2" t="e">
        <f ca="1">VLOOKUP(Table_Data_Table_135[[#This Row],[Item ID]],Analysis_Table,12,FALSE)</f>
        <v>#N/A</v>
      </c>
      <c r="T186" s="20" t="e">
        <f ca="1">VLOOKUP(Table_Data_Table_135[[#This Row],[Item ID]],Analysis_Table,13,FALSE)</f>
        <v>#N/A</v>
      </c>
      <c r="U186" s="3" t="e">
        <f ca="1">VLOOKUP(Table_Data_Table_135[[#This Row],[Item ID]],Analysis_Table,14,FALSE)</f>
        <v>#N/A</v>
      </c>
      <c r="V186" s="22" t="e">
        <f ca="1">VLOOKUP(Table_Data_Table_135[[#This Row],[Item ID]],Analysis_Table,15,FALSE)</f>
        <v>#N/A</v>
      </c>
      <c r="W186" s="2" t="e">
        <f ca="1">VLOOKUP(Table_Data_Table_135[[#This Row],[Item ID]],Analysis_Table,16,FALSE)</f>
        <v>#N/A</v>
      </c>
      <c r="X186" s="2" t="e">
        <f ca="1">VLOOKUP(Table_Data_Table_135[[#This Row],[Item ID]],Analysis_Table,17,FALSE)</f>
        <v>#N/A</v>
      </c>
      <c r="Y186" s="20" t="e">
        <f ca="1">VLOOKUP(Table_Data_Table_135[[#This Row],[Item ID]],Analysis_Table,18,FALSE)</f>
        <v>#N/A</v>
      </c>
      <c r="Z186" s="20" t="e">
        <f ca="1">VLOOKUP(Table_Data_Table_135[[#This Row],[Item ID]],Analysis_Table,19,FALSE)</f>
        <v>#N/A</v>
      </c>
      <c r="AA186"/>
      <c r="AB186"/>
      <c r="AC186">
        <v>1</v>
      </c>
    </row>
    <row r="187" spans="1:29" hidden="1" x14ac:dyDescent="0.25">
      <c r="A187" t="s">
        <v>133</v>
      </c>
      <c r="C187" t="e">
        <f ca="1">VLOOKUP(Table_Data_Table_135[[#This Row],[Item ID]],Analysis_Table,20,FALSE)</f>
        <v>#N/A</v>
      </c>
      <c r="F187" s="1"/>
      <c r="K187" s="21">
        <v>0</v>
      </c>
      <c r="O187" s="2" t="e">
        <f ca="1">VLOOKUP(Table_Data_Table_135[[#This Row],[Item ID]],Analysis_Table,8,FALSE)</f>
        <v>#N/A</v>
      </c>
      <c r="P187" s="19" t="e">
        <f ca="1">VLOOKUP(Table_Data_Table_135[[#This Row],[Item ID]],Analysis_Table,9,FALSE)</f>
        <v>#N/A</v>
      </c>
      <c r="Q187" s="18" t="e">
        <f ca="1">VLOOKUP(Table_Data_Table_135[[#This Row],[Item ID]],Analysis_Table,10,FALSE)</f>
        <v>#N/A</v>
      </c>
      <c r="R187" s="21" t="e">
        <f ca="1">VLOOKUP(Table_Data_Table_135[[#This Row],[Item ID]],Analysis_Table,11,FALSE)</f>
        <v>#N/A</v>
      </c>
      <c r="S187" s="2" t="e">
        <f ca="1">VLOOKUP(Table_Data_Table_135[[#This Row],[Item ID]],Analysis_Table,12,FALSE)</f>
        <v>#N/A</v>
      </c>
      <c r="T187" s="20" t="e">
        <f ca="1">VLOOKUP(Table_Data_Table_135[[#This Row],[Item ID]],Analysis_Table,13,FALSE)</f>
        <v>#N/A</v>
      </c>
      <c r="U187" s="3" t="e">
        <f ca="1">VLOOKUP(Table_Data_Table_135[[#This Row],[Item ID]],Analysis_Table,14,FALSE)</f>
        <v>#N/A</v>
      </c>
      <c r="V187" s="22" t="e">
        <f ca="1">VLOOKUP(Table_Data_Table_135[[#This Row],[Item ID]],Analysis_Table,15,FALSE)</f>
        <v>#N/A</v>
      </c>
      <c r="W187" s="2" t="e">
        <f ca="1">VLOOKUP(Table_Data_Table_135[[#This Row],[Item ID]],Analysis_Table,16,FALSE)</f>
        <v>#N/A</v>
      </c>
      <c r="X187" s="2" t="e">
        <f ca="1">VLOOKUP(Table_Data_Table_135[[#This Row],[Item ID]],Analysis_Table,17,FALSE)</f>
        <v>#N/A</v>
      </c>
      <c r="Y187" s="20" t="e">
        <f ca="1">VLOOKUP(Table_Data_Table_135[[#This Row],[Item ID]],Analysis_Table,18,FALSE)</f>
        <v>#N/A</v>
      </c>
      <c r="Z187" s="20" t="e">
        <f ca="1">VLOOKUP(Table_Data_Table_135[[#This Row],[Item ID]],Analysis_Table,19,FALSE)</f>
        <v>#N/A</v>
      </c>
      <c r="AA187"/>
      <c r="AB187"/>
      <c r="AC187">
        <v>1</v>
      </c>
    </row>
    <row r="188" spans="1:29" hidden="1" x14ac:dyDescent="0.25">
      <c r="A188" t="s">
        <v>133</v>
      </c>
      <c r="C188" t="e">
        <f ca="1">VLOOKUP(Table_Data_Table_135[[#This Row],[Item ID]],Analysis_Table,20,FALSE)</f>
        <v>#N/A</v>
      </c>
      <c r="F188" s="1"/>
      <c r="K188" s="21">
        <v>0</v>
      </c>
      <c r="O188" s="2" t="e">
        <f ca="1">VLOOKUP(Table_Data_Table_135[[#This Row],[Item ID]],Analysis_Table,8,FALSE)</f>
        <v>#N/A</v>
      </c>
      <c r="P188" s="19" t="e">
        <f ca="1">VLOOKUP(Table_Data_Table_135[[#This Row],[Item ID]],Analysis_Table,9,FALSE)</f>
        <v>#N/A</v>
      </c>
      <c r="Q188" s="18" t="e">
        <f ca="1">VLOOKUP(Table_Data_Table_135[[#This Row],[Item ID]],Analysis_Table,10,FALSE)</f>
        <v>#N/A</v>
      </c>
      <c r="R188" s="21" t="e">
        <f ca="1">VLOOKUP(Table_Data_Table_135[[#This Row],[Item ID]],Analysis_Table,11,FALSE)</f>
        <v>#N/A</v>
      </c>
      <c r="S188" s="2" t="e">
        <f ca="1">VLOOKUP(Table_Data_Table_135[[#This Row],[Item ID]],Analysis_Table,12,FALSE)</f>
        <v>#N/A</v>
      </c>
      <c r="T188" s="20" t="e">
        <f ca="1">VLOOKUP(Table_Data_Table_135[[#This Row],[Item ID]],Analysis_Table,13,FALSE)</f>
        <v>#N/A</v>
      </c>
      <c r="U188" s="3" t="e">
        <f ca="1">VLOOKUP(Table_Data_Table_135[[#This Row],[Item ID]],Analysis_Table,14,FALSE)</f>
        <v>#N/A</v>
      </c>
      <c r="V188" s="22" t="e">
        <f ca="1">VLOOKUP(Table_Data_Table_135[[#This Row],[Item ID]],Analysis_Table,15,FALSE)</f>
        <v>#N/A</v>
      </c>
      <c r="W188" s="2" t="e">
        <f ca="1">VLOOKUP(Table_Data_Table_135[[#This Row],[Item ID]],Analysis_Table,16,FALSE)</f>
        <v>#N/A</v>
      </c>
      <c r="X188" s="2" t="e">
        <f ca="1">VLOOKUP(Table_Data_Table_135[[#This Row],[Item ID]],Analysis_Table,17,FALSE)</f>
        <v>#N/A</v>
      </c>
      <c r="Y188" s="20" t="e">
        <f ca="1">VLOOKUP(Table_Data_Table_135[[#This Row],[Item ID]],Analysis_Table,18,FALSE)</f>
        <v>#N/A</v>
      </c>
      <c r="Z188" s="20" t="e">
        <f ca="1">VLOOKUP(Table_Data_Table_135[[#This Row],[Item ID]],Analysis_Table,19,FALSE)</f>
        <v>#N/A</v>
      </c>
      <c r="AA188"/>
      <c r="AB188"/>
      <c r="AC188">
        <v>1</v>
      </c>
    </row>
    <row r="189" spans="1:29" hidden="1" x14ac:dyDescent="0.25">
      <c r="A189" t="s">
        <v>133</v>
      </c>
      <c r="C189" t="e">
        <f ca="1">VLOOKUP(Table_Data_Table_135[[#This Row],[Item ID]],Analysis_Table,20,FALSE)</f>
        <v>#N/A</v>
      </c>
      <c r="F189" s="1"/>
      <c r="K189" s="21">
        <v>0</v>
      </c>
      <c r="O189" s="2" t="e">
        <f ca="1">VLOOKUP(Table_Data_Table_135[[#This Row],[Item ID]],Analysis_Table,8,FALSE)</f>
        <v>#N/A</v>
      </c>
      <c r="P189" s="19" t="e">
        <f ca="1">VLOOKUP(Table_Data_Table_135[[#This Row],[Item ID]],Analysis_Table,9,FALSE)</f>
        <v>#N/A</v>
      </c>
      <c r="Q189" s="18" t="e">
        <f ca="1">VLOOKUP(Table_Data_Table_135[[#This Row],[Item ID]],Analysis_Table,10,FALSE)</f>
        <v>#N/A</v>
      </c>
      <c r="R189" s="21" t="e">
        <f ca="1">VLOOKUP(Table_Data_Table_135[[#This Row],[Item ID]],Analysis_Table,11,FALSE)</f>
        <v>#N/A</v>
      </c>
      <c r="S189" s="2" t="e">
        <f ca="1">VLOOKUP(Table_Data_Table_135[[#This Row],[Item ID]],Analysis_Table,12,FALSE)</f>
        <v>#N/A</v>
      </c>
      <c r="T189" s="20" t="e">
        <f ca="1">VLOOKUP(Table_Data_Table_135[[#This Row],[Item ID]],Analysis_Table,13,FALSE)</f>
        <v>#N/A</v>
      </c>
      <c r="U189" s="3" t="e">
        <f ca="1">VLOOKUP(Table_Data_Table_135[[#This Row],[Item ID]],Analysis_Table,14,FALSE)</f>
        <v>#N/A</v>
      </c>
      <c r="V189" s="22" t="e">
        <f ca="1">VLOOKUP(Table_Data_Table_135[[#This Row],[Item ID]],Analysis_Table,15,FALSE)</f>
        <v>#N/A</v>
      </c>
      <c r="W189" s="2" t="e">
        <f ca="1">VLOOKUP(Table_Data_Table_135[[#This Row],[Item ID]],Analysis_Table,16,FALSE)</f>
        <v>#N/A</v>
      </c>
      <c r="X189" s="2" t="e">
        <f ca="1">VLOOKUP(Table_Data_Table_135[[#This Row],[Item ID]],Analysis_Table,17,FALSE)</f>
        <v>#N/A</v>
      </c>
      <c r="Y189" s="20" t="e">
        <f ca="1">VLOOKUP(Table_Data_Table_135[[#This Row],[Item ID]],Analysis_Table,18,FALSE)</f>
        <v>#N/A</v>
      </c>
      <c r="Z189" s="20" t="e">
        <f ca="1">VLOOKUP(Table_Data_Table_135[[#This Row],[Item ID]],Analysis_Table,19,FALSE)</f>
        <v>#N/A</v>
      </c>
      <c r="AA189"/>
      <c r="AB189"/>
      <c r="AC189">
        <v>1</v>
      </c>
    </row>
    <row r="190" spans="1:29" hidden="1" x14ac:dyDescent="0.25">
      <c r="A190" t="s">
        <v>133</v>
      </c>
      <c r="C190" t="e">
        <f ca="1">VLOOKUP(Table_Data_Table_135[[#This Row],[Item ID]],Analysis_Table,20,FALSE)</f>
        <v>#N/A</v>
      </c>
      <c r="F190" s="1"/>
      <c r="K190" s="21">
        <v>0</v>
      </c>
      <c r="O190" s="2" t="e">
        <f ca="1">VLOOKUP(Table_Data_Table_135[[#This Row],[Item ID]],Analysis_Table,8,FALSE)</f>
        <v>#N/A</v>
      </c>
      <c r="P190" s="19" t="e">
        <f ca="1">VLOOKUP(Table_Data_Table_135[[#This Row],[Item ID]],Analysis_Table,9,FALSE)</f>
        <v>#N/A</v>
      </c>
      <c r="Q190" s="18" t="e">
        <f ca="1">VLOOKUP(Table_Data_Table_135[[#This Row],[Item ID]],Analysis_Table,10,FALSE)</f>
        <v>#N/A</v>
      </c>
      <c r="R190" s="21" t="e">
        <f ca="1">VLOOKUP(Table_Data_Table_135[[#This Row],[Item ID]],Analysis_Table,11,FALSE)</f>
        <v>#N/A</v>
      </c>
      <c r="S190" s="2" t="e">
        <f ca="1">VLOOKUP(Table_Data_Table_135[[#This Row],[Item ID]],Analysis_Table,12,FALSE)</f>
        <v>#N/A</v>
      </c>
      <c r="T190" s="20" t="e">
        <f ca="1">VLOOKUP(Table_Data_Table_135[[#This Row],[Item ID]],Analysis_Table,13,FALSE)</f>
        <v>#N/A</v>
      </c>
      <c r="U190" s="3" t="e">
        <f ca="1">VLOOKUP(Table_Data_Table_135[[#This Row],[Item ID]],Analysis_Table,14,FALSE)</f>
        <v>#N/A</v>
      </c>
      <c r="V190" s="22" t="e">
        <f ca="1">VLOOKUP(Table_Data_Table_135[[#This Row],[Item ID]],Analysis_Table,15,FALSE)</f>
        <v>#N/A</v>
      </c>
      <c r="W190" s="2" t="e">
        <f ca="1">VLOOKUP(Table_Data_Table_135[[#This Row],[Item ID]],Analysis_Table,16,FALSE)</f>
        <v>#N/A</v>
      </c>
      <c r="X190" s="2" t="e">
        <f ca="1">VLOOKUP(Table_Data_Table_135[[#This Row],[Item ID]],Analysis_Table,17,FALSE)</f>
        <v>#N/A</v>
      </c>
      <c r="Y190" s="20" t="e">
        <f ca="1">VLOOKUP(Table_Data_Table_135[[#This Row],[Item ID]],Analysis_Table,18,FALSE)</f>
        <v>#N/A</v>
      </c>
      <c r="Z190" s="20" t="e">
        <f ca="1">VLOOKUP(Table_Data_Table_135[[#This Row],[Item ID]],Analysis_Table,19,FALSE)</f>
        <v>#N/A</v>
      </c>
      <c r="AA190"/>
      <c r="AB190"/>
      <c r="AC190">
        <v>1</v>
      </c>
    </row>
    <row r="191" spans="1:29" hidden="1" x14ac:dyDescent="0.25">
      <c r="A191" t="s">
        <v>133</v>
      </c>
      <c r="C191" t="e">
        <f ca="1">VLOOKUP(Table_Data_Table_135[[#This Row],[Item ID]],Analysis_Table,20,FALSE)</f>
        <v>#N/A</v>
      </c>
      <c r="F191" s="1"/>
      <c r="K191" s="21">
        <v>0</v>
      </c>
      <c r="O191" s="2" t="e">
        <f ca="1">VLOOKUP(Table_Data_Table_135[[#This Row],[Item ID]],Analysis_Table,8,FALSE)</f>
        <v>#N/A</v>
      </c>
      <c r="P191" s="19" t="e">
        <f ca="1">VLOOKUP(Table_Data_Table_135[[#This Row],[Item ID]],Analysis_Table,9,FALSE)</f>
        <v>#N/A</v>
      </c>
      <c r="Q191" s="18" t="e">
        <f ca="1">VLOOKUP(Table_Data_Table_135[[#This Row],[Item ID]],Analysis_Table,10,FALSE)</f>
        <v>#N/A</v>
      </c>
      <c r="R191" s="21" t="e">
        <f ca="1">VLOOKUP(Table_Data_Table_135[[#This Row],[Item ID]],Analysis_Table,11,FALSE)</f>
        <v>#N/A</v>
      </c>
      <c r="S191" s="2" t="e">
        <f ca="1">VLOOKUP(Table_Data_Table_135[[#This Row],[Item ID]],Analysis_Table,12,FALSE)</f>
        <v>#N/A</v>
      </c>
      <c r="T191" s="20" t="e">
        <f ca="1">VLOOKUP(Table_Data_Table_135[[#This Row],[Item ID]],Analysis_Table,13,FALSE)</f>
        <v>#N/A</v>
      </c>
      <c r="U191" s="3" t="e">
        <f ca="1">VLOOKUP(Table_Data_Table_135[[#This Row],[Item ID]],Analysis_Table,14,FALSE)</f>
        <v>#N/A</v>
      </c>
      <c r="V191" s="22" t="e">
        <f ca="1">VLOOKUP(Table_Data_Table_135[[#This Row],[Item ID]],Analysis_Table,15,FALSE)</f>
        <v>#N/A</v>
      </c>
      <c r="W191" s="2" t="e">
        <f ca="1">VLOOKUP(Table_Data_Table_135[[#This Row],[Item ID]],Analysis_Table,16,FALSE)</f>
        <v>#N/A</v>
      </c>
      <c r="X191" s="2" t="e">
        <f ca="1">VLOOKUP(Table_Data_Table_135[[#This Row],[Item ID]],Analysis_Table,17,FALSE)</f>
        <v>#N/A</v>
      </c>
      <c r="Y191" s="20" t="e">
        <f ca="1">VLOOKUP(Table_Data_Table_135[[#This Row],[Item ID]],Analysis_Table,18,FALSE)</f>
        <v>#N/A</v>
      </c>
      <c r="Z191" s="20" t="e">
        <f ca="1">VLOOKUP(Table_Data_Table_135[[#This Row],[Item ID]],Analysis_Table,19,FALSE)</f>
        <v>#N/A</v>
      </c>
      <c r="AA191"/>
      <c r="AB191"/>
      <c r="AC191">
        <v>1</v>
      </c>
    </row>
    <row r="192" spans="1:29" hidden="1" x14ac:dyDescent="0.25">
      <c r="A192" t="s">
        <v>133</v>
      </c>
      <c r="C192" t="e">
        <f ca="1">VLOOKUP(Table_Data_Table_135[[#This Row],[Item ID]],Analysis_Table,20,FALSE)</f>
        <v>#N/A</v>
      </c>
      <c r="F192" s="1"/>
      <c r="K192" s="21">
        <v>0</v>
      </c>
      <c r="O192" s="2" t="e">
        <f ca="1">VLOOKUP(Table_Data_Table_135[[#This Row],[Item ID]],Analysis_Table,8,FALSE)</f>
        <v>#N/A</v>
      </c>
      <c r="P192" s="19" t="e">
        <f ca="1">VLOOKUP(Table_Data_Table_135[[#This Row],[Item ID]],Analysis_Table,9,FALSE)</f>
        <v>#N/A</v>
      </c>
      <c r="Q192" s="18" t="e">
        <f ca="1">VLOOKUP(Table_Data_Table_135[[#This Row],[Item ID]],Analysis_Table,10,FALSE)</f>
        <v>#N/A</v>
      </c>
      <c r="R192" s="21" t="e">
        <f ca="1">VLOOKUP(Table_Data_Table_135[[#This Row],[Item ID]],Analysis_Table,11,FALSE)</f>
        <v>#N/A</v>
      </c>
      <c r="S192" s="2" t="e">
        <f ca="1">VLOOKUP(Table_Data_Table_135[[#This Row],[Item ID]],Analysis_Table,12,FALSE)</f>
        <v>#N/A</v>
      </c>
      <c r="T192" s="20" t="e">
        <f ca="1">VLOOKUP(Table_Data_Table_135[[#This Row],[Item ID]],Analysis_Table,13,FALSE)</f>
        <v>#N/A</v>
      </c>
      <c r="U192" s="3" t="e">
        <f ca="1">VLOOKUP(Table_Data_Table_135[[#This Row],[Item ID]],Analysis_Table,14,FALSE)</f>
        <v>#N/A</v>
      </c>
      <c r="V192" s="22" t="e">
        <f ca="1">VLOOKUP(Table_Data_Table_135[[#This Row],[Item ID]],Analysis_Table,15,FALSE)</f>
        <v>#N/A</v>
      </c>
      <c r="W192" s="2" t="e">
        <f ca="1">VLOOKUP(Table_Data_Table_135[[#This Row],[Item ID]],Analysis_Table,16,FALSE)</f>
        <v>#N/A</v>
      </c>
      <c r="X192" s="2" t="e">
        <f ca="1">VLOOKUP(Table_Data_Table_135[[#This Row],[Item ID]],Analysis_Table,17,FALSE)</f>
        <v>#N/A</v>
      </c>
      <c r="Y192" s="20" t="e">
        <f ca="1">VLOOKUP(Table_Data_Table_135[[#This Row],[Item ID]],Analysis_Table,18,FALSE)</f>
        <v>#N/A</v>
      </c>
      <c r="Z192" s="20" t="e">
        <f ca="1">VLOOKUP(Table_Data_Table_135[[#This Row],[Item ID]],Analysis_Table,19,FALSE)</f>
        <v>#N/A</v>
      </c>
      <c r="AA192"/>
      <c r="AB192"/>
      <c r="AC192">
        <v>1</v>
      </c>
    </row>
    <row r="193" spans="1:29" hidden="1" x14ac:dyDescent="0.25">
      <c r="A193" t="s">
        <v>133</v>
      </c>
      <c r="C193" t="e">
        <f ca="1">VLOOKUP(Table_Data_Table_135[[#This Row],[Item ID]],Analysis_Table,20,FALSE)</f>
        <v>#N/A</v>
      </c>
      <c r="F193" s="1"/>
      <c r="K193" s="21">
        <v>0</v>
      </c>
      <c r="O193" s="2" t="e">
        <f ca="1">VLOOKUP(Table_Data_Table_135[[#This Row],[Item ID]],Analysis_Table,8,FALSE)</f>
        <v>#N/A</v>
      </c>
      <c r="P193" s="19" t="e">
        <f ca="1">VLOOKUP(Table_Data_Table_135[[#This Row],[Item ID]],Analysis_Table,9,FALSE)</f>
        <v>#N/A</v>
      </c>
      <c r="Q193" s="18" t="e">
        <f ca="1">VLOOKUP(Table_Data_Table_135[[#This Row],[Item ID]],Analysis_Table,10,FALSE)</f>
        <v>#N/A</v>
      </c>
      <c r="R193" s="21" t="e">
        <f ca="1">VLOOKUP(Table_Data_Table_135[[#This Row],[Item ID]],Analysis_Table,11,FALSE)</f>
        <v>#N/A</v>
      </c>
      <c r="S193" s="2" t="e">
        <f ca="1">VLOOKUP(Table_Data_Table_135[[#This Row],[Item ID]],Analysis_Table,12,FALSE)</f>
        <v>#N/A</v>
      </c>
      <c r="T193" s="20" t="e">
        <f ca="1">VLOOKUP(Table_Data_Table_135[[#This Row],[Item ID]],Analysis_Table,13,FALSE)</f>
        <v>#N/A</v>
      </c>
      <c r="U193" s="3" t="e">
        <f ca="1">VLOOKUP(Table_Data_Table_135[[#This Row],[Item ID]],Analysis_Table,14,FALSE)</f>
        <v>#N/A</v>
      </c>
      <c r="V193" s="22" t="e">
        <f ca="1">VLOOKUP(Table_Data_Table_135[[#This Row],[Item ID]],Analysis_Table,15,FALSE)</f>
        <v>#N/A</v>
      </c>
      <c r="W193" s="2" t="e">
        <f ca="1">VLOOKUP(Table_Data_Table_135[[#This Row],[Item ID]],Analysis_Table,16,FALSE)</f>
        <v>#N/A</v>
      </c>
      <c r="X193" s="2" t="e">
        <f ca="1">VLOOKUP(Table_Data_Table_135[[#This Row],[Item ID]],Analysis_Table,17,FALSE)</f>
        <v>#N/A</v>
      </c>
      <c r="Y193" s="20" t="e">
        <f ca="1">VLOOKUP(Table_Data_Table_135[[#This Row],[Item ID]],Analysis_Table,18,FALSE)</f>
        <v>#N/A</v>
      </c>
      <c r="Z193" s="20" t="e">
        <f ca="1">VLOOKUP(Table_Data_Table_135[[#This Row],[Item ID]],Analysis_Table,19,FALSE)</f>
        <v>#N/A</v>
      </c>
      <c r="AA193"/>
      <c r="AB193"/>
      <c r="AC193">
        <v>1</v>
      </c>
    </row>
    <row r="194" spans="1:29" hidden="1" x14ac:dyDescent="0.25">
      <c r="A194" t="s">
        <v>133</v>
      </c>
      <c r="C194" t="e">
        <f ca="1">VLOOKUP(Table_Data_Table_135[[#This Row],[Item ID]],Analysis_Table,20,FALSE)</f>
        <v>#N/A</v>
      </c>
      <c r="F194" s="1"/>
      <c r="K194" s="21">
        <v>0</v>
      </c>
      <c r="O194" s="2" t="e">
        <f ca="1">VLOOKUP(Table_Data_Table_135[[#This Row],[Item ID]],Analysis_Table,8,FALSE)</f>
        <v>#N/A</v>
      </c>
      <c r="P194" s="19" t="e">
        <f ca="1">VLOOKUP(Table_Data_Table_135[[#This Row],[Item ID]],Analysis_Table,9,FALSE)</f>
        <v>#N/A</v>
      </c>
      <c r="Q194" s="18" t="e">
        <f ca="1">VLOOKUP(Table_Data_Table_135[[#This Row],[Item ID]],Analysis_Table,10,FALSE)</f>
        <v>#N/A</v>
      </c>
      <c r="R194" s="21" t="e">
        <f ca="1">VLOOKUP(Table_Data_Table_135[[#This Row],[Item ID]],Analysis_Table,11,FALSE)</f>
        <v>#N/A</v>
      </c>
      <c r="S194" s="2" t="e">
        <f ca="1">VLOOKUP(Table_Data_Table_135[[#This Row],[Item ID]],Analysis_Table,12,FALSE)</f>
        <v>#N/A</v>
      </c>
      <c r="T194" s="20" t="e">
        <f ca="1">VLOOKUP(Table_Data_Table_135[[#This Row],[Item ID]],Analysis_Table,13,FALSE)</f>
        <v>#N/A</v>
      </c>
      <c r="U194" s="3" t="e">
        <f ca="1">VLOOKUP(Table_Data_Table_135[[#This Row],[Item ID]],Analysis_Table,14,FALSE)</f>
        <v>#N/A</v>
      </c>
      <c r="V194" s="22" t="e">
        <f ca="1">VLOOKUP(Table_Data_Table_135[[#This Row],[Item ID]],Analysis_Table,15,FALSE)</f>
        <v>#N/A</v>
      </c>
      <c r="W194" s="2" t="e">
        <f ca="1">VLOOKUP(Table_Data_Table_135[[#This Row],[Item ID]],Analysis_Table,16,FALSE)</f>
        <v>#N/A</v>
      </c>
      <c r="X194" s="2" t="e">
        <f ca="1">VLOOKUP(Table_Data_Table_135[[#This Row],[Item ID]],Analysis_Table,17,FALSE)</f>
        <v>#N/A</v>
      </c>
      <c r="Y194" s="20" t="e">
        <f ca="1">VLOOKUP(Table_Data_Table_135[[#This Row],[Item ID]],Analysis_Table,18,FALSE)</f>
        <v>#N/A</v>
      </c>
      <c r="Z194" s="20" t="e">
        <f ca="1">VLOOKUP(Table_Data_Table_135[[#This Row],[Item ID]],Analysis_Table,19,FALSE)</f>
        <v>#N/A</v>
      </c>
      <c r="AA194"/>
      <c r="AB194"/>
      <c r="AC194">
        <v>1</v>
      </c>
    </row>
    <row r="195" spans="1:29" hidden="1" x14ac:dyDescent="0.25">
      <c r="A195" t="s">
        <v>133</v>
      </c>
      <c r="C195" t="e">
        <f ca="1">VLOOKUP(Table_Data_Table_135[[#This Row],[Item ID]],Analysis_Table,20,FALSE)</f>
        <v>#N/A</v>
      </c>
      <c r="F195" s="1"/>
      <c r="K195" s="21">
        <v>0</v>
      </c>
      <c r="O195" s="2" t="e">
        <f ca="1">VLOOKUP(Table_Data_Table_135[[#This Row],[Item ID]],Analysis_Table,8,FALSE)</f>
        <v>#N/A</v>
      </c>
      <c r="P195" s="19" t="e">
        <f ca="1">VLOOKUP(Table_Data_Table_135[[#This Row],[Item ID]],Analysis_Table,9,FALSE)</f>
        <v>#N/A</v>
      </c>
      <c r="Q195" s="18" t="e">
        <f ca="1">VLOOKUP(Table_Data_Table_135[[#This Row],[Item ID]],Analysis_Table,10,FALSE)</f>
        <v>#N/A</v>
      </c>
      <c r="R195" s="21" t="e">
        <f ca="1">VLOOKUP(Table_Data_Table_135[[#This Row],[Item ID]],Analysis_Table,11,FALSE)</f>
        <v>#N/A</v>
      </c>
      <c r="S195" s="2" t="e">
        <f ca="1">VLOOKUP(Table_Data_Table_135[[#This Row],[Item ID]],Analysis_Table,12,FALSE)</f>
        <v>#N/A</v>
      </c>
      <c r="T195" s="20" t="e">
        <f ca="1">VLOOKUP(Table_Data_Table_135[[#This Row],[Item ID]],Analysis_Table,13,FALSE)</f>
        <v>#N/A</v>
      </c>
      <c r="U195" s="3" t="e">
        <f ca="1">VLOOKUP(Table_Data_Table_135[[#This Row],[Item ID]],Analysis_Table,14,FALSE)</f>
        <v>#N/A</v>
      </c>
      <c r="V195" s="22" t="e">
        <f ca="1">VLOOKUP(Table_Data_Table_135[[#This Row],[Item ID]],Analysis_Table,15,FALSE)</f>
        <v>#N/A</v>
      </c>
      <c r="W195" s="2" t="e">
        <f ca="1">VLOOKUP(Table_Data_Table_135[[#This Row],[Item ID]],Analysis_Table,16,FALSE)</f>
        <v>#N/A</v>
      </c>
      <c r="X195" s="2" t="e">
        <f ca="1">VLOOKUP(Table_Data_Table_135[[#This Row],[Item ID]],Analysis_Table,17,FALSE)</f>
        <v>#N/A</v>
      </c>
      <c r="Y195" s="20" t="e">
        <f ca="1">VLOOKUP(Table_Data_Table_135[[#This Row],[Item ID]],Analysis_Table,18,FALSE)</f>
        <v>#N/A</v>
      </c>
      <c r="Z195" s="20" t="e">
        <f ca="1">VLOOKUP(Table_Data_Table_135[[#This Row],[Item ID]],Analysis_Table,19,FALSE)</f>
        <v>#N/A</v>
      </c>
      <c r="AA195"/>
      <c r="AB195"/>
      <c r="AC195">
        <v>1</v>
      </c>
    </row>
    <row r="196" spans="1:29" hidden="1" x14ac:dyDescent="0.25">
      <c r="A196" t="s">
        <v>133</v>
      </c>
      <c r="C196" t="e">
        <f ca="1">VLOOKUP(Table_Data_Table_135[[#This Row],[Item ID]],Analysis_Table,20,FALSE)</f>
        <v>#N/A</v>
      </c>
      <c r="F196" s="1"/>
      <c r="K196" s="21">
        <v>0</v>
      </c>
      <c r="O196" s="2" t="e">
        <f ca="1">VLOOKUP(Table_Data_Table_135[[#This Row],[Item ID]],Analysis_Table,8,FALSE)</f>
        <v>#N/A</v>
      </c>
      <c r="P196" s="19" t="e">
        <f ca="1">VLOOKUP(Table_Data_Table_135[[#This Row],[Item ID]],Analysis_Table,9,FALSE)</f>
        <v>#N/A</v>
      </c>
      <c r="Q196" s="18" t="e">
        <f ca="1">VLOOKUP(Table_Data_Table_135[[#This Row],[Item ID]],Analysis_Table,10,FALSE)</f>
        <v>#N/A</v>
      </c>
      <c r="R196" s="21" t="e">
        <f ca="1">VLOOKUP(Table_Data_Table_135[[#This Row],[Item ID]],Analysis_Table,11,FALSE)</f>
        <v>#N/A</v>
      </c>
      <c r="S196" s="2" t="e">
        <f ca="1">VLOOKUP(Table_Data_Table_135[[#This Row],[Item ID]],Analysis_Table,12,FALSE)</f>
        <v>#N/A</v>
      </c>
      <c r="T196" s="20" t="e">
        <f ca="1">VLOOKUP(Table_Data_Table_135[[#This Row],[Item ID]],Analysis_Table,13,FALSE)</f>
        <v>#N/A</v>
      </c>
      <c r="U196" s="3" t="e">
        <f ca="1">VLOOKUP(Table_Data_Table_135[[#This Row],[Item ID]],Analysis_Table,14,FALSE)</f>
        <v>#N/A</v>
      </c>
      <c r="V196" s="22" t="e">
        <f ca="1">VLOOKUP(Table_Data_Table_135[[#This Row],[Item ID]],Analysis_Table,15,FALSE)</f>
        <v>#N/A</v>
      </c>
      <c r="W196" s="2" t="e">
        <f ca="1">VLOOKUP(Table_Data_Table_135[[#This Row],[Item ID]],Analysis_Table,16,FALSE)</f>
        <v>#N/A</v>
      </c>
      <c r="X196" s="2" t="e">
        <f ca="1">VLOOKUP(Table_Data_Table_135[[#This Row],[Item ID]],Analysis_Table,17,FALSE)</f>
        <v>#N/A</v>
      </c>
      <c r="Y196" s="20" t="e">
        <f ca="1">VLOOKUP(Table_Data_Table_135[[#This Row],[Item ID]],Analysis_Table,18,FALSE)</f>
        <v>#N/A</v>
      </c>
      <c r="Z196" s="20" t="e">
        <f ca="1">VLOOKUP(Table_Data_Table_135[[#This Row],[Item ID]],Analysis_Table,19,FALSE)</f>
        <v>#N/A</v>
      </c>
      <c r="AA196"/>
      <c r="AB196"/>
      <c r="AC196">
        <v>1</v>
      </c>
    </row>
    <row r="197" spans="1:29" hidden="1" x14ac:dyDescent="0.25">
      <c r="A197" t="s">
        <v>133</v>
      </c>
      <c r="C197" t="e">
        <f ca="1">VLOOKUP(Table_Data_Table_135[[#This Row],[Item ID]],Analysis_Table,20,FALSE)</f>
        <v>#N/A</v>
      </c>
      <c r="F197" s="1"/>
      <c r="K197" s="21">
        <v>0</v>
      </c>
      <c r="O197" s="2" t="e">
        <f ca="1">VLOOKUP(Table_Data_Table_135[[#This Row],[Item ID]],Analysis_Table,8,FALSE)</f>
        <v>#N/A</v>
      </c>
      <c r="P197" s="19" t="e">
        <f ca="1">VLOOKUP(Table_Data_Table_135[[#This Row],[Item ID]],Analysis_Table,9,FALSE)</f>
        <v>#N/A</v>
      </c>
      <c r="Q197" s="18" t="e">
        <f ca="1">VLOOKUP(Table_Data_Table_135[[#This Row],[Item ID]],Analysis_Table,10,FALSE)</f>
        <v>#N/A</v>
      </c>
      <c r="R197" s="21" t="e">
        <f ca="1">VLOOKUP(Table_Data_Table_135[[#This Row],[Item ID]],Analysis_Table,11,FALSE)</f>
        <v>#N/A</v>
      </c>
      <c r="S197" s="2" t="e">
        <f ca="1">VLOOKUP(Table_Data_Table_135[[#This Row],[Item ID]],Analysis_Table,12,FALSE)</f>
        <v>#N/A</v>
      </c>
      <c r="T197" s="20" t="e">
        <f ca="1">VLOOKUP(Table_Data_Table_135[[#This Row],[Item ID]],Analysis_Table,13,FALSE)</f>
        <v>#N/A</v>
      </c>
      <c r="U197" s="3" t="e">
        <f ca="1">VLOOKUP(Table_Data_Table_135[[#This Row],[Item ID]],Analysis_Table,14,FALSE)</f>
        <v>#N/A</v>
      </c>
      <c r="V197" s="22" t="e">
        <f ca="1">VLOOKUP(Table_Data_Table_135[[#This Row],[Item ID]],Analysis_Table,15,FALSE)</f>
        <v>#N/A</v>
      </c>
      <c r="W197" s="2" t="e">
        <f ca="1">VLOOKUP(Table_Data_Table_135[[#This Row],[Item ID]],Analysis_Table,16,FALSE)</f>
        <v>#N/A</v>
      </c>
      <c r="X197" s="2" t="e">
        <f ca="1">VLOOKUP(Table_Data_Table_135[[#This Row],[Item ID]],Analysis_Table,17,FALSE)</f>
        <v>#N/A</v>
      </c>
      <c r="Y197" s="20" t="e">
        <f ca="1">VLOOKUP(Table_Data_Table_135[[#This Row],[Item ID]],Analysis_Table,18,FALSE)</f>
        <v>#N/A</v>
      </c>
      <c r="Z197" s="20" t="e">
        <f ca="1">VLOOKUP(Table_Data_Table_135[[#This Row],[Item ID]],Analysis_Table,19,FALSE)</f>
        <v>#N/A</v>
      </c>
      <c r="AA197"/>
      <c r="AB197"/>
      <c r="AC197">
        <v>1</v>
      </c>
    </row>
    <row r="198" spans="1:29" hidden="1" x14ac:dyDescent="0.25">
      <c r="A198" t="s">
        <v>133</v>
      </c>
      <c r="C198" t="e">
        <f ca="1">VLOOKUP(Table_Data_Table_135[[#This Row],[Item ID]],Analysis_Table,20,FALSE)</f>
        <v>#N/A</v>
      </c>
      <c r="F198" s="1"/>
      <c r="K198" s="21">
        <v>0</v>
      </c>
      <c r="O198" s="2" t="e">
        <f ca="1">VLOOKUP(Table_Data_Table_135[[#This Row],[Item ID]],Analysis_Table,8,FALSE)</f>
        <v>#N/A</v>
      </c>
      <c r="P198" s="19" t="e">
        <f ca="1">VLOOKUP(Table_Data_Table_135[[#This Row],[Item ID]],Analysis_Table,9,FALSE)</f>
        <v>#N/A</v>
      </c>
      <c r="Q198" s="18" t="e">
        <f ca="1">VLOOKUP(Table_Data_Table_135[[#This Row],[Item ID]],Analysis_Table,10,FALSE)</f>
        <v>#N/A</v>
      </c>
      <c r="R198" s="21" t="e">
        <f ca="1">VLOOKUP(Table_Data_Table_135[[#This Row],[Item ID]],Analysis_Table,11,FALSE)</f>
        <v>#N/A</v>
      </c>
      <c r="S198" s="2" t="e">
        <f ca="1">VLOOKUP(Table_Data_Table_135[[#This Row],[Item ID]],Analysis_Table,12,FALSE)</f>
        <v>#N/A</v>
      </c>
      <c r="T198" s="20" t="e">
        <f ca="1">VLOOKUP(Table_Data_Table_135[[#This Row],[Item ID]],Analysis_Table,13,FALSE)</f>
        <v>#N/A</v>
      </c>
      <c r="U198" s="3" t="e">
        <f ca="1">VLOOKUP(Table_Data_Table_135[[#This Row],[Item ID]],Analysis_Table,14,FALSE)</f>
        <v>#N/A</v>
      </c>
      <c r="V198" s="22" t="e">
        <f ca="1">VLOOKUP(Table_Data_Table_135[[#This Row],[Item ID]],Analysis_Table,15,FALSE)</f>
        <v>#N/A</v>
      </c>
      <c r="W198" s="2" t="e">
        <f ca="1">VLOOKUP(Table_Data_Table_135[[#This Row],[Item ID]],Analysis_Table,16,FALSE)</f>
        <v>#N/A</v>
      </c>
      <c r="X198" s="2" t="e">
        <f ca="1">VLOOKUP(Table_Data_Table_135[[#This Row],[Item ID]],Analysis_Table,17,FALSE)</f>
        <v>#N/A</v>
      </c>
      <c r="Y198" s="20" t="e">
        <f ca="1">VLOOKUP(Table_Data_Table_135[[#This Row],[Item ID]],Analysis_Table,18,FALSE)</f>
        <v>#N/A</v>
      </c>
      <c r="Z198" s="20" t="e">
        <f ca="1">VLOOKUP(Table_Data_Table_135[[#This Row],[Item ID]],Analysis_Table,19,FALSE)</f>
        <v>#N/A</v>
      </c>
      <c r="AA198"/>
      <c r="AB198"/>
      <c r="AC198">
        <v>1</v>
      </c>
    </row>
    <row r="199" spans="1:29" hidden="1" x14ac:dyDescent="0.25">
      <c r="A199" t="s">
        <v>133</v>
      </c>
      <c r="C199" t="e">
        <f ca="1">VLOOKUP(Table_Data_Table_135[[#This Row],[Item ID]],Analysis_Table,20,FALSE)</f>
        <v>#N/A</v>
      </c>
      <c r="F199" s="1"/>
      <c r="K199" s="21">
        <v>0</v>
      </c>
      <c r="O199" s="2" t="e">
        <f ca="1">VLOOKUP(Table_Data_Table_135[[#This Row],[Item ID]],Analysis_Table,8,FALSE)</f>
        <v>#N/A</v>
      </c>
      <c r="P199" s="19" t="e">
        <f ca="1">VLOOKUP(Table_Data_Table_135[[#This Row],[Item ID]],Analysis_Table,9,FALSE)</f>
        <v>#N/A</v>
      </c>
      <c r="Q199" s="18" t="e">
        <f ca="1">VLOOKUP(Table_Data_Table_135[[#This Row],[Item ID]],Analysis_Table,10,FALSE)</f>
        <v>#N/A</v>
      </c>
      <c r="R199" s="21" t="e">
        <f ca="1">VLOOKUP(Table_Data_Table_135[[#This Row],[Item ID]],Analysis_Table,11,FALSE)</f>
        <v>#N/A</v>
      </c>
      <c r="S199" s="2" t="e">
        <f ca="1">VLOOKUP(Table_Data_Table_135[[#This Row],[Item ID]],Analysis_Table,12,FALSE)</f>
        <v>#N/A</v>
      </c>
      <c r="T199" s="20" t="e">
        <f ca="1">VLOOKUP(Table_Data_Table_135[[#This Row],[Item ID]],Analysis_Table,13,FALSE)</f>
        <v>#N/A</v>
      </c>
      <c r="U199" s="3" t="e">
        <f ca="1">VLOOKUP(Table_Data_Table_135[[#This Row],[Item ID]],Analysis_Table,14,FALSE)</f>
        <v>#N/A</v>
      </c>
      <c r="V199" s="22" t="e">
        <f ca="1">VLOOKUP(Table_Data_Table_135[[#This Row],[Item ID]],Analysis_Table,15,FALSE)</f>
        <v>#N/A</v>
      </c>
      <c r="W199" s="2" t="e">
        <f ca="1">VLOOKUP(Table_Data_Table_135[[#This Row],[Item ID]],Analysis_Table,16,FALSE)</f>
        <v>#N/A</v>
      </c>
      <c r="X199" s="2" t="e">
        <f ca="1">VLOOKUP(Table_Data_Table_135[[#This Row],[Item ID]],Analysis_Table,17,FALSE)</f>
        <v>#N/A</v>
      </c>
      <c r="Y199" s="20" t="e">
        <f ca="1">VLOOKUP(Table_Data_Table_135[[#This Row],[Item ID]],Analysis_Table,18,FALSE)</f>
        <v>#N/A</v>
      </c>
      <c r="Z199" s="20" t="e">
        <f ca="1">VLOOKUP(Table_Data_Table_135[[#This Row],[Item ID]],Analysis_Table,19,FALSE)</f>
        <v>#N/A</v>
      </c>
      <c r="AA199"/>
      <c r="AB199"/>
      <c r="AC199">
        <v>1</v>
      </c>
    </row>
    <row r="200" spans="1:29" hidden="1" x14ac:dyDescent="0.25">
      <c r="A200" t="s">
        <v>133</v>
      </c>
      <c r="C200" t="e">
        <f ca="1">VLOOKUP(Table_Data_Table_135[[#This Row],[Item ID]],Analysis_Table,20,FALSE)</f>
        <v>#N/A</v>
      </c>
      <c r="F200" s="1"/>
      <c r="K200" s="21">
        <v>0</v>
      </c>
      <c r="O200" s="2" t="e">
        <f ca="1">VLOOKUP(Table_Data_Table_135[[#This Row],[Item ID]],Analysis_Table,8,FALSE)</f>
        <v>#N/A</v>
      </c>
      <c r="P200" s="19" t="e">
        <f ca="1">VLOOKUP(Table_Data_Table_135[[#This Row],[Item ID]],Analysis_Table,9,FALSE)</f>
        <v>#N/A</v>
      </c>
      <c r="Q200" s="18" t="e">
        <f ca="1">VLOOKUP(Table_Data_Table_135[[#This Row],[Item ID]],Analysis_Table,10,FALSE)</f>
        <v>#N/A</v>
      </c>
      <c r="R200" s="21" t="e">
        <f ca="1">VLOOKUP(Table_Data_Table_135[[#This Row],[Item ID]],Analysis_Table,11,FALSE)</f>
        <v>#N/A</v>
      </c>
      <c r="S200" s="2" t="e">
        <f ca="1">VLOOKUP(Table_Data_Table_135[[#This Row],[Item ID]],Analysis_Table,12,FALSE)</f>
        <v>#N/A</v>
      </c>
      <c r="T200" s="20" t="e">
        <f ca="1">VLOOKUP(Table_Data_Table_135[[#This Row],[Item ID]],Analysis_Table,13,FALSE)</f>
        <v>#N/A</v>
      </c>
      <c r="U200" s="3" t="e">
        <f ca="1">VLOOKUP(Table_Data_Table_135[[#This Row],[Item ID]],Analysis_Table,14,FALSE)</f>
        <v>#N/A</v>
      </c>
      <c r="V200" s="22" t="e">
        <f ca="1">VLOOKUP(Table_Data_Table_135[[#This Row],[Item ID]],Analysis_Table,15,FALSE)</f>
        <v>#N/A</v>
      </c>
      <c r="W200" s="2" t="e">
        <f ca="1">VLOOKUP(Table_Data_Table_135[[#This Row],[Item ID]],Analysis_Table,16,FALSE)</f>
        <v>#N/A</v>
      </c>
      <c r="X200" s="2" t="e">
        <f ca="1">VLOOKUP(Table_Data_Table_135[[#This Row],[Item ID]],Analysis_Table,17,FALSE)</f>
        <v>#N/A</v>
      </c>
      <c r="Y200" s="20" t="e">
        <f ca="1">VLOOKUP(Table_Data_Table_135[[#This Row],[Item ID]],Analysis_Table,18,FALSE)</f>
        <v>#N/A</v>
      </c>
      <c r="Z200" s="20" t="e">
        <f ca="1">VLOOKUP(Table_Data_Table_135[[#This Row],[Item ID]],Analysis_Table,19,FALSE)</f>
        <v>#N/A</v>
      </c>
      <c r="AA200"/>
      <c r="AB200"/>
      <c r="AC200">
        <v>1</v>
      </c>
    </row>
    <row r="201" spans="1:29" hidden="1" x14ac:dyDescent="0.25">
      <c r="A201" t="s">
        <v>133</v>
      </c>
      <c r="C201" t="e">
        <f ca="1">VLOOKUP(Table_Data_Table_135[[#This Row],[Item ID]],Analysis_Table,20,FALSE)</f>
        <v>#N/A</v>
      </c>
      <c r="F201" s="1"/>
      <c r="K201" s="21">
        <v>0</v>
      </c>
      <c r="O201" s="2" t="e">
        <f ca="1">VLOOKUP(Table_Data_Table_135[[#This Row],[Item ID]],Analysis_Table,8,FALSE)</f>
        <v>#N/A</v>
      </c>
      <c r="P201" s="19" t="e">
        <f ca="1">VLOOKUP(Table_Data_Table_135[[#This Row],[Item ID]],Analysis_Table,9,FALSE)</f>
        <v>#N/A</v>
      </c>
      <c r="Q201" s="18" t="e">
        <f ca="1">VLOOKUP(Table_Data_Table_135[[#This Row],[Item ID]],Analysis_Table,10,FALSE)</f>
        <v>#N/A</v>
      </c>
      <c r="R201" s="21" t="e">
        <f ca="1">VLOOKUP(Table_Data_Table_135[[#This Row],[Item ID]],Analysis_Table,11,FALSE)</f>
        <v>#N/A</v>
      </c>
      <c r="S201" s="2" t="e">
        <f ca="1">VLOOKUP(Table_Data_Table_135[[#This Row],[Item ID]],Analysis_Table,12,FALSE)</f>
        <v>#N/A</v>
      </c>
      <c r="T201" s="20" t="e">
        <f ca="1">VLOOKUP(Table_Data_Table_135[[#This Row],[Item ID]],Analysis_Table,13,FALSE)</f>
        <v>#N/A</v>
      </c>
      <c r="U201" s="3" t="e">
        <f ca="1">VLOOKUP(Table_Data_Table_135[[#This Row],[Item ID]],Analysis_Table,14,FALSE)</f>
        <v>#N/A</v>
      </c>
      <c r="V201" s="22" t="e">
        <f ca="1">VLOOKUP(Table_Data_Table_135[[#This Row],[Item ID]],Analysis_Table,15,FALSE)</f>
        <v>#N/A</v>
      </c>
      <c r="W201" s="2" t="e">
        <f ca="1">VLOOKUP(Table_Data_Table_135[[#This Row],[Item ID]],Analysis_Table,16,FALSE)</f>
        <v>#N/A</v>
      </c>
      <c r="X201" s="2" t="e">
        <f ca="1">VLOOKUP(Table_Data_Table_135[[#This Row],[Item ID]],Analysis_Table,17,FALSE)</f>
        <v>#N/A</v>
      </c>
      <c r="Y201" s="20" t="e">
        <f ca="1">VLOOKUP(Table_Data_Table_135[[#This Row],[Item ID]],Analysis_Table,18,FALSE)</f>
        <v>#N/A</v>
      </c>
      <c r="Z201" s="20" t="e">
        <f ca="1">VLOOKUP(Table_Data_Table_135[[#This Row],[Item ID]],Analysis_Table,19,FALSE)</f>
        <v>#N/A</v>
      </c>
      <c r="AA201"/>
      <c r="AB201"/>
      <c r="AC201">
        <v>1</v>
      </c>
    </row>
    <row r="202" spans="1:29" hidden="1" x14ac:dyDescent="0.25">
      <c r="A202" t="s">
        <v>133</v>
      </c>
      <c r="C202" t="e">
        <f ca="1">VLOOKUP(Table_Data_Table_135[[#This Row],[Item ID]],Analysis_Table,20,FALSE)</f>
        <v>#N/A</v>
      </c>
      <c r="F202" s="1"/>
      <c r="K202" s="21">
        <v>0</v>
      </c>
      <c r="O202" s="2" t="e">
        <f ca="1">VLOOKUP(Table_Data_Table_135[[#This Row],[Item ID]],Analysis_Table,8,FALSE)</f>
        <v>#N/A</v>
      </c>
      <c r="P202" s="19" t="e">
        <f ca="1">VLOOKUP(Table_Data_Table_135[[#This Row],[Item ID]],Analysis_Table,9,FALSE)</f>
        <v>#N/A</v>
      </c>
      <c r="Q202" s="18" t="e">
        <f ca="1">VLOOKUP(Table_Data_Table_135[[#This Row],[Item ID]],Analysis_Table,10,FALSE)</f>
        <v>#N/A</v>
      </c>
      <c r="R202" s="21" t="e">
        <f ca="1">VLOOKUP(Table_Data_Table_135[[#This Row],[Item ID]],Analysis_Table,11,FALSE)</f>
        <v>#N/A</v>
      </c>
      <c r="S202" s="2" t="e">
        <f ca="1">VLOOKUP(Table_Data_Table_135[[#This Row],[Item ID]],Analysis_Table,12,FALSE)</f>
        <v>#N/A</v>
      </c>
      <c r="T202" s="20" t="e">
        <f ca="1">VLOOKUP(Table_Data_Table_135[[#This Row],[Item ID]],Analysis_Table,13,FALSE)</f>
        <v>#N/A</v>
      </c>
      <c r="U202" s="3" t="e">
        <f ca="1">VLOOKUP(Table_Data_Table_135[[#This Row],[Item ID]],Analysis_Table,14,FALSE)</f>
        <v>#N/A</v>
      </c>
      <c r="V202" s="22" t="e">
        <f ca="1">VLOOKUP(Table_Data_Table_135[[#This Row],[Item ID]],Analysis_Table,15,FALSE)</f>
        <v>#N/A</v>
      </c>
      <c r="W202" s="2" t="e">
        <f ca="1">VLOOKUP(Table_Data_Table_135[[#This Row],[Item ID]],Analysis_Table,16,FALSE)</f>
        <v>#N/A</v>
      </c>
      <c r="X202" s="2" t="e">
        <f ca="1">VLOOKUP(Table_Data_Table_135[[#This Row],[Item ID]],Analysis_Table,17,FALSE)</f>
        <v>#N/A</v>
      </c>
      <c r="Y202" s="20" t="e">
        <f ca="1">VLOOKUP(Table_Data_Table_135[[#This Row],[Item ID]],Analysis_Table,18,FALSE)</f>
        <v>#N/A</v>
      </c>
      <c r="Z202" s="20" t="e">
        <f ca="1">VLOOKUP(Table_Data_Table_135[[#This Row],[Item ID]],Analysis_Table,19,FALSE)</f>
        <v>#N/A</v>
      </c>
      <c r="AA202"/>
      <c r="AB202"/>
      <c r="AC202">
        <v>1</v>
      </c>
    </row>
    <row r="203" spans="1:29" hidden="1" x14ac:dyDescent="0.25">
      <c r="A203" t="s">
        <v>133</v>
      </c>
      <c r="C203" t="e">
        <f ca="1">VLOOKUP(Table_Data_Table_135[[#This Row],[Item ID]],Analysis_Table,20,FALSE)</f>
        <v>#N/A</v>
      </c>
      <c r="F203" s="1"/>
      <c r="K203" s="21">
        <v>0</v>
      </c>
      <c r="O203" s="2" t="e">
        <f ca="1">VLOOKUP(Table_Data_Table_135[[#This Row],[Item ID]],Analysis_Table,8,FALSE)</f>
        <v>#N/A</v>
      </c>
      <c r="P203" s="19" t="e">
        <f ca="1">VLOOKUP(Table_Data_Table_135[[#This Row],[Item ID]],Analysis_Table,9,FALSE)</f>
        <v>#N/A</v>
      </c>
      <c r="Q203" s="18" t="e">
        <f ca="1">VLOOKUP(Table_Data_Table_135[[#This Row],[Item ID]],Analysis_Table,10,FALSE)</f>
        <v>#N/A</v>
      </c>
      <c r="R203" s="21" t="e">
        <f ca="1">VLOOKUP(Table_Data_Table_135[[#This Row],[Item ID]],Analysis_Table,11,FALSE)</f>
        <v>#N/A</v>
      </c>
      <c r="S203" s="2" t="e">
        <f ca="1">VLOOKUP(Table_Data_Table_135[[#This Row],[Item ID]],Analysis_Table,12,FALSE)</f>
        <v>#N/A</v>
      </c>
      <c r="T203" s="20" t="e">
        <f ca="1">VLOOKUP(Table_Data_Table_135[[#This Row],[Item ID]],Analysis_Table,13,FALSE)</f>
        <v>#N/A</v>
      </c>
      <c r="U203" s="3" t="e">
        <f ca="1">VLOOKUP(Table_Data_Table_135[[#This Row],[Item ID]],Analysis_Table,14,FALSE)</f>
        <v>#N/A</v>
      </c>
      <c r="V203" s="22" t="e">
        <f ca="1">VLOOKUP(Table_Data_Table_135[[#This Row],[Item ID]],Analysis_Table,15,FALSE)</f>
        <v>#N/A</v>
      </c>
      <c r="W203" s="2" t="e">
        <f ca="1">VLOOKUP(Table_Data_Table_135[[#This Row],[Item ID]],Analysis_Table,16,FALSE)</f>
        <v>#N/A</v>
      </c>
      <c r="X203" s="2" t="e">
        <f ca="1">VLOOKUP(Table_Data_Table_135[[#This Row],[Item ID]],Analysis_Table,17,FALSE)</f>
        <v>#N/A</v>
      </c>
      <c r="Y203" s="20" t="e">
        <f ca="1">VLOOKUP(Table_Data_Table_135[[#This Row],[Item ID]],Analysis_Table,18,FALSE)</f>
        <v>#N/A</v>
      </c>
      <c r="Z203" s="20" t="e">
        <f ca="1">VLOOKUP(Table_Data_Table_135[[#This Row],[Item ID]],Analysis_Table,19,FALSE)</f>
        <v>#N/A</v>
      </c>
      <c r="AA203"/>
      <c r="AB203"/>
      <c r="AC203">
        <v>1</v>
      </c>
    </row>
    <row r="204" spans="1:29" hidden="1" x14ac:dyDescent="0.25">
      <c r="A204" t="s">
        <v>133</v>
      </c>
      <c r="C204" t="e">
        <f ca="1">VLOOKUP(Table_Data_Table_135[[#This Row],[Item ID]],Analysis_Table,20,FALSE)</f>
        <v>#N/A</v>
      </c>
      <c r="F204" s="1"/>
      <c r="K204" s="21">
        <v>0</v>
      </c>
      <c r="O204" s="2" t="e">
        <f ca="1">VLOOKUP(Table_Data_Table_135[[#This Row],[Item ID]],Analysis_Table,8,FALSE)</f>
        <v>#N/A</v>
      </c>
      <c r="P204" s="19" t="e">
        <f ca="1">VLOOKUP(Table_Data_Table_135[[#This Row],[Item ID]],Analysis_Table,9,FALSE)</f>
        <v>#N/A</v>
      </c>
      <c r="Q204" s="18" t="e">
        <f ca="1">VLOOKUP(Table_Data_Table_135[[#This Row],[Item ID]],Analysis_Table,10,FALSE)</f>
        <v>#N/A</v>
      </c>
      <c r="R204" s="21" t="e">
        <f ca="1">VLOOKUP(Table_Data_Table_135[[#This Row],[Item ID]],Analysis_Table,11,FALSE)</f>
        <v>#N/A</v>
      </c>
      <c r="S204" s="2" t="e">
        <f ca="1">VLOOKUP(Table_Data_Table_135[[#This Row],[Item ID]],Analysis_Table,12,FALSE)</f>
        <v>#N/A</v>
      </c>
      <c r="T204" s="20" t="e">
        <f ca="1">VLOOKUP(Table_Data_Table_135[[#This Row],[Item ID]],Analysis_Table,13,FALSE)</f>
        <v>#N/A</v>
      </c>
      <c r="U204" s="3" t="e">
        <f ca="1">VLOOKUP(Table_Data_Table_135[[#This Row],[Item ID]],Analysis_Table,14,FALSE)</f>
        <v>#N/A</v>
      </c>
      <c r="V204" s="22" t="e">
        <f ca="1">VLOOKUP(Table_Data_Table_135[[#This Row],[Item ID]],Analysis_Table,15,FALSE)</f>
        <v>#N/A</v>
      </c>
      <c r="W204" s="2" t="e">
        <f ca="1">VLOOKUP(Table_Data_Table_135[[#This Row],[Item ID]],Analysis_Table,16,FALSE)</f>
        <v>#N/A</v>
      </c>
      <c r="X204" s="2" t="e">
        <f ca="1">VLOOKUP(Table_Data_Table_135[[#This Row],[Item ID]],Analysis_Table,17,FALSE)</f>
        <v>#N/A</v>
      </c>
      <c r="Y204" s="20" t="e">
        <f ca="1">VLOOKUP(Table_Data_Table_135[[#This Row],[Item ID]],Analysis_Table,18,FALSE)</f>
        <v>#N/A</v>
      </c>
      <c r="Z204" s="20" t="e">
        <f ca="1">VLOOKUP(Table_Data_Table_135[[#This Row],[Item ID]],Analysis_Table,19,FALSE)</f>
        <v>#N/A</v>
      </c>
      <c r="AA204"/>
      <c r="AB204"/>
      <c r="AC204">
        <v>1</v>
      </c>
    </row>
    <row r="205" spans="1:29" hidden="1" x14ac:dyDescent="0.25">
      <c r="A205" t="s">
        <v>133</v>
      </c>
      <c r="C205" t="e">
        <f ca="1">VLOOKUP(Table_Data_Table_135[[#This Row],[Item ID]],Analysis_Table,20,FALSE)</f>
        <v>#N/A</v>
      </c>
      <c r="F205" s="1"/>
      <c r="K205" s="21">
        <v>0</v>
      </c>
      <c r="O205" s="2" t="e">
        <f ca="1">VLOOKUP(Table_Data_Table_135[[#This Row],[Item ID]],Analysis_Table,8,FALSE)</f>
        <v>#N/A</v>
      </c>
      <c r="P205" s="19" t="e">
        <f ca="1">VLOOKUP(Table_Data_Table_135[[#This Row],[Item ID]],Analysis_Table,9,FALSE)</f>
        <v>#N/A</v>
      </c>
      <c r="Q205" s="18" t="e">
        <f ca="1">VLOOKUP(Table_Data_Table_135[[#This Row],[Item ID]],Analysis_Table,10,FALSE)</f>
        <v>#N/A</v>
      </c>
      <c r="R205" s="21" t="e">
        <f ca="1">VLOOKUP(Table_Data_Table_135[[#This Row],[Item ID]],Analysis_Table,11,FALSE)</f>
        <v>#N/A</v>
      </c>
      <c r="S205" s="2" t="e">
        <f ca="1">VLOOKUP(Table_Data_Table_135[[#This Row],[Item ID]],Analysis_Table,12,FALSE)</f>
        <v>#N/A</v>
      </c>
      <c r="T205" s="20" t="e">
        <f ca="1">VLOOKUP(Table_Data_Table_135[[#This Row],[Item ID]],Analysis_Table,13,FALSE)</f>
        <v>#N/A</v>
      </c>
      <c r="U205" s="3" t="e">
        <f ca="1">VLOOKUP(Table_Data_Table_135[[#This Row],[Item ID]],Analysis_Table,14,FALSE)</f>
        <v>#N/A</v>
      </c>
      <c r="V205" s="22" t="e">
        <f ca="1">VLOOKUP(Table_Data_Table_135[[#This Row],[Item ID]],Analysis_Table,15,FALSE)</f>
        <v>#N/A</v>
      </c>
      <c r="W205" s="2" t="e">
        <f ca="1">VLOOKUP(Table_Data_Table_135[[#This Row],[Item ID]],Analysis_Table,16,FALSE)</f>
        <v>#N/A</v>
      </c>
      <c r="X205" s="2" t="e">
        <f ca="1">VLOOKUP(Table_Data_Table_135[[#This Row],[Item ID]],Analysis_Table,17,FALSE)</f>
        <v>#N/A</v>
      </c>
      <c r="Y205" s="20" t="e">
        <f ca="1">VLOOKUP(Table_Data_Table_135[[#This Row],[Item ID]],Analysis_Table,18,FALSE)</f>
        <v>#N/A</v>
      </c>
      <c r="Z205" s="20" t="e">
        <f ca="1">VLOOKUP(Table_Data_Table_135[[#This Row],[Item ID]],Analysis_Table,19,FALSE)</f>
        <v>#N/A</v>
      </c>
      <c r="AA205"/>
      <c r="AB205"/>
      <c r="AC205">
        <v>1</v>
      </c>
    </row>
    <row r="206" spans="1:29" hidden="1" x14ac:dyDescent="0.25">
      <c r="A206" t="s">
        <v>133</v>
      </c>
      <c r="C206" t="e">
        <f ca="1">VLOOKUP(Table_Data_Table_135[[#This Row],[Item ID]],Analysis_Table,20,FALSE)</f>
        <v>#N/A</v>
      </c>
      <c r="F206" s="1"/>
      <c r="K206" s="21">
        <v>0</v>
      </c>
      <c r="O206" s="2" t="e">
        <f ca="1">VLOOKUP(Table_Data_Table_135[[#This Row],[Item ID]],Analysis_Table,8,FALSE)</f>
        <v>#N/A</v>
      </c>
      <c r="P206" s="19" t="e">
        <f ca="1">VLOOKUP(Table_Data_Table_135[[#This Row],[Item ID]],Analysis_Table,9,FALSE)</f>
        <v>#N/A</v>
      </c>
      <c r="Q206" s="18" t="e">
        <f ca="1">VLOOKUP(Table_Data_Table_135[[#This Row],[Item ID]],Analysis_Table,10,FALSE)</f>
        <v>#N/A</v>
      </c>
      <c r="R206" s="21" t="e">
        <f ca="1">VLOOKUP(Table_Data_Table_135[[#This Row],[Item ID]],Analysis_Table,11,FALSE)</f>
        <v>#N/A</v>
      </c>
      <c r="S206" s="2" t="e">
        <f ca="1">VLOOKUP(Table_Data_Table_135[[#This Row],[Item ID]],Analysis_Table,12,FALSE)</f>
        <v>#N/A</v>
      </c>
      <c r="T206" s="20" t="e">
        <f ca="1">VLOOKUP(Table_Data_Table_135[[#This Row],[Item ID]],Analysis_Table,13,FALSE)</f>
        <v>#N/A</v>
      </c>
      <c r="U206" s="3" t="e">
        <f ca="1">VLOOKUP(Table_Data_Table_135[[#This Row],[Item ID]],Analysis_Table,14,FALSE)</f>
        <v>#N/A</v>
      </c>
      <c r="V206" s="22" t="e">
        <f ca="1">VLOOKUP(Table_Data_Table_135[[#This Row],[Item ID]],Analysis_Table,15,FALSE)</f>
        <v>#N/A</v>
      </c>
      <c r="W206" s="2" t="e">
        <f ca="1">VLOOKUP(Table_Data_Table_135[[#This Row],[Item ID]],Analysis_Table,16,FALSE)</f>
        <v>#N/A</v>
      </c>
      <c r="X206" s="2" t="e">
        <f ca="1">VLOOKUP(Table_Data_Table_135[[#This Row],[Item ID]],Analysis_Table,17,FALSE)</f>
        <v>#N/A</v>
      </c>
      <c r="Y206" s="20" t="e">
        <f ca="1">VLOOKUP(Table_Data_Table_135[[#This Row],[Item ID]],Analysis_Table,18,FALSE)</f>
        <v>#N/A</v>
      </c>
      <c r="Z206" s="20" t="e">
        <f ca="1">VLOOKUP(Table_Data_Table_135[[#This Row],[Item ID]],Analysis_Table,19,FALSE)</f>
        <v>#N/A</v>
      </c>
      <c r="AA206"/>
      <c r="AB206"/>
      <c r="AC206">
        <v>1</v>
      </c>
    </row>
    <row r="207" spans="1:29" hidden="1" x14ac:dyDescent="0.25">
      <c r="A207" t="s">
        <v>133</v>
      </c>
      <c r="C207" t="e">
        <f ca="1">VLOOKUP(Table_Data_Table_135[[#This Row],[Item ID]],Analysis_Table,20,FALSE)</f>
        <v>#N/A</v>
      </c>
      <c r="F207" s="1"/>
      <c r="K207" s="21">
        <v>0</v>
      </c>
      <c r="O207" s="2" t="e">
        <f ca="1">VLOOKUP(Table_Data_Table_135[[#This Row],[Item ID]],Analysis_Table,8,FALSE)</f>
        <v>#N/A</v>
      </c>
      <c r="P207" s="19" t="e">
        <f ca="1">VLOOKUP(Table_Data_Table_135[[#This Row],[Item ID]],Analysis_Table,9,FALSE)</f>
        <v>#N/A</v>
      </c>
      <c r="Q207" s="18" t="e">
        <f ca="1">VLOOKUP(Table_Data_Table_135[[#This Row],[Item ID]],Analysis_Table,10,FALSE)</f>
        <v>#N/A</v>
      </c>
      <c r="R207" s="21" t="e">
        <f ca="1">VLOOKUP(Table_Data_Table_135[[#This Row],[Item ID]],Analysis_Table,11,FALSE)</f>
        <v>#N/A</v>
      </c>
      <c r="S207" s="2" t="e">
        <f ca="1">VLOOKUP(Table_Data_Table_135[[#This Row],[Item ID]],Analysis_Table,12,FALSE)</f>
        <v>#N/A</v>
      </c>
      <c r="T207" s="20" t="e">
        <f ca="1">VLOOKUP(Table_Data_Table_135[[#This Row],[Item ID]],Analysis_Table,13,FALSE)</f>
        <v>#N/A</v>
      </c>
      <c r="U207" s="3" t="e">
        <f ca="1">VLOOKUP(Table_Data_Table_135[[#This Row],[Item ID]],Analysis_Table,14,FALSE)</f>
        <v>#N/A</v>
      </c>
      <c r="V207" s="22" t="e">
        <f ca="1">VLOOKUP(Table_Data_Table_135[[#This Row],[Item ID]],Analysis_Table,15,FALSE)</f>
        <v>#N/A</v>
      </c>
      <c r="W207" s="2" t="e">
        <f ca="1">VLOOKUP(Table_Data_Table_135[[#This Row],[Item ID]],Analysis_Table,16,FALSE)</f>
        <v>#N/A</v>
      </c>
      <c r="X207" s="2" t="e">
        <f ca="1">VLOOKUP(Table_Data_Table_135[[#This Row],[Item ID]],Analysis_Table,17,FALSE)</f>
        <v>#N/A</v>
      </c>
      <c r="Y207" s="20" t="e">
        <f ca="1">VLOOKUP(Table_Data_Table_135[[#This Row],[Item ID]],Analysis_Table,18,FALSE)</f>
        <v>#N/A</v>
      </c>
      <c r="Z207" s="20" t="e">
        <f ca="1">VLOOKUP(Table_Data_Table_135[[#This Row],[Item ID]],Analysis_Table,19,FALSE)</f>
        <v>#N/A</v>
      </c>
      <c r="AA207"/>
      <c r="AB207"/>
      <c r="AC207">
        <v>1</v>
      </c>
    </row>
    <row r="208" spans="1:29" hidden="1" x14ac:dyDescent="0.25">
      <c r="A208" t="s">
        <v>133</v>
      </c>
      <c r="C208" t="e">
        <f ca="1">VLOOKUP(Table_Data_Table_135[[#This Row],[Item ID]],Analysis_Table,20,FALSE)</f>
        <v>#N/A</v>
      </c>
      <c r="F208" s="1"/>
      <c r="K208" s="21">
        <v>0</v>
      </c>
      <c r="O208" s="2" t="e">
        <f ca="1">VLOOKUP(Table_Data_Table_135[[#This Row],[Item ID]],Analysis_Table,8,FALSE)</f>
        <v>#N/A</v>
      </c>
      <c r="P208" s="19" t="e">
        <f ca="1">VLOOKUP(Table_Data_Table_135[[#This Row],[Item ID]],Analysis_Table,9,FALSE)</f>
        <v>#N/A</v>
      </c>
      <c r="Q208" s="18" t="e">
        <f ca="1">VLOOKUP(Table_Data_Table_135[[#This Row],[Item ID]],Analysis_Table,10,FALSE)</f>
        <v>#N/A</v>
      </c>
      <c r="R208" s="21" t="e">
        <f ca="1">VLOOKUP(Table_Data_Table_135[[#This Row],[Item ID]],Analysis_Table,11,FALSE)</f>
        <v>#N/A</v>
      </c>
      <c r="S208" s="2" t="e">
        <f ca="1">VLOOKUP(Table_Data_Table_135[[#This Row],[Item ID]],Analysis_Table,12,FALSE)</f>
        <v>#N/A</v>
      </c>
      <c r="T208" s="20" t="e">
        <f ca="1">VLOOKUP(Table_Data_Table_135[[#This Row],[Item ID]],Analysis_Table,13,FALSE)</f>
        <v>#N/A</v>
      </c>
      <c r="U208" s="3" t="e">
        <f ca="1">VLOOKUP(Table_Data_Table_135[[#This Row],[Item ID]],Analysis_Table,14,FALSE)</f>
        <v>#N/A</v>
      </c>
      <c r="V208" s="22" t="e">
        <f ca="1">VLOOKUP(Table_Data_Table_135[[#This Row],[Item ID]],Analysis_Table,15,FALSE)</f>
        <v>#N/A</v>
      </c>
      <c r="W208" s="2" t="e">
        <f ca="1">VLOOKUP(Table_Data_Table_135[[#This Row],[Item ID]],Analysis_Table,16,FALSE)</f>
        <v>#N/A</v>
      </c>
      <c r="X208" s="2" t="e">
        <f ca="1">VLOOKUP(Table_Data_Table_135[[#This Row],[Item ID]],Analysis_Table,17,FALSE)</f>
        <v>#N/A</v>
      </c>
      <c r="Y208" s="20" t="e">
        <f ca="1">VLOOKUP(Table_Data_Table_135[[#This Row],[Item ID]],Analysis_Table,18,FALSE)</f>
        <v>#N/A</v>
      </c>
      <c r="Z208" s="20" t="e">
        <f ca="1">VLOOKUP(Table_Data_Table_135[[#This Row],[Item ID]],Analysis_Table,19,FALSE)</f>
        <v>#N/A</v>
      </c>
      <c r="AA208"/>
      <c r="AB208"/>
      <c r="AC208">
        <v>1</v>
      </c>
    </row>
    <row r="209" spans="1:29" hidden="1" x14ac:dyDescent="0.25">
      <c r="A209" t="s">
        <v>133</v>
      </c>
      <c r="C209" t="e">
        <f ca="1">VLOOKUP(Table_Data_Table_135[[#This Row],[Item ID]],Analysis_Table,20,FALSE)</f>
        <v>#N/A</v>
      </c>
      <c r="F209" s="1"/>
      <c r="K209" s="21">
        <v>0</v>
      </c>
      <c r="O209" s="2" t="e">
        <f ca="1">VLOOKUP(Table_Data_Table_135[[#This Row],[Item ID]],Analysis_Table,8,FALSE)</f>
        <v>#N/A</v>
      </c>
      <c r="P209" s="19" t="e">
        <f ca="1">VLOOKUP(Table_Data_Table_135[[#This Row],[Item ID]],Analysis_Table,9,FALSE)</f>
        <v>#N/A</v>
      </c>
      <c r="Q209" s="18" t="e">
        <f ca="1">VLOOKUP(Table_Data_Table_135[[#This Row],[Item ID]],Analysis_Table,10,FALSE)</f>
        <v>#N/A</v>
      </c>
      <c r="R209" s="21" t="e">
        <f ca="1">VLOOKUP(Table_Data_Table_135[[#This Row],[Item ID]],Analysis_Table,11,FALSE)</f>
        <v>#N/A</v>
      </c>
      <c r="S209" s="2" t="e">
        <f ca="1">VLOOKUP(Table_Data_Table_135[[#This Row],[Item ID]],Analysis_Table,12,FALSE)</f>
        <v>#N/A</v>
      </c>
      <c r="T209" s="20" t="e">
        <f ca="1">VLOOKUP(Table_Data_Table_135[[#This Row],[Item ID]],Analysis_Table,13,FALSE)</f>
        <v>#N/A</v>
      </c>
      <c r="U209" s="3" t="e">
        <f ca="1">VLOOKUP(Table_Data_Table_135[[#This Row],[Item ID]],Analysis_Table,14,FALSE)</f>
        <v>#N/A</v>
      </c>
      <c r="V209" s="22" t="e">
        <f ca="1">VLOOKUP(Table_Data_Table_135[[#This Row],[Item ID]],Analysis_Table,15,FALSE)</f>
        <v>#N/A</v>
      </c>
      <c r="W209" s="2" t="e">
        <f ca="1">VLOOKUP(Table_Data_Table_135[[#This Row],[Item ID]],Analysis_Table,16,FALSE)</f>
        <v>#N/A</v>
      </c>
      <c r="X209" s="2" t="e">
        <f ca="1">VLOOKUP(Table_Data_Table_135[[#This Row],[Item ID]],Analysis_Table,17,FALSE)</f>
        <v>#N/A</v>
      </c>
      <c r="Y209" s="20" t="e">
        <f ca="1">VLOOKUP(Table_Data_Table_135[[#This Row],[Item ID]],Analysis_Table,18,FALSE)</f>
        <v>#N/A</v>
      </c>
      <c r="Z209" s="20" t="e">
        <f ca="1">VLOOKUP(Table_Data_Table_135[[#This Row],[Item ID]],Analysis_Table,19,FALSE)</f>
        <v>#N/A</v>
      </c>
      <c r="AA209"/>
      <c r="AB209"/>
      <c r="AC209">
        <v>1</v>
      </c>
    </row>
    <row r="210" spans="1:29" hidden="1" x14ac:dyDescent="0.25">
      <c r="A210" t="s">
        <v>133</v>
      </c>
      <c r="C210" t="e">
        <f ca="1">VLOOKUP(Table_Data_Table_135[[#This Row],[Item ID]],Analysis_Table,20,FALSE)</f>
        <v>#N/A</v>
      </c>
      <c r="F210" s="1"/>
      <c r="K210" s="21">
        <v>0</v>
      </c>
      <c r="O210" s="2" t="e">
        <f ca="1">VLOOKUP(Table_Data_Table_135[[#This Row],[Item ID]],Analysis_Table,8,FALSE)</f>
        <v>#N/A</v>
      </c>
      <c r="P210" s="19" t="e">
        <f ca="1">VLOOKUP(Table_Data_Table_135[[#This Row],[Item ID]],Analysis_Table,9,FALSE)</f>
        <v>#N/A</v>
      </c>
      <c r="Q210" s="18" t="e">
        <f ca="1">VLOOKUP(Table_Data_Table_135[[#This Row],[Item ID]],Analysis_Table,10,FALSE)</f>
        <v>#N/A</v>
      </c>
      <c r="R210" s="21" t="e">
        <f ca="1">VLOOKUP(Table_Data_Table_135[[#This Row],[Item ID]],Analysis_Table,11,FALSE)</f>
        <v>#N/A</v>
      </c>
      <c r="S210" s="2" t="e">
        <f ca="1">VLOOKUP(Table_Data_Table_135[[#This Row],[Item ID]],Analysis_Table,12,FALSE)</f>
        <v>#N/A</v>
      </c>
      <c r="T210" s="20" t="e">
        <f ca="1">VLOOKUP(Table_Data_Table_135[[#This Row],[Item ID]],Analysis_Table,13,FALSE)</f>
        <v>#N/A</v>
      </c>
      <c r="U210" s="3" t="e">
        <f ca="1">VLOOKUP(Table_Data_Table_135[[#This Row],[Item ID]],Analysis_Table,14,FALSE)</f>
        <v>#N/A</v>
      </c>
      <c r="V210" s="22" t="e">
        <f ca="1">VLOOKUP(Table_Data_Table_135[[#This Row],[Item ID]],Analysis_Table,15,FALSE)</f>
        <v>#N/A</v>
      </c>
      <c r="W210" s="2" t="e">
        <f ca="1">VLOOKUP(Table_Data_Table_135[[#This Row],[Item ID]],Analysis_Table,16,FALSE)</f>
        <v>#N/A</v>
      </c>
      <c r="X210" s="2" t="e">
        <f ca="1">VLOOKUP(Table_Data_Table_135[[#This Row],[Item ID]],Analysis_Table,17,FALSE)</f>
        <v>#N/A</v>
      </c>
      <c r="Y210" s="20" t="e">
        <f ca="1">VLOOKUP(Table_Data_Table_135[[#This Row],[Item ID]],Analysis_Table,18,FALSE)</f>
        <v>#N/A</v>
      </c>
      <c r="Z210" s="20" t="e">
        <f ca="1">VLOOKUP(Table_Data_Table_135[[#This Row],[Item ID]],Analysis_Table,19,FALSE)</f>
        <v>#N/A</v>
      </c>
      <c r="AA210"/>
      <c r="AB210"/>
      <c r="AC210">
        <v>1</v>
      </c>
    </row>
    <row r="211" spans="1:29" hidden="1" x14ac:dyDescent="0.25">
      <c r="A211" t="s">
        <v>133</v>
      </c>
      <c r="C211" t="e">
        <f ca="1">VLOOKUP(Table_Data_Table_135[[#This Row],[Item ID]],Analysis_Table,20,FALSE)</f>
        <v>#N/A</v>
      </c>
      <c r="F211" s="1"/>
      <c r="K211" s="21">
        <v>0</v>
      </c>
      <c r="O211" s="2" t="e">
        <f ca="1">VLOOKUP(Table_Data_Table_135[[#This Row],[Item ID]],Analysis_Table,8,FALSE)</f>
        <v>#N/A</v>
      </c>
      <c r="P211" s="19" t="e">
        <f ca="1">VLOOKUP(Table_Data_Table_135[[#This Row],[Item ID]],Analysis_Table,9,FALSE)</f>
        <v>#N/A</v>
      </c>
      <c r="Q211" s="18" t="e">
        <f ca="1">VLOOKUP(Table_Data_Table_135[[#This Row],[Item ID]],Analysis_Table,10,FALSE)</f>
        <v>#N/A</v>
      </c>
      <c r="R211" s="21" t="e">
        <f ca="1">VLOOKUP(Table_Data_Table_135[[#This Row],[Item ID]],Analysis_Table,11,FALSE)</f>
        <v>#N/A</v>
      </c>
      <c r="S211" s="2" t="e">
        <f ca="1">VLOOKUP(Table_Data_Table_135[[#This Row],[Item ID]],Analysis_Table,12,FALSE)</f>
        <v>#N/A</v>
      </c>
      <c r="T211" s="20" t="e">
        <f ca="1">VLOOKUP(Table_Data_Table_135[[#This Row],[Item ID]],Analysis_Table,13,FALSE)</f>
        <v>#N/A</v>
      </c>
      <c r="U211" s="3" t="e">
        <f ca="1">VLOOKUP(Table_Data_Table_135[[#This Row],[Item ID]],Analysis_Table,14,FALSE)</f>
        <v>#N/A</v>
      </c>
      <c r="V211" s="22" t="e">
        <f ca="1">VLOOKUP(Table_Data_Table_135[[#This Row],[Item ID]],Analysis_Table,15,FALSE)</f>
        <v>#N/A</v>
      </c>
      <c r="W211" s="2" t="e">
        <f ca="1">VLOOKUP(Table_Data_Table_135[[#This Row],[Item ID]],Analysis_Table,16,FALSE)</f>
        <v>#N/A</v>
      </c>
      <c r="X211" s="2" t="e">
        <f ca="1">VLOOKUP(Table_Data_Table_135[[#This Row],[Item ID]],Analysis_Table,17,FALSE)</f>
        <v>#N/A</v>
      </c>
      <c r="Y211" s="20" t="e">
        <f ca="1">VLOOKUP(Table_Data_Table_135[[#This Row],[Item ID]],Analysis_Table,18,FALSE)</f>
        <v>#N/A</v>
      </c>
      <c r="Z211" s="20" t="e">
        <f ca="1">VLOOKUP(Table_Data_Table_135[[#This Row],[Item ID]],Analysis_Table,19,FALSE)</f>
        <v>#N/A</v>
      </c>
      <c r="AA211"/>
      <c r="AB211"/>
      <c r="AC211">
        <v>1</v>
      </c>
    </row>
    <row r="212" spans="1:29" hidden="1" x14ac:dyDescent="0.25">
      <c r="A212" t="s">
        <v>133</v>
      </c>
      <c r="C212" t="e">
        <f ca="1">VLOOKUP(Table_Data_Table_135[[#This Row],[Item ID]],Analysis_Table,20,FALSE)</f>
        <v>#N/A</v>
      </c>
      <c r="F212" s="1"/>
      <c r="K212" s="21">
        <v>0</v>
      </c>
      <c r="O212" s="2" t="e">
        <f ca="1">VLOOKUP(Table_Data_Table_135[[#This Row],[Item ID]],Analysis_Table,8,FALSE)</f>
        <v>#N/A</v>
      </c>
      <c r="P212" s="19" t="e">
        <f ca="1">VLOOKUP(Table_Data_Table_135[[#This Row],[Item ID]],Analysis_Table,9,FALSE)</f>
        <v>#N/A</v>
      </c>
      <c r="Q212" s="18" t="e">
        <f ca="1">VLOOKUP(Table_Data_Table_135[[#This Row],[Item ID]],Analysis_Table,10,FALSE)</f>
        <v>#N/A</v>
      </c>
      <c r="R212" s="21" t="e">
        <f ca="1">VLOOKUP(Table_Data_Table_135[[#This Row],[Item ID]],Analysis_Table,11,FALSE)</f>
        <v>#N/A</v>
      </c>
      <c r="S212" s="2" t="e">
        <f ca="1">VLOOKUP(Table_Data_Table_135[[#This Row],[Item ID]],Analysis_Table,12,FALSE)</f>
        <v>#N/A</v>
      </c>
      <c r="T212" s="20" t="e">
        <f ca="1">VLOOKUP(Table_Data_Table_135[[#This Row],[Item ID]],Analysis_Table,13,FALSE)</f>
        <v>#N/A</v>
      </c>
      <c r="U212" s="3" t="e">
        <f ca="1">VLOOKUP(Table_Data_Table_135[[#This Row],[Item ID]],Analysis_Table,14,FALSE)</f>
        <v>#N/A</v>
      </c>
      <c r="V212" s="22" t="e">
        <f ca="1">VLOOKUP(Table_Data_Table_135[[#This Row],[Item ID]],Analysis_Table,15,FALSE)</f>
        <v>#N/A</v>
      </c>
      <c r="W212" s="2" t="e">
        <f ca="1">VLOOKUP(Table_Data_Table_135[[#This Row],[Item ID]],Analysis_Table,16,FALSE)</f>
        <v>#N/A</v>
      </c>
      <c r="X212" s="2" t="e">
        <f ca="1">VLOOKUP(Table_Data_Table_135[[#This Row],[Item ID]],Analysis_Table,17,FALSE)</f>
        <v>#N/A</v>
      </c>
      <c r="Y212" s="20" t="e">
        <f ca="1">VLOOKUP(Table_Data_Table_135[[#This Row],[Item ID]],Analysis_Table,18,FALSE)</f>
        <v>#N/A</v>
      </c>
      <c r="Z212" s="20" t="e">
        <f ca="1">VLOOKUP(Table_Data_Table_135[[#This Row],[Item ID]],Analysis_Table,19,FALSE)</f>
        <v>#N/A</v>
      </c>
      <c r="AA212"/>
      <c r="AB212"/>
      <c r="AC212">
        <v>1</v>
      </c>
    </row>
    <row r="213" spans="1:29" hidden="1" x14ac:dyDescent="0.25">
      <c r="A213" t="s">
        <v>133</v>
      </c>
      <c r="C213" t="e">
        <f ca="1">VLOOKUP(Table_Data_Table_135[[#This Row],[Item ID]],Analysis_Table,20,FALSE)</f>
        <v>#N/A</v>
      </c>
      <c r="F213" s="1"/>
      <c r="K213" s="21">
        <v>0</v>
      </c>
      <c r="O213" s="2" t="e">
        <f ca="1">VLOOKUP(Table_Data_Table_135[[#This Row],[Item ID]],Analysis_Table,8,FALSE)</f>
        <v>#N/A</v>
      </c>
      <c r="P213" s="19" t="e">
        <f ca="1">VLOOKUP(Table_Data_Table_135[[#This Row],[Item ID]],Analysis_Table,9,FALSE)</f>
        <v>#N/A</v>
      </c>
      <c r="Q213" s="18" t="e">
        <f ca="1">VLOOKUP(Table_Data_Table_135[[#This Row],[Item ID]],Analysis_Table,10,FALSE)</f>
        <v>#N/A</v>
      </c>
      <c r="R213" s="21" t="e">
        <f ca="1">VLOOKUP(Table_Data_Table_135[[#This Row],[Item ID]],Analysis_Table,11,FALSE)</f>
        <v>#N/A</v>
      </c>
      <c r="S213" s="2" t="e">
        <f ca="1">VLOOKUP(Table_Data_Table_135[[#This Row],[Item ID]],Analysis_Table,12,FALSE)</f>
        <v>#N/A</v>
      </c>
      <c r="T213" s="20" t="e">
        <f ca="1">VLOOKUP(Table_Data_Table_135[[#This Row],[Item ID]],Analysis_Table,13,FALSE)</f>
        <v>#N/A</v>
      </c>
      <c r="U213" s="3" t="e">
        <f ca="1">VLOOKUP(Table_Data_Table_135[[#This Row],[Item ID]],Analysis_Table,14,FALSE)</f>
        <v>#N/A</v>
      </c>
      <c r="V213" s="22" t="e">
        <f ca="1">VLOOKUP(Table_Data_Table_135[[#This Row],[Item ID]],Analysis_Table,15,FALSE)</f>
        <v>#N/A</v>
      </c>
      <c r="W213" s="2" t="e">
        <f ca="1">VLOOKUP(Table_Data_Table_135[[#This Row],[Item ID]],Analysis_Table,16,FALSE)</f>
        <v>#N/A</v>
      </c>
      <c r="X213" s="2" t="e">
        <f ca="1">VLOOKUP(Table_Data_Table_135[[#This Row],[Item ID]],Analysis_Table,17,FALSE)</f>
        <v>#N/A</v>
      </c>
      <c r="Y213" s="20" t="e">
        <f ca="1">VLOOKUP(Table_Data_Table_135[[#This Row],[Item ID]],Analysis_Table,18,FALSE)</f>
        <v>#N/A</v>
      </c>
      <c r="Z213" s="20" t="e">
        <f ca="1">VLOOKUP(Table_Data_Table_135[[#This Row],[Item ID]],Analysis_Table,19,FALSE)</f>
        <v>#N/A</v>
      </c>
      <c r="AA213"/>
      <c r="AB213"/>
      <c r="AC213">
        <v>1</v>
      </c>
    </row>
    <row r="214" spans="1:29" hidden="1" x14ac:dyDescent="0.25">
      <c r="A214" t="s">
        <v>133</v>
      </c>
      <c r="C214" t="e">
        <f ca="1">VLOOKUP(Table_Data_Table_135[[#This Row],[Item ID]],Analysis_Table,20,FALSE)</f>
        <v>#N/A</v>
      </c>
      <c r="F214" s="1"/>
      <c r="K214" s="21">
        <v>0</v>
      </c>
      <c r="O214" s="2" t="e">
        <f ca="1">VLOOKUP(Table_Data_Table_135[[#This Row],[Item ID]],Analysis_Table,8,FALSE)</f>
        <v>#N/A</v>
      </c>
      <c r="P214" s="19" t="e">
        <f ca="1">VLOOKUP(Table_Data_Table_135[[#This Row],[Item ID]],Analysis_Table,9,FALSE)</f>
        <v>#N/A</v>
      </c>
      <c r="Q214" s="18" t="e">
        <f ca="1">VLOOKUP(Table_Data_Table_135[[#This Row],[Item ID]],Analysis_Table,10,FALSE)</f>
        <v>#N/A</v>
      </c>
      <c r="R214" s="21" t="e">
        <f ca="1">VLOOKUP(Table_Data_Table_135[[#This Row],[Item ID]],Analysis_Table,11,FALSE)</f>
        <v>#N/A</v>
      </c>
      <c r="S214" s="2" t="e">
        <f ca="1">VLOOKUP(Table_Data_Table_135[[#This Row],[Item ID]],Analysis_Table,12,FALSE)</f>
        <v>#N/A</v>
      </c>
      <c r="T214" s="20" t="e">
        <f ca="1">VLOOKUP(Table_Data_Table_135[[#This Row],[Item ID]],Analysis_Table,13,FALSE)</f>
        <v>#N/A</v>
      </c>
      <c r="U214" s="3" t="e">
        <f ca="1">VLOOKUP(Table_Data_Table_135[[#This Row],[Item ID]],Analysis_Table,14,FALSE)</f>
        <v>#N/A</v>
      </c>
      <c r="V214" s="22" t="e">
        <f ca="1">VLOOKUP(Table_Data_Table_135[[#This Row],[Item ID]],Analysis_Table,15,FALSE)</f>
        <v>#N/A</v>
      </c>
      <c r="W214" s="2" t="e">
        <f ca="1">VLOOKUP(Table_Data_Table_135[[#This Row],[Item ID]],Analysis_Table,16,FALSE)</f>
        <v>#N/A</v>
      </c>
      <c r="X214" s="2" t="e">
        <f ca="1">VLOOKUP(Table_Data_Table_135[[#This Row],[Item ID]],Analysis_Table,17,FALSE)</f>
        <v>#N/A</v>
      </c>
      <c r="Y214" s="20" t="e">
        <f ca="1">VLOOKUP(Table_Data_Table_135[[#This Row],[Item ID]],Analysis_Table,18,FALSE)</f>
        <v>#N/A</v>
      </c>
      <c r="Z214" s="20" t="e">
        <f ca="1">VLOOKUP(Table_Data_Table_135[[#This Row],[Item ID]],Analysis_Table,19,FALSE)</f>
        <v>#N/A</v>
      </c>
      <c r="AA214"/>
      <c r="AB214"/>
      <c r="AC214">
        <v>1</v>
      </c>
    </row>
    <row r="215" spans="1:29" hidden="1" x14ac:dyDescent="0.25">
      <c r="A215" t="s">
        <v>133</v>
      </c>
      <c r="C215" t="e">
        <f ca="1">VLOOKUP(Table_Data_Table_135[[#This Row],[Item ID]],Analysis_Table,20,FALSE)</f>
        <v>#N/A</v>
      </c>
      <c r="F215" s="1"/>
      <c r="K215" s="21">
        <v>0</v>
      </c>
      <c r="O215" s="2" t="e">
        <f ca="1">VLOOKUP(Table_Data_Table_135[[#This Row],[Item ID]],Analysis_Table,8,FALSE)</f>
        <v>#N/A</v>
      </c>
      <c r="P215" s="19" t="e">
        <f ca="1">VLOOKUP(Table_Data_Table_135[[#This Row],[Item ID]],Analysis_Table,9,FALSE)</f>
        <v>#N/A</v>
      </c>
      <c r="Q215" s="18" t="e">
        <f ca="1">VLOOKUP(Table_Data_Table_135[[#This Row],[Item ID]],Analysis_Table,10,FALSE)</f>
        <v>#N/A</v>
      </c>
      <c r="R215" s="21" t="e">
        <f ca="1">VLOOKUP(Table_Data_Table_135[[#This Row],[Item ID]],Analysis_Table,11,FALSE)</f>
        <v>#N/A</v>
      </c>
      <c r="S215" s="2" t="e">
        <f ca="1">VLOOKUP(Table_Data_Table_135[[#This Row],[Item ID]],Analysis_Table,12,FALSE)</f>
        <v>#N/A</v>
      </c>
      <c r="T215" s="20" t="e">
        <f ca="1">VLOOKUP(Table_Data_Table_135[[#This Row],[Item ID]],Analysis_Table,13,FALSE)</f>
        <v>#N/A</v>
      </c>
      <c r="U215" s="3" t="e">
        <f ca="1">VLOOKUP(Table_Data_Table_135[[#This Row],[Item ID]],Analysis_Table,14,FALSE)</f>
        <v>#N/A</v>
      </c>
      <c r="V215" s="22" t="e">
        <f ca="1">VLOOKUP(Table_Data_Table_135[[#This Row],[Item ID]],Analysis_Table,15,FALSE)</f>
        <v>#N/A</v>
      </c>
      <c r="W215" s="2" t="e">
        <f ca="1">VLOOKUP(Table_Data_Table_135[[#This Row],[Item ID]],Analysis_Table,16,FALSE)</f>
        <v>#N/A</v>
      </c>
      <c r="X215" s="2" t="e">
        <f ca="1">VLOOKUP(Table_Data_Table_135[[#This Row],[Item ID]],Analysis_Table,17,FALSE)</f>
        <v>#N/A</v>
      </c>
      <c r="Y215" s="20" t="e">
        <f ca="1">VLOOKUP(Table_Data_Table_135[[#This Row],[Item ID]],Analysis_Table,18,FALSE)</f>
        <v>#N/A</v>
      </c>
      <c r="Z215" s="20" t="e">
        <f ca="1">VLOOKUP(Table_Data_Table_135[[#This Row],[Item ID]],Analysis_Table,19,FALSE)</f>
        <v>#N/A</v>
      </c>
      <c r="AA215"/>
      <c r="AB215"/>
      <c r="AC215">
        <v>1</v>
      </c>
    </row>
    <row r="216" spans="1:29" hidden="1" x14ac:dyDescent="0.25">
      <c r="A216" t="s">
        <v>133</v>
      </c>
      <c r="C216" t="e">
        <f ca="1">VLOOKUP(Table_Data_Table_135[[#This Row],[Item ID]],Analysis_Table,20,FALSE)</f>
        <v>#N/A</v>
      </c>
      <c r="F216" s="1"/>
      <c r="K216" s="21">
        <v>0</v>
      </c>
      <c r="O216" s="2" t="e">
        <f ca="1">VLOOKUP(Table_Data_Table_135[[#This Row],[Item ID]],Analysis_Table,8,FALSE)</f>
        <v>#N/A</v>
      </c>
      <c r="P216" s="19" t="e">
        <f ca="1">VLOOKUP(Table_Data_Table_135[[#This Row],[Item ID]],Analysis_Table,9,FALSE)</f>
        <v>#N/A</v>
      </c>
      <c r="Q216" s="18" t="e">
        <f ca="1">VLOOKUP(Table_Data_Table_135[[#This Row],[Item ID]],Analysis_Table,10,FALSE)</f>
        <v>#N/A</v>
      </c>
      <c r="R216" s="21" t="e">
        <f ca="1">VLOOKUP(Table_Data_Table_135[[#This Row],[Item ID]],Analysis_Table,11,FALSE)</f>
        <v>#N/A</v>
      </c>
      <c r="S216" s="2" t="e">
        <f ca="1">VLOOKUP(Table_Data_Table_135[[#This Row],[Item ID]],Analysis_Table,12,FALSE)</f>
        <v>#N/A</v>
      </c>
      <c r="T216" s="20" t="e">
        <f ca="1">VLOOKUP(Table_Data_Table_135[[#This Row],[Item ID]],Analysis_Table,13,FALSE)</f>
        <v>#N/A</v>
      </c>
      <c r="U216" s="3" t="e">
        <f ca="1">VLOOKUP(Table_Data_Table_135[[#This Row],[Item ID]],Analysis_Table,14,FALSE)</f>
        <v>#N/A</v>
      </c>
      <c r="V216" s="22" t="e">
        <f ca="1">VLOOKUP(Table_Data_Table_135[[#This Row],[Item ID]],Analysis_Table,15,FALSE)</f>
        <v>#N/A</v>
      </c>
      <c r="W216" s="2" t="e">
        <f ca="1">VLOOKUP(Table_Data_Table_135[[#This Row],[Item ID]],Analysis_Table,16,FALSE)</f>
        <v>#N/A</v>
      </c>
      <c r="X216" s="2" t="e">
        <f ca="1">VLOOKUP(Table_Data_Table_135[[#This Row],[Item ID]],Analysis_Table,17,FALSE)</f>
        <v>#N/A</v>
      </c>
      <c r="Y216" s="20" t="e">
        <f ca="1">VLOOKUP(Table_Data_Table_135[[#This Row],[Item ID]],Analysis_Table,18,FALSE)</f>
        <v>#N/A</v>
      </c>
      <c r="Z216" s="20" t="e">
        <f ca="1">VLOOKUP(Table_Data_Table_135[[#This Row],[Item ID]],Analysis_Table,19,FALSE)</f>
        <v>#N/A</v>
      </c>
      <c r="AA216"/>
      <c r="AB216"/>
      <c r="AC216">
        <v>1</v>
      </c>
    </row>
    <row r="217" spans="1:29" hidden="1" x14ac:dyDescent="0.25">
      <c r="A217" t="s">
        <v>133</v>
      </c>
      <c r="C217" t="e">
        <f ca="1">VLOOKUP(Table_Data_Table_135[[#This Row],[Item ID]],Analysis_Table,20,FALSE)</f>
        <v>#N/A</v>
      </c>
      <c r="F217" s="1"/>
      <c r="K217" s="21">
        <v>0</v>
      </c>
      <c r="O217" s="2" t="e">
        <f ca="1">VLOOKUP(Table_Data_Table_135[[#This Row],[Item ID]],Analysis_Table,8,FALSE)</f>
        <v>#N/A</v>
      </c>
      <c r="P217" s="19" t="e">
        <f ca="1">VLOOKUP(Table_Data_Table_135[[#This Row],[Item ID]],Analysis_Table,9,FALSE)</f>
        <v>#N/A</v>
      </c>
      <c r="Q217" s="18" t="e">
        <f ca="1">VLOOKUP(Table_Data_Table_135[[#This Row],[Item ID]],Analysis_Table,10,FALSE)</f>
        <v>#N/A</v>
      </c>
      <c r="R217" s="21" t="e">
        <f ca="1">VLOOKUP(Table_Data_Table_135[[#This Row],[Item ID]],Analysis_Table,11,FALSE)</f>
        <v>#N/A</v>
      </c>
      <c r="S217" s="2" t="e">
        <f ca="1">VLOOKUP(Table_Data_Table_135[[#This Row],[Item ID]],Analysis_Table,12,FALSE)</f>
        <v>#N/A</v>
      </c>
      <c r="T217" s="20" t="e">
        <f ca="1">VLOOKUP(Table_Data_Table_135[[#This Row],[Item ID]],Analysis_Table,13,FALSE)</f>
        <v>#N/A</v>
      </c>
      <c r="U217" s="3" t="e">
        <f ca="1">VLOOKUP(Table_Data_Table_135[[#This Row],[Item ID]],Analysis_Table,14,FALSE)</f>
        <v>#N/A</v>
      </c>
      <c r="V217" s="22" t="e">
        <f ca="1">VLOOKUP(Table_Data_Table_135[[#This Row],[Item ID]],Analysis_Table,15,FALSE)</f>
        <v>#N/A</v>
      </c>
      <c r="W217" s="2" t="e">
        <f ca="1">VLOOKUP(Table_Data_Table_135[[#This Row],[Item ID]],Analysis_Table,16,FALSE)</f>
        <v>#N/A</v>
      </c>
      <c r="X217" s="2" t="e">
        <f ca="1">VLOOKUP(Table_Data_Table_135[[#This Row],[Item ID]],Analysis_Table,17,FALSE)</f>
        <v>#N/A</v>
      </c>
      <c r="Y217" s="20" t="e">
        <f ca="1">VLOOKUP(Table_Data_Table_135[[#This Row],[Item ID]],Analysis_Table,18,FALSE)</f>
        <v>#N/A</v>
      </c>
      <c r="Z217" s="20" t="e">
        <f ca="1">VLOOKUP(Table_Data_Table_135[[#This Row],[Item ID]],Analysis_Table,19,FALSE)</f>
        <v>#N/A</v>
      </c>
      <c r="AA217"/>
      <c r="AB217"/>
      <c r="AC217">
        <v>1</v>
      </c>
    </row>
    <row r="218" spans="1:29" hidden="1" x14ac:dyDescent="0.25">
      <c r="A218" t="s">
        <v>133</v>
      </c>
      <c r="C218" t="e">
        <f ca="1">VLOOKUP(Table_Data_Table_135[[#This Row],[Item ID]],Analysis_Table,20,FALSE)</f>
        <v>#N/A</v>
      </c>
      <c r="F218" s="1"/>
      <c r="K218" s="21">
        <v>0</v>
      </c>
      <c r="O218" s="2" t="e">
        <f ca="1">VLOOKUP(Table_Data_Table_135[[#This Row],[Item ID]],Analysis_Table,8,FALSE)</f>
        <v>#N/A</v>
      </c>
      <c r="P218" s="19" t="e">
        <f ca="1">VLOOKUP(Table_Data_Table_135[[#This Row],[Item ID]],Analysis_Table,9,FALSE)</f>
        <v>#N/A</v>
      </c>
      <c r="Q218" s="18" t="e">
        <f ca="1">VLOOKUP(Table_Data_Table_135[[#This Row],[Item ID]],Analysis_Table,10,FALSE)</f>
        <v>#N/A</v>
      </c>
      <c r="R218" s="21" t="e">
        <f ca="1">VLOOKUP(Table_Data_Table_135[[#This Row],[Item ID]],Analysis_Table,11,FALSE)</f>
        <v>#N/A</v>
      </c>
      <c r="S218" s="2" t="e">
        <f ca="1">VLOOKUP(Table_Data_Table_135[[#This Row],[Item ID]],Analysis_Table,12,FALSE)</f>
        <v>#N/A</v>
      </c>
      <c r="T218" s="20" t="e">
        <f ca="1">VLOOKUP(Table_Data_Table_135[[#This Row],[Item ID]],Analysis_Table,13,FALSE)</f>
        <v>#N/A</v>
      </c>
      <c r="U218" s="3" t="e">
        <f ca="1">VLOOKUP(Table_Data_Table_135[[#This Row],[Item ID]],Analysis_Table,14,FALSE)</f>
        <v>#N/A</v>
      </c>
      <c r="V218" s="22" t="e">
        <f ca="1">VLOOKUP(Table_Data_Table_135[[#This Row],[Item ID]],Analysis_Table,15,FALSE)</f>
        <v>#N/A</v>
      </c>
      <c r="W218" s="2" t="e">
        <f ca="1">VLOOKUP(Table_Data_Table_135[[#This Row],[Item ID]],Analysis_Table,16,FALSE)</f>
        <v>#N/A</v>
      </c>
      <c r="X218" s="2" t="e">
        <f ca="1">VLOOKUP(Table_Data_Table_135[[#This Row],[Item ID]],Analysis_Table,17,FALSE)</f>
        <v>#N/A</v>
      </c>
      <c r="Y218" s="20" t="e">
        <f ca="1">VLOOKUP(Table_Data_Table_135[[#This Row],[Item ID]],Analysis_Table,18,FALSE)</f>
        <v>#N/A</v>
      </c>
      <c r="Z218" s="20" t="e">
        <f ca="1">VLOOKUP(Table_Data_Table_135[[#This Row],[Item ID]],Analysis_Table,19,FALSE)</f>
        <v>#N/A</v>
      </c>
      <c r="AA218"/>
      <c r="AB218"/>
      <c r="AC218">
        <v>1</v>
      </c>
    </row>
    <row r="219" spans="1:29" hidden="1" x14ac:dyDescent="0.25">
      <c r="A219" t="s">
        <v>133</v>
      </c>
      <c r="C219" t="e">
        <f ca="1">VLOOKUP(Table_Data_Table_135[[#This Row],[Item ID]],Analysis_Table,20,FALSE)</f>
        <v>#N/A</v>
      </c>
      <c r="F219" s="1"/>
      <c r="K219" s="21">
        <v>0</v>
      </c>
      <c r="O219" s="2" t="e">
        <f ca="1">VLOOKUP(Table_Data_Table_135[[#This Row],[Item ID]],Analysis_Table,8,FALSE)</f>
        <v>#N/A</v>
      </c>
      <c r="P219" s="19" t="e">
        <f ca="1">VLOOKUP(Table_Data_Table_135[[#This Row],[Item ID]],Analysis_Table,9,FALSE)</f>
        <v>#N/A</v>
      </c>
      <c r="Q219" s="18" t="e">
        <f ca="1">VLOOKUP(Table_Data_Table_135[[#This Row],[Item ID]],Analysis_Table,10,FALSE)</f>
        <v>#N/A</v>
      </c>
      <c r="R219" s="21" t="e">
        <f ca="1">VLOOKUP(Table_Data_Table_135[[#This Row],[Item ID]],Analysis_Table,11,FALSE)</f>
        <v>#N/A</v>
      </c>
      <c r="S219" s="2" t="e">
        <f ca="1">VLOOKUP(Table_Data_Table_135[[#This Row],[Item ID]],Analysis_Table,12,FALSE)</f>
        <v>#N/A</v>
      </c>
      <c r="T219" s="20" t="e">
        <f ca="1">VLOOKUP(Table_Data_Table_135[[#This Row],[Item ID]],Analysis_Table,13,FALSE)</f>
        <v>#N/A</v>
      </c>
      <c r="U219" s="3" t="e">
        <f ca="1">VLOOKUP(Table_Data_Table_135[[#This Row],[Item ID]],Analysis_Table,14,FALSE)</f>
        <v>#N/A</v>
      </c>
      <c r="V219" s="22" t="e">
        <f ca="1">VLOOKUP(Table_Data_Table_135[[#This Row],[Item ID]],Analysis_Table,15,FALSE)</f>
        <v>#N/A</v>
      </c>
      <c r="W219" s="2" t="e">
        <f ca="1">VLOOKUP(Table_Data_Table_135[[#This Row],[Item ID]],Analysis_Table,16,FALSE)</f>
        <v>#N/A</v>
      </c>
      <c r="X219" s="2" t="e">
        <f ca="1">VLOOKUP(Table_Data_Table_135[[#This Row],[Item ID]],Analysis_Table,17,FALSE)</f>
        <v>#N/A</v>
      </c>
      <c r="Y219" s="20" t="e">
        <f ca="1">VLOOKUP(Table_Data_Table_135[[#This Row],[Item ID]],Analysis_Table,18,FALSE)</f>
        <v>#N/A</v>
      </c>
      <c r="Z219" s="20" t="e">
        <f ca="1">VLOOKUP(Table_Data_Table_135[[#This Row],[Item ID]],Analysis_Table,19,FALSE)</f>
        <v>#N/A</v>
      </c>
      <c r="AA219"/>
      <c r="AB219"/>
      <c r="AC219">
        <v>1</v>
      </c>
    </row>
    <row r="220" spans="1:29" hidden="1" x14ac:dyDescent="0.25">
      <c r="A220" t="s">
        <v>133</v>
      </c>
      <c r="C220" t="e">
        <f ca="1">VLOOKUP(Table_Data_Table_135[[#This Row],[Item ID]],Analysis_Table,20,FALSE)</f>
        <v>#N/A</v>
      </c>
      <c r="F220" s="1"/>
      <c r="K220" s="21">
        <v>0</v>
      </c>
      <c r="O220" s="2" t="e">
        <f ca="1">VLOOKUP(Table_Data_Table_135[[#This Row],[Item ID]],Analysis_Table,8,FALSE)</f>
        <v>#N/A</v>
      </c>
      <c r="P220" s="19" t="e">
        <f ca="1">VLOOKUP(Table_Data_Table_135[[#This Row],[Item ID]],Analysis_Table,9,FALSE)</f>
        <v>#N/A</v>
      </c>
      <c r="Q220" s="18" t="e">
        <f ca="1">VLOOKUP(Table_Data_Table_135[[#This Row],[Item ID]],Analysis_Table,10,FALSE)</f>
        <v>#N/A</v>
      </c>
      <c r="R220" s="21" t="e">
        <f ca="1">VLOOKUP(Table_Data_Table_135[[#This Row],[Item ID]],Analysis_Table,11,FALSE)</f>
        <v>#N/A</v>
      </c>
      <c r="S220" s="2" t="e">
        <f ca="1">VLOOKUP(Table_Data_Table_135[[#This Row],[Item ID]],Analysis_Table,12,FALSE)</f>
        <v>#N/A</v>
      </c>
      <c r="T220" s="20" t="e">
        <f ca="1">VLOOKUP(Table_Data_Table_135[[#This Row],[Item ID]],Analysis_Table,13,FALSE)</f>
        <v>#N/A</v>
      </c>
      <c r="U220" s="3" t="e">
        <f ca="1">VLOOKUP(Table_Data_Table_135[[#This Row],[Item ID]],Analysis_Table,14,FALSE)</f>
        <v>#N/A</v>
      </c>
      <c r="V220" s="22" t="e">
        <f ca="1">VLOOKUP(Table_Data_Table_135[[#This Row],[Item ID]],Analysis_Table,15,FALSE)</f>
        <v>#N/A</v>
      </c>
      <c r="W220" s="2" t="e">
        <f ca="1">VLOOKUP(Table_Data_Table_135[[#This Row],[Item ID]],Analysis_Table,16,FALSE)</f>
        <v>#N/A</v>
      </c>
      <c r="X220" s="2" t="e">
        <f ca="1">VLOOKUP(Table_Data_Table_135[[#This Row],[Item ID]],Analysis_Table,17,FALSE)</f>
        <v>#N/A</v>
      </c>
      <c r="Y220" s="20" t="e">
        <f ca="1">VLOOKUP(Table_Data_Table_135[[#This Row],[Item ID]],Analysis_Table,18,FALSE)</f>
        <v>#N/A</v>
      </c>
      <c r="Z220" s="20" t="e">
        <f ca="1">VLOOKUP(Table_Data_Table_135[[#This Row],[Item ID]],Analysis_Table,19,FALSE)</f>
        <v>#N/A</v>
      </c>
      <c r="AA220"/>
      <c r="AB220"/>
      <c r="AC220">
        <v>1</v>
      </c>
    </row>
    <row r="221" spans="1:29" hidden="1" x14ac:dyDescent="0.25">
      <c r="A221" t="s">
        <v>133</v>
      </c>
      <c r="C221" t="e">
        <f ca="1">VLOOKUP(Table_Data_Table_135[[#This Row],[Item ID]],Analysis_Table,20,FALSE)</f>
        <v>#N/A</v>
      </c>
      <c r="F221" s="1"/>
      <c r="K221" s="21">
        <v>0</v>
      </c>
      <c r="O221" s="2" t="e">
        <f ca="1">VLOOKUP(Table_Data_Table_135[[#This Row],[Item ID]],Analysis_Table,8,FALSE)</f>
        <v>#N/A</v>
      </c>
      <c r="P221" s="19" t="e">
        <f ca="1">VLOOKUP(Table_Data_Table_135[[#This Row],[Item ID]],Analysis_Table,9,FALSE)</f>
        <v>#N/A</v>
      </c>
      <c r="Q221" s="18" t="e">
        <f ca="1">VLOOKUP(Table_Data_Table_135[[#This Row],[Item ID]],Analysis_Table,10,FALSE)</f>
        <v>#N/A</v>
      </c>
      <c r="R221" s="21" t="e">
        <f ca="1">VLOOKUP(Table_Data_Table_135[[#This Row],[Item ID]],Analysis_Table,11,FALSE)</f>
        <v>#N/A</v>
      </c>
      <c r="S221" s="2" t="e">
        <f ca="1">VLOOKUP(Table_Data_Table_135[[#This Row],[Item ID]],Analysis_Table,12,FALSE)</f>
        <v>#N/A</v>
      </c>
      <c r="T221" s="20" t="e">
        <f ca="1">VLOOKUP(Table_Data_Table_135[[#This Row],[Item ID]],Analysis_Table,13,FALSE)</f>
        <v>#N/A</v>
      </c>
      <c r="U221" s="3" t="e">
        <f ca="1">VLOOKUP(Table_Data_Table_135[[#This Row],[Item ID]],Analysis_Table,14,FALSE)</f>
        <v>#N/A</v>
      </c>
      <c r="V221" s="22" t="e">
        <f ca="1">VLOOKUP(Table_Data_Table_135[[#This Row],[Item ID]],Analysis_Table,15,FALSE)</f>
        <v>#N/A</v>
      </c>
      <c r="W221" s="2" t="e">
        <f ca="1">VLOOKUP(Table_Data_Table_135[[#This Row],[Item ID]],Analysis_Table,16,FALSE)</f>
        <v>#N/A</v>
      </c>
      <c r="X221" s="2" t="e">
        <f ca="1">VLOOKUP(Table_Data_Table_135[[#This Row],[Item ID]],Analysis_Table,17,FALSE)</f>
        <v>#N/A</v>
      </c>
      <c r="Y221" s="20" t="e">
        <f ca="1">VLOOKUP(Table_Data_Table_135[[#This Row],[Item ID]],Analysis_Table,18,FALSE)</f>
        <v>#N/A</v>
      </c>
      <c r="Z221" s="20" t="e">
        <f ca="1">VLOOKUP(Table_Data_Table_135[[#This Row],[Item ID]],Analysis_Table,19,FALSE)</f>
        <v>#N/A</v>
      </c>
      <c r="AA221"/>
      <c r="AB221"/>
      <c r="AC221">
        <v>1</v>
      </c>
    </row>
    <row r="222" spans="1:29" hidden="1" x14ac:dyDescent="0.25">
      <c r="A222" t="s">
        <v>133</v>
      </c>
      <c r="C222" t="e">
        <f ca="1">VLOOKUP(Table_Data_Table_135[[#This Row],[Item ID]],Analysis_Table,20,FALSE)</f>
        <v>#N/A</v>
      </c>
      <c r="F222" s="1"/>
      <c r="K222" s="21">
        <v>0</v>
      </c>
      <c r="O222" s="2" t="e">
        <f ca="1">VLOOKUP(Table_Data_Table_135[[#This Row],[Item ID]],Analysis_Table,8,FALSE)</f>
        <v>#N/A</v>
      </c>
      <c r="P222" s="19" t="e">
        <f ca="1">VLOOKUP(Table_Data_Table_135[[#This Row],[Item ID]],Analysis_Table,9,FALSE)</f>
        <v>#N/A</v>
      </c>
      <c r="Q222" s="18" t="e">
        <f ca="1">VLOOKUP(Table_Data_Table_135[[#This Row],[Item ID]],Analysis_Table,10,FALSE)</f>
        <v>#N/A</v>
      </c>
      <c r="R222" s="21" t="e">
        <f ca="1">VLOOKUP(Table_Data_Table_135[[#This Row],[Item ID]],Analysis_Table,11,FALSE)</f>
        <v>#N/A</v>
      </c>
      <c r="S222" s="2" t="e">
        <f ca="1">VLOOKUP(Table_Data_Table_135[[#This Row],[Item ID]],Analysis_Table,12,FALSE)</f>
        <v>#N/A</v>
      </c>
      <c r="T222" s="20" t="e">
        <f ca="1">VLOOKUP(Table_Data_Table_135[[#This Row],[Item ID]],Analysis_Table,13,FALSE)</f>
        <v>#N/A</v>
      </c>
      <c r="U222" s="3" t="e">
        <f ca="1">VLOOKUP(Table_Data_Table_135[[#This Row],[Item ID]],Analysis_Table,14,FALSE)</f>
        <v>#N/A</v>
      </c>
      <c r="V222" s="22" t="e">
        <f ca="1">VLOOKUP(Table_Data_Table_135[[#This Row],[Item ID]],Analysis_Table,15,FALSE)</f>
        <v>#N/A</v>
      </c>
      <c r="W222" s="2" t="e">
        <f ca="1">VLOOKUP(Table_Data_Table_135[[#This Row],[Item ID]],Analysis_Table,16,FALSE)</f>
        <v>#N/A</v>
      </c>
      <c r="X222" s="2" t="e">
        <f ca="1">VLOOKUP(Table_Data_Table_135[[#This Row],[Item ID]],Analysis_Table,17,FALSE)</f>
        <v>#N/A</v>
      </c>
      <c r="Y222" s="20" t="e">
        <f ca="1">VLOOKUP(Table_Data_Table_135[[#This Row],[Item ID]],Analysis_Table,18,FALSE)</f>
        <v>#N/A</v>
      </c>
      <c r="Z222" s="20" t="e">
        <f ca="1">VLOOKUP(Table_Data_Table_135[[#This Row],[Item ID]],Analysis_Table,19,FALSE)</f>
        <v>#N/A</v>
      </c>
      <c r="AA222"/>
      <c r="AB222"/>
      <c r="AC222">
        <v>1</v>
      </c>
    </row>
    <row r="223" spans="1:29" hidden="1" x14ac:dyDescent="0.25">
      <c r="A223" t="s">
        <v>133</v>
      </c>
      <c r="C223" t="e">
        <f ca="1">VLOOKUP(Table_Data_Table_135[[#This Row],[Item ID]],Analysis_Table,20,FALSE)</f>
        <v>#N/A</v>
      </c>
      <c r="F223" s="1"/>
      <c r="K223" s="21">
        <v>0</v>
      </c>
      <c r="O223" s="2" t="e">
        <f ca="1">VLOOKUP(Table_Data_Table_135[[#This Row],[Item ID]],Analysis_Table,8,FALSE)</f>
        <v>#N/A</v>
      </c>
      <c r="P223" s="19" t="e">
        <f ca="1">VLOOKUP(Table_Data_Table_135[[#This Row],[Item ID]],Analysis_Table,9,FALSE)</f>
        <v>#N/A</v>
      </c>
      <c r="Q223" s="18" t="e">
        <f ca="1">VLOOKUP(Table_Data_Table_135[[#This Row],[Item ID]],Analysis_Table,10,FALSE)</f>
        <v>#N/A</v>
      </c>
      <c r="R223" s="21" t="e">
        <f ca="1">VLOOKUP(Table_Data_Table_135[[#This Row],[Item ID]],Analysis_Table,11,FALSE)</f>
        <v>#N/A</v>
      </c>
      <c r="S223" s="2" t="e">
        <f ca="1">VLOOKUP(Table_Data_Table_135[[#This Row],[Item ID]],Analysis_Table,12,FALSE)</f>
        <v>#N/A</v>
      </c>
      <c r="T223" s="20" t="e">
        <f ca="1">VLOOKUP(Table_Data_Table_135[[#This Row],[Item ID]],Analysis_Table,13,FALSE)</f>
        <v>#N/A</v>
      </c>
      <c r="U223" s="3" t="e">
        <f ca="1">VLOOKUP(Table_Data_Table_135[[#This Row],[Item ID]],Analysis_Table,14,FALSE)</f>
        <v>#N/A</v>
      </c>
      <c r="V223" s="22" t="e">
        <f ca="1">VLOOKUP(Table_Data_Table_135[[#This Row],[Item ID]],Analysis_Table,15,FALSE)</f>
        <v>#N/A</v>
      </c>
      <c r="W223" s="2" t="e">
        <f ca="1">VLOOKUP(Table_Data_Table_135[[#This Row],[Item ID]],Analysis_Table,16,FALSE)</f>
        <v>#N/A</v>
      </c>
      <c r="X223" s="2" t="e">
        <f ca="1">VLOOKUP(Table_Data_Table_135[[#This Row],[Item ID]],Analysis_Table,17,FALSE)</f>
        <v>#N/A</v>
      </c>
      <c r="Y223" s="20" t="e">
        <f ca="1">VLOOKUP(Table_Data_Table_135[[#This Row],[Item ID]],Analysis_Table,18,FALSE)</f>
        <v>#N/A</v>
      </c>
      <c r="Z223" s="20" t="e">
        <f ca="1">VLOOKUP(Table_Data_Table_135[[#This Row],[Item ID]],Analysis_Table,19,FALSE)</f>
        <v>#N/A</v>
      </c>
      <c r="AA223"/>
      <c r="AB223"/>
      <c r="AC223">
        <v>1</v>
      </c>
    </row>
    <row r="224" spans="1:29" hidden="1" x14ac:dyDescent="0.25">
      <c r="A224" t="s">
        <v>133</v>
      </c>
      <c r="C224" t="e">
        <f ca="1">VLOOKUP(Table_Data_Table_135[[#This Row],[Item ID]],Analysis_Table,20,FALSE)</f>
        <v>#N/A</v>
      </c>
      <c r="F224" s="1"/>
      <c r="K224" s="21">
        <v>0</v>
      </c>
      <c r="O224" s="2" t="e">
        <f ca="1">VLOOKUP(Table_Data_Table_135[[#This Row],[Item ID]],Analysis_Table,8,FALSE)</f>
        <v>#N/A</v>
      </c>
      <c r="P224" s="19" t="e">
        <f ca="1">VLOOKUP(Table_Data_Table_135[[#This Row],[Item ID]],Analysis_Table,9,FALSE)</f>
        <v>#N/A</v>
      </c>
      <c r="Q224" s="18" t="e">
        <f ca="1">VLOOKUP(Table_Data_Table_135[[#This Row],[Item ID]],Analysis_Table,10,FALSE)</f>
        <v>#N/A</v>
      </c>
      <c r="R224" s="21" t="e">
        <f ca="1">VLOOKUP(Table_Data_Table_135[[#This Row],[Item ID]],Analysis_Table,11,FALSE)</f>
        <v>#N/A</v>
      </c>
      <c r="S224" s="2" t="e">
        <f ca="1">VLOOKUP(Table_Data_Table_135[[#This Row],[Item ID]],Analysis_Table,12,FALSE)</f>
        <v>#N/A</v>
      </c>
      <c r="T224" s="20" t="e">
        <f ca="1">VLOOKUP(Table_Data_Table_135[[#This Row],[Item ID]],Analysis_Table,13,FALSE)</f>
        <v>#N/A</v>
      </c>
      <c r="U224" s="3" t="e">
        <f ca="1">VLOOKUP(Table_Data_Table_135[[#This Row],[Item ID]],Analysis_Table,14,FALSE)</f>
        <v>#N/A</v>
      </c>
      <c r="V224" s="22" t="e">
        <f ca="1">VLOOKUP(Table_Data_Table_135[[#This Row],[Item ID]],Analysis_Table,15,FALSE)</f>
        <v>#N/A</v>
      </c>
      <c r="W224" s="2" t="e">
        <f ca="1">VLOOKUP(Table_Data_Table_135[[#This Row],[Item ID]],Analysis_Table,16,FALSE)</f>
        <v>#N/A</v>
      </c>
      <c r="X224" s="2" t="e">
        <f ca="1">VLOOKUP(Table_Data_Table_135[[#This Row],[Item ID]],Analysis_Table,17,FALSE)</f>
        <v>#N/A</v>
      </c>
      <c r="Y224" s="20" t="e">
        <f ca="1">VLOOKUP(Table_Data_Table_135[[#This Row],[Item ID]],Analysis_Table,18,FALSE)</f>
        <v>#N/A</v>
      </c>
      <c r="Z224" s="20" t="e">
        <f ca="1">VLOOKUP(Table_Data_Table_135[[#This Row],[Item ID]],Analysis_Table,19,FALSE)</f>
        <v>#N/A</v>
      </c>
      <c r="AA224"/>
      <c r="AB224"/>
      <c r="AC224">
        <v>1</v>
      </c>
    </row>
    <row r="225" spans="1:29" hidden="1" x14ac:dyDescent="0.25">
      <c r="A225" t="s">
        <v>133</v>
      </c>
      <c r="C225" t="e">
        <f ca="1">VLOOKUP(Table_Data_Table_135[[#This Row],[Item ID]],Analysis_Table,20,FALSE)</f>
        <v>#N/A</v>
      </c>
      <c r="F225" s="1"/>
      <c r="K225" s="21">
        <v>0</v>
      </c>
      <c r="O225" s="2" t="e">
        <f ca="1">VLOOKUP(Table_Data_Table_135[[#This Row],[Item ID]],Analysis_Table,8,FALSE)</f>
        <v>#N/A</v>
      </c>
      <c r="P225" s="19" t="e">
        <f ca="1">VLOOKUP(Table_Data_Table_135[[#This Row],[Item ID]],Analysis_Table,9,FALSE)</f>
        <v>#N/A</v>
      </c>
      <c r="Q225" s="18" t="e">
        <f ca="1">VLOOKUP(Table_Data_Table_135[[#This Row],[Item ID]],Analysis_Table,10,FALSE)</f>
        <v>#N/A</v>
      </c>
      <c r="R225" s="21" t="e">
        <f ca="1">VLOOKUP(Table_Data_Table_135[[#This Row],[Item ID]],Analysis_Table,11,FALSE)</f>
        <v>#N/A</v>
      </c>
      <c r="S225" s="2" t="e">
        <f ca="1">VLOOKUP(Table_Data_Table_135[[#This Row],[Item ID]],Analysis_Table,12,FALSE)</f>
        <v>#N/A</v>
      </c>
      <c r="T225" s="20" t="e">
        <f ca="1">VLOOKUP(Table_Data_Table_135[[#This Row],[Item ID]],Analysis_Table,13,FALSE)</f>
        <v>#N/A</v>
      </c>
      <c r="U225" s="3" t="e">
        <f ca="1">VLOOKUP(Table_Data_Table_135[[#This Row],[Item ID]],Analysis_Table,14,FALSE)</f>
        <v>#N/A</v>
      </c>
      <c r="V225" s="22" t="e">
        <f ca="1">VLOOKUP(Table_Data_Table_135[[#This Row],[Item ID]],Analysis_Table,15,FALSE)</f>
        <v>#N/A</v>
      </c>
      <c r="W225" s="2" t="e">
        <f ca="1">VLOOKUP(Table_Data_Table_135[[#This Row],[Item ID]],Analysis_Table,16,FALSE)</f>
        <v>#N/A</v>
      </c>
      <c r="X225" s="2" t="e">
        <f ca="1">VLOOKUP(Table_Data_Table_135[[#This Row],[Item ID]],Analysis_Table,17,FALSE)</f>
        <v>#N/A</v>
      </c>
      <c r="Y225" s="20" t="e">
        <f ca="1">VLOOKUP(Table_Data_Table_135[[#This Row],[Item ID]],Analysis_Table,18,FALSE)</f>
        <v>#N/A</v>
      </c>
      <c r="Z225" s="20" t="e">
        <f ca="1">VLOOKUP(Table_Data_Table_135[[#This Row],[Item ID]],Analysis_Table,19,FALSE)</f>
        <v>#N/A</v>
      </c>
      <c r="AA225"/>
      <c r="AB225"/>
      <c r="AC225">
        <v>1</v>
      </c>
    </row>
    <row r="226" spans="1:29" hidden="1" x14ac:dyDescent="0.25">
      <c r="A226" t="s">
        <v>133</v>
      </c>
      <c r="C226" t="e">
        <f ca="1">VLOOKUP(Table_Data_Table_135[[#This Row],[Item ID]],Analysis_Table,20,FALSE)</f>
        <v>#N/A</v>
      </c>
      <c r="F226" s="1"/>
      <c r="K226" s="21">
        <v>0</v>
      </c>
      <c r="O226" s="2" t="e">
        <f ca="1">VLOOKUP(Table_Data_Table_135[[#This Row],[Item ID]],Analysis_Table,8,FALSE)</f>
        <v>#N/A</v>
      </c>
      <c r="P226" s="19" t="e">
        <f ca="1">VLOOKUP(Table_Data_Table_135[[#This Row],[Item ID]],Analysis_Table,9,FALSE)</f>
        <v>#N/A</v>
      </c>
      <c r="Q226" s="18" t="e">
        <f ca="1">VLOOKUP(Table_Data_Table_135[[#This Row],[Item ID]],Analysis_Table,10,FALSE)</f>
        <v>#N/A</v>
      </c>
      <c r="R226" s="21" t="e">
        <f ca="1">VLOOKUP(Table_Data_Table_135[[#This Row],[Item ID]],Analysis_Table,11,FALSE)</f>
        <v>#N/A</v>
      </c>
      <c r="S226" s="2" t="e">
        <f ca="1">VLOOKUP(Table_Data_Table_135[[#This Row],[Item ID]],Analysis_Table,12,FALSE)</f>
        <v>#N/A</v>
      </c>
      <c r="T226" s="20" t="e">
        <f ca="1">VLOOKUP(Table_Data_Table_135[[#This Row],[Item ID]],Analysis_Table,13,FALSE)</f>
        <v>#N/A</v>
      </c>
      <c r="U226" s="3" t="e">
        <f ca="1">VLOOKUP(Table_Data_Table_135[[#This Row],[Item ID]],Analysis_Table,14,FALSE)</f>
        <v>#N/A</v>
      </c>
      <c r="V226" s="22" t="e">
        <f ca="1">VLOOKUP(Table_Data_Table_135[[#This Row],[Item ID]],Analysis_Table,15,FALSE)</f>
        <v>#N/A</v>
      </c>
      <c r="W226" s="2" t="e">
        <f ca="1">VLOOKUP(Table_Data_Table_135[[#This Row],[Item ID]],Analysis_Table,16,FALSE)</f>
        <v>#N/A</v>
      </c>
      <c r="X226" s="2" t="e">
        <f ca="1">VLOOKUP(Table_Data_Table_135[[#This Row],[Item ID]],Analysis_Table,17,FALSE)</f>
        <v>#N/A</v>
      </c>
      <c r="Y226" s="20" t="e">
        <f ca="1">VLOOKUP(Table_Data_Table_135[[#This Row],[Item ID]],Analysis_Table,18,FALSE)</f>
        <v>#N/A</v>
      </c>
      <c r="Z226" s="20" t="e">
        <f ca="1">VLOOKUP(Table_Data_Table_135[[#This Row],[Item ID]],Analysis_Table,19,FALSE)</f>
        <v>#N/A</v>
      </c>
      <c r="AA226"/>
      <c r="AB226"/>
      <c r="AC226">
        <v>1</v>
      </c>
    </row>
    <row r="227" spans="1:29" hidden="1" x14ac:dyDescent="0.25">
      <c r="A227" t="s">
        <v>133</v>
      </c>
      <c r="C227" t="e">
        <f ca="1">VLOOKUP(Table_Data_Table_135[[#This Row],[Item ID]],Analysis_Table,20,FALSE)</f>
        <v>#N/A</v>
      </c>
      <c r="F227" s="1"/>
      <c r="K227" s="21">
        <v>0</v>
      </c>
      <c r="O227" s="2" t="e">
        <f ca="1">VLOOKUP(Table_Data_Table_135[[#This Row],[Item ID]],Analysis_Table,8,FALSE)</f>
        <v>#N/A</v>
      </c>
      <c r="P227" s="19" t="e">
        <f ca="1">VLOOKUP(Table_Data_Table_135[[#This Row],[Item ID]],Analysis_Table,9,FALSE)</f>
        <v>#N/A</v>
      </c>
      <c r="Q227" s="18" t="e">
        <f ca="1">VLOOKUP(Table_Data_Table_135[[#This Row],[Item ID]],Analysis_Table,10,FALSE)</f>
        <v>#N/A</v>
      </c>
      <c r="R227" s="21" t="e">
        <f ca="1">VLOOKUP(Table_Data_Table_135[[#This Row],[Item ID]],Analysis_Table,11,FALSE)</f>
        <v>#N/A</v>
      </c>
      <c r="S227" s="2" t="e">
        <f ca="1">VLOOKUP(Table_Data_Table_135[[#This Row],[Item ID]],Analysis_Table,12,FALSE)</f>
        <v>#N/A</v>
      </c>
      <c r="T227" s="20" t="e">
        <f ca="1">VLOOKUP(Table_Data_Table_135[[#This Row],[Item ID]],Analysis_Table,13,FALSE)</f>
        <v>#N/A</v>
      </c>
      <c r="U227" s="3" t="e">
        <f ca="1">VLOOKUP(Table_Data_Table_135[[#This Row],[Item ID]],Analysis_Table,14,FALSE)</f>
        <v>#N/A</v>
      </c>
      <c r="V227" s="22" t="e">
        <f ca="1">VLOOKUP(Table_Data_Table_135[[#This Row],[Item ID]],Analysis_Table,15,FALSE)</f>
        <v>#N/A</v>
      </c>
      <c r="W227" s="2" t="e">
        <f ca="1">VLOOKUP(Table_Data_Table_135[[#This Row],[Item ID]],Analysis_Table,16,FALSE)</f>
        <v>#N/A</v>
      </c>
      <c r="X227" s="2" t="e">
        <f ca="1">VLOOKUP(Table_Data_Table_135[[#This Row],[Item ID]],Analysis_Table,17,FALSE)</f>
        <v>#N/A</v>
      </c>
      <c r="Y227" s="20" t="e">
        <f ca="1">VLOOKUP(Table_Data_Table_135[[#This Row],[Item ID]],Analysis_Table,18,FALSE)</f>
        <v>#N/A</v>
      </c>
      <c r="Z227" s="20" t="e">
        <f ca="1">VLOOKUP(Table_Data_Table_135[[#This Row],[Item ID]],Analysis_Table,19,FALSE)</f>
        <v>#N/A</v>
      </c>
      <c r="AA227"/>
      <c r="AB227"/>
      <c r="AC227">
        <v>1</v>
      </c>
    </row>
    <row r="228" spans="1:29" hidden="1" x14ac:dyDescent="0.25">
      <c r="A228" t="s">
        <v>133</v>
      </c>
      <c r="C228" t="e">
        <f ca="1">VLOOKUP(Table_Data_Table_135[[#This Row],[Item ID]],Analysis_Table,20,FALSE)</f>
        <v>#N/A</v>
      </c>
      <c r="F228" s="1"/>
      <c r="K228" s="21">
        <v>0</v>
      </c>
      <c r="O228" s="2" t="e">
        <f ca="1">VLOOKUP(Table_Data_Table_135[[#This Row],[Item ID]],Analysis_Table,8,FALSE)</f>
        <v>#N/A</v>
      </c>
      <c r="P228" s="19" t="e">
        <f ca="1">VLOOKUP(Table_Data_Table_135[[#This Row],[Item ID]],Analysis_Table,9,FALSE)</f>
        <v>#N/A</v>
      </c>
      <c r="Q228" s="18" t="e">
        <f ca="1">VLOOKUP(Table_Data_Table_135[[#This Row],[Item ID]],Analysis_Table,10,FALSE)</f>
        <v>#N/A</v>
      </c>
      <c r="R228" s="21" t="e">
        <f ca="1">VLOOKUP(Table_Data_Table_135[[#This Row],[Item ID]],Analysis_Table,11,FALSE)</f>
        <v>#N/A</v>
      </c>
      <c r="S228" s="2" t="e">
        <f ca="1">VLOOKUP(Table_Data_Table_135[[#This Row],[Item ID]],Analysis_Table,12,FALSE)</f>
        <v>#N/A</v>
      </c>
      <c r="T228" s="20" t="e">
        <f ca="1">VLOOKUP(Table_Data_Table_135[[#This Row],[Item ID]],Analysis_Table,13,FALSE)</f>
        <v>#N/A</v>
      </c>
      <c r="U228" s="3" t="e">
        <f ca="1">VLOOKUP(Table_Data_Table_135[[#This Row],[Item ID]],Analysis_Table,14,FALSE)</f>
        <v>#N/A</v>
      </c>
      <c r="V228" s="22" t="e">
        <f ca="1">VLOOKUP(Table_Data_Table_135[[#This Row],[Item ID]],Analysis_Table,15,FALSE)</f>
        <v>#N/A</v>
      </c>
      <c r="W228" s="2" t="e">
        <f ca="1">VLOOKUP(Table_Data_Table_135[[#This Row],[Item ID]],Analysis_Table,16,FALSE)</f>
        <v>#N/A</v>
      </c>
      <c r="X228" s="2" t="e">
        <f ca="1">VLOOKUP(Table_Data_Table_135[[#This Row],[Item ID]],Analysis_Table,17,FALSE)</f>
        <v>#N/A</v>
      </c>
      <c r="Y228" s="20" t="e">
        <f ca="1">VLOOKUP(Table_Data_Table_135[[#This Row],[Item ID]],Analysis_Table,18,FALSE)</f>
        <v>#N/A</v>
      </c>
      <c r="Z228" s="20" t="e">
        <f ca="1">VLOOKUP(Table_Data_Table_135[[#This Row],[Item ID]],Analysis_Table,19,FALSE)</f>
        <v>#N/A</v>
      </c>
      <c r="AA228"/>
      <c r="AB228"/>
      <c r="AC228">
        <v>1</v>
      </c>
    </row>
    <row r="229" spans="1:29" hidden="1" x14ac:dyDescent="0.25">
      <c r="A229" t="s">
        <v>133</v>
      </c>
      <c r="C229" t="e">
        <f ca="1">VLOOKUP(Table_Data_Table_135[[#This Row],[Item ID]],Analysis_Table,20,FALSE)</f>
        <v>#N/A</v>
      </c>
      <c r="F229" s="1"/>
      <c r="K229" s="21">
        <v>0</v>
      </c>
      <c r="O229" s="2" t="e">
        <f ca="1">VLOOKUP(Table_Data_Table_135[[#This Row],[Item ID]],Analysis_Table,8,FALSE)</f>
        <v>#N/A</v>
      </c>
      <c r="P229" s="19" t="e">
        <f ca="1">VLOOKUP(Table_Data_Table_135[[#This Row],[Item ID]],Analysis_Table,9,FALSE)</f>
        <v>#N/A</v>
      </c>
      <c r="Q229" s="18" t="e">
        <f ca="1">VLOOKUP(Table_Data_Table_135[[#This Row],[Item ID]],Analysis_Table,10,FALSE)</f>
        <v>#N/A</v>
      </c>
      <c r="R229" s="21" t="e">
        <f ca="1">VLOOKUP(Table_Data_Table_135[[#This Row],[Item ID]],Analysis_Table,11,FALSE)</f>
        <v>#N/A</v>
      </c>
      <c r="S229" s="2" t="e">
        <f ca="1">VLOOKUP(Table_Data_Table_135[[#This Row],[Item ID]],Analysis_Table,12,FALSE)</f>
        <v>#N/A</v>
      </c>
      <c r="T229" s="20" t="e">
        <f ca="1">VLOOKUP(Table_Data_Table_135[[#This Row],[Item ID]],Analysis_Table,13,FALSE)</f>
        <v>#N/A</v>
      </c>
      <c r="U229" s="3" t="e">
        <f ca="1">VLOOKUP(Table_Data_Table_135[[#This Row],[Item ID]],Analysis_Table,14,FALSE)</f>
        <v>#N/A</v>
      </c>
      <c r="V229" s="22" t="e">
        <f ca="1">VLOOKUP(Table_Data_Table_135[[#This Row],[Item ID]],Analysis_Table,15,FALSE)</f>
        <v>#N/A</v>
      </c>
      <c r="W229" s="2" t="e">
        <f ca="1">VLOOKUP(Table_Data_Table_135[[#This Row],[Item ID]],Analysis_Table,16,FALSE)</f>
        <v>#N/A</v>
      </c>
      <c r="X229" s="2" t="e">
        <f ca="1">VLOOKUP(Table_Data_Table_135[[#This Row],[Item ID]],Analysis_Table,17,FALSE)</f>
        <v>#N/A</v>
      </c>
      <c r="Y229" s="20" t="e">
        <f ca="1">VLOOKUP(Table_Data_Table_135[[#This Row],[Item ID]],Analysis_Table,18,FALSE)</f>
        <v>#N/A</v>
      </c>
      <c r="Z229" s="20" t="e">
        <f ca="1">VLOOKUP(Table_Data_Table_135[[#This Row],[Item ID]],Analysis_Table,19,FALSE)</f>
        <v>#N/A</v>
      </c>
      <c r="AA229"/>
      <c r="AB229"/>
      <c r="AC229">
        <v>1</v>
      </c>
    </row>
    <row r="230" spans="1:29" hidden="1" x14ac:dyDescent="0.25">
      <c r="A230" t="s">
        <v>133</v>
      </c>
      <c r="C230" t="e">
        <f ca="1">VLOOKUP(Table_Data_Table_135[[#This Row],[Item ID]],Analysis_Table,20,FALSE)</f>
        <v>#N/A</v>
      </c>
      <c r="F230" s="1"/>
      <c r="K230" s="21">
        <v>0</v>
      </c>
      <c r="O230" s="2" t="e">
        <f ca="1">VLOOKUP(Table_Data_Table_135[[#This Row],[Item ID]],Analysis_Table,8,FALSE)</f>
        <v>#N/A</v>
      </c>
      <c r="P230" s="19" t="e">
        <f ca="1">VLOOKUP(Table_Data_Table_135[[#This Row],[Item ID]],Analysis_Table,9,FALSE)</f>
        <v>#N/A</v>
      </c>
      <c r="Q230" s="18" t="e">
        <f ca="1">VLOOKUP(Table_Data_Table_135[[#This Row],[Item ID]],Analysis_Table,10,FALSE)</f>
        <v>#N/A</v>
      </c>
      <c r="R230" s="21" t="e">
        <f ca="1">VLOOKUP(Table_Data_Table_135[[#This Row],[Item ID]],Analysis_Table,11,FALSE)</f>
        <v>#N/A</v>
      </c>
      <c r="S230" s="2" t="e">
        <f ca="1">VLOOKUP(Table_Data_Table_135[[#This Row],[Item ID]],Analysis_Table,12,FALSE)</f>
        <v>#N/A</v>
      </c>
      <c r="T230" s="20" t="e">
        <f ca="1">VLOOKUP(Table_Data_Table_135[[#This Row],[Item ID]],Analysis_Table,13,FALSE)</f>
        <v>#N/A</v>
      </c>
      <c r="U230" s="3" t="e">
        <f ca="1">VLOOKUP(Table_Data_Table_135[[#This Row],[Item ID]],Analysis_Table,14,FALSE)</f>
        <v>#N/A</v>
      </c>
      <c r="V230" s="22" t="e">
        <f ca="1">VLOOKUP(Table_Data_Table_135[[#This Row],[Item ID]],Analysis_Table,15,FALSE)</f>
        <v>#N/A</v>
      </c>
      <c r="W230" s="2" t="e">
        <f ca="1">VLOOKUP(Table_Data_Table_135[[#This Row],[Item ID]],Analysis_Table,16,FALSE)</f>
        <v>#N/A</v>
      </c>
      <c r="X230" s="2" t="e">
        <f ca="1">VLOOKUP(Table_Data_Table_135[[#This Row],[Item ID]],Analysis_Table,17,FALSE)</f>
        <v>#N/A</v>
      </c>
      <c r="Y230" s="20" t="e">
        <f ca="1">VLOOKUP(Table_Data_Table_135[[#This Row],[Item ID]],Analysis_Table,18,FALSE)</f>
        <v>#N/A</v>
      </c>
      <c r="Z230" s="20" t="e">
        <f ca="1">VLOOKUP(Table_Data_Table_135[[#This Row],[Item ID]],Analysis_Table,19,FALSE)</f>
        <v>#N/A</v>
      </c>
      <c r="AA230"/>
      <c r="AB230"/>
      <c r="AC230">
        <v>1</v>
      </c>
    </row>
    <row r="231" spans="1:29" hidden="1" x14ac:dyDescent="0.25">
      <c r="A231" t="s">
        <v>133</v>
      </c>
      <c r="C231" t="e">
        <f ca="1">VLOOKUP(Table_Data_Table_135[[#This Row],[Item ID]],Analysis_Table,20,FALSE)</f>
        <v>#N/A</v>
      </c>
      <c r="F231" s="1"/>
      <c r="K231" s="21">
        <v>0</v>
      </c>
      <c r="O231" s="2" t="e">
        <f ca="1">VLOOKUP(Table_Data_Table_135[[#This Row],[Item ID]],Analysis_Table,8,FALSE)</f>
        <v>#N/A</v>
      </c>
      <c r="P231" s="19" t="e">
        <f ca="1">VLOOKUP(Table_Data_Table_135[[#This Row],[Item ID]],Analysis_Table,9,FALSE)</f>
        <v>#N/A</v>
      </c>
      <c r="Q231" s="18" t="e">
        <f ca="1">VLOOKUP(Table_Data_Table_135[[#This Row],[Item ID]],Analysis_Table,10,FALSE)</f>
        <v>#N/A</v>
      </c>
      <c r="R231" s="21" t="e">
        <f ca="1">VLOOKUP(Table_Data_Table_135[[#This Row],[Item ID]],Analysis_Table,11,FALSE)</f>
        <v>#N/A</v>
      </c>
      <c r="S231" s="2" t="e">
        <f ca="1">VLOOKUP(Table_Data_Table_135[[#This Row],[Item ID]],Analysis_Table,12,FALSE)</f>
        <v>#N/A</v>
      </c>
      <c r="T231" s="20" t="e">
        <f ca="1">VLOOKUP(Table_Data_Table_135[[#This Row],[Item ID]],Analysis_Table,13,FALSE)</f>
        <v>#N/A</v>
      </c>
      <c r="U231" s="3" t="e">
        <f ca="1">VLOOKUP(Table_Data_Table_135[[#This Row],[Item ID]],Analysis_Table,14,FALSE)</f>
        <v>#N/A</v>
      </c>
      <c r="V231" s="22" t="e">
        <f ca="1">VLOOKUP(Table_Data_Table_135[[#This Row],[Item ID]],Analysis_Table,15,FALSE)</f>
        <v>#N/A</v>
      </c>
      <c r="W231" s="2" t="e">
        <f ca="1">VLOOKUP(Table_Data_Table_135[[#This Row],[Item ID]],Analysis_Table,16,FALSE)</f>
        <v>#N/A</v>
      </c>
      <c r="X231" s="2" t="e">
        <f ca="1">VLOOKUP(Table_Data_Table_135[[#This Row],[Item ID]],Analysis_Table,17,FALSE)</f>
        <v>#N/A</v>
      </c>
      <c r="Y231" s="20" t="e">
        <f ca="1">VLOOKUP(Table_Data_Table_135[[#This Row],[Item ID]],Analysis_Table,18,FALSE)</f>
        <v>#N/A</v>
      </c>
      <c r="Z231" s="20" t="e">
        <f ca="1">VLOOKUP(Table_Data_Table_135[[#This Row],[Item ID]],Analysis_Table,19,FALSE)</f>
        <v>#N/A</v>
      </c>
      <c r="AA231"/>
      <c r="AB231"/>
      <c r="AC231">
        <v>1</v>
      </c>
    </row>
    <row r="232" spans="1:29" hidden="1" x14ac:dyDescent="0.25">
      <c r="A232" t="s">
        <v>133</v>
      </c>
      <c r="C232" t="e">
        <f ca="1">VLOOKUP(Table_Data_Table_135[[#This Row],[Item ID]],Analysis_Table,20,FALSE)</f>
        <v>#N/A</v>
      </c>
      <c r="F232" s="1"/>
      <c r="K232" s="21">
        <v>0</v>
      </c>
      <c r="O232" s="2" t="e">
        <f ca="1">VLOOKUP(Table_Data_Table_135[[#This Row],[Item ID]],Analysis_Table,8,FALSE)</f>
        <v>#N/A</v>
      </c>
      <c r="P232" s="19" t="e">
        <f ca="1">VLOOKUP(Table_Data_Table_135[[#This Row],[Item ID]],Analysis_Table,9,FALSE)</f>
        <v>#N/A</v>
      </c>
      <c r="Q232" s="18" t="e">
        <f ca="1">VLOOKUP(Table_Data_Table_135[[#This Row],[Item ID]],Analysis_Table,10,FALSE)</f>
        <v>#N/A</v>
      </c>
      <c r="R232" s="21" t="e">
        <f ca="1">VLOOKUP(Table_Data_Table_135[[#This Row],[Item ID]],Analysis_Table,11,FALSE)</f>
        <v>#N/A</v>
      </c>
      <c r="S232" s="2" t="e">
        <f ca="1">VLOOKUP(Table_Data_Table_135[[#This Row],[Item ID]],Analysis_Table,12,FALSE)</f>
        <v>#N/A</v>
      </c>
      <c r="T232" s="20" t="e">
        <f ca="1">VLOOKUP(Table_Data_Table_135[[#This Row],[Item ID]],Analysis_Table,13,FALSE)</f>
        <v>#N/A</v>
      </c>
      <c r="U232" s="3" t="e">
        <f ca="1">VLOOKUP(Table_Data_Table_135[[#This Row],[Item ID]],Analysis_Table,14,FALSE)</f>
        <v>#N/A</v>
      </c>
      <c r="V232" s="22" t="e">
        <f ca="1">VLOOKUP(Table_Data_Table_135[[#This Row],[Item ID]],Analysis_Table,15,FALSE)</f>
        <v>#N/A</v>
      </c>
      <c r="W232" s="2" t="e">
        <f ca="1">VLOOKUP(Table_Data_Table_135[[#This Row],[Item ID]],Analysis_Table,16,FALSE)</f>
        <v>#N/A</v>
      </c>
      <c r="X232" s="2" t="e">
        <f ca="1">VLOOKUP(Table_Data_Table_135[[#This Row],[Item ID]],Analysis_Table,17,FALSE)</f>
        <v>#N/A</v>
      </c>
      <c r="Y232" s="20" t="e">
        <f ca="1">VLOOKUP(Table_Data_Table_135[[#This Row],[Item ID]],Analysis_Table,18,FALSE)</f>
        <v>#N/A</v>
      </c>
      <c r="Z232" s="20" t="e">
        <f ca="1">VLOOKUP(Table_Data_Table_135[[#This Row],[Item ID]],Analysis_Table,19,FALSE)</f>
        <v>#N/A</v>
      </c>
      <c r="AA232"/>
      <c r="AB232"/>
      <c r="AC232">
        <v>1</v>
      </c>
    </row>
    <row r="233" spans="1:29" hidden="1" x14ac:dyDescent="0.25">
      <c r="A233" t="s">
        <v>133</v>
      </c>
      <c r="C233" t="e">
        <f ca="1">VLOOKUP(Table_Data_Table_135[[#This Row],[Item ID]],Analysis_Table,20,FALSE)</f>
        <v>#N/A</v>
      </c>
      <c r="F233" s="1"/>
      <c r="K233" s="21">
        <v>0</v>
      </c>
      <c r="O233" s="2" t="e">
        <f ca="1">VLOOKUP(Table_Data_Table_135[[#This Row],[Item ID]],Analysis_Table,8,FALSE)</f>
        <v>#N/A</v>
      </c>
      <c r="P233" s="19" t="e">
        <f ca="1">VLOOKUP(Table_Data_Table_135[[#This Row],[Item ID]],Analysis_Table,9,FALSE)</f>
        <v>#N/A</v>
      </c>
      <c r="Q233" s="18" t="e">
        <f ca="1">VLOOKUP(Table_Data_Table_135[[#This Row],[Item ID]],Analysis_Table,10,FALSE)</f>
        <v>#N/A</v>
      </c>
      <c r="R233" s="21" t="e">
        <f ca="1">VLOOKUP(Table_Data_Table_135[[#This Row],[Item ID]],Analysis_Table,11,FALSE)</f>
        <v>#N/A</v>
      </c>
      <c r="S233" s="2" t="e">
        <f ca="1">VLOOKUP(Table_Data_Table_135[[#This Row],[Item ID]],Analysis_Table,12,FALSE)</f>
        <v>#N/A</v>
      </c>
      <c r="T233" s="20" t="e">
        <f ca="1">VLOOKUP(Table_Data_Table_135[[#This Row],[Item ID]],Analysis_Table,13,FALSE)</f>
        <v>#N/A</v>
      </c>
      <c r="U233" s="3" t="e">
        <f ca="1">VLOOKUP(Table_Data_Table_135[[#This Row],[Item ID]],Analysis_Table,14,FALSE)</f>
        <v>#N/A</v>
      </c>
      <c r="V233" s="22" t="e">
        <f ca="1">VLOOKUP(Table_Data_Table_135[[#This Row],[Item ID]],Analysis_Table,15,FALSE)</f>
        <v>#N/A</v>
      </c>
      <c r="W233" s="2" t="e">
        <f ca="1">VLOOKUP(Table_Data_Table_135[[#This Row],[Item ID]],Analysis_Table,16,FALSE)</f>
        <v>#N/A</v>
      </c>
      <c r="X233" s="2" t="e">
        <f ca="1">VLOOKUP(Table_Data_Table_135[[#This Row],[Item ID]],Analysis_Table,17,FALSE)</f>
        <v>#N/A</v>
      </c>
      <c r="Y233" s="20" t="e">
        <f ca="1">VLOOKUP(Table_Data_Table_135[[#This Row],[Item ID]],Analysis_Table,18,FALSE)</f>
        <v>#N/A</v>
      </c>
      <c r="Z233" s="20" t="e">
        <f ca="1">VLOOKUP(Table_Data_Table_135[[#This Row],[Item ID]],Analysis_Table,19,FALSE)</f>
        <v>#N/A</v>
      </c>
      <c r="AA233"/>
      <c r="AB233"/>
      <c r="AC233">
        <v>1</v>
      </c>
    </row>
    <row r="234" spans="1:29" hidden="1" x14ac:dyDescent="0.25">
      <c r="A234" t="s">
        <v>133</v>
      </c>
      <c r="C234" t="e">
        <f ca="1">VLOOKUP(Table_Data_Table_135[[#This Row],[Item ID]],Analysis_Table,20,FALSE)</f>
        <v>#N/A</v>
      </c>
      <c r="F234" s="1"/>
      <c r="K234" s="21">
        <v>0</v>
      </c>
      <c r="O234" s="2" t="e">
        <f ca="1">VLOOKUP(Table_Data_Table_135[[#This Row],[Item ID]],Analysis_Table,8,FALSE)</f>
        <v>#N/A</v>
      </c>
      <c r="P234" s="19" t="e">
        <f ca="1">VLOOKUP(Table_Data_Table_135[[#This Row],[Item ID]],Analysis_Table,9,FALSE)</f>
        <v>#N/A</v>
      </c>
      <c r="Q234" s="18" t="e">
        <f ca="1">VLOOKUP(Table_Data_Table_135[[#This Row],[Item ID]],Analysis_Table,10,FALSE)</f>
        <v>#N/A</v>
      </c>
      <c r="R234" s="21" t="e">
        <f ca="1">VLOOKUP(Table_Data_Table_135[[#This Row],[Item ID]],Analysis_Table,11,FALSE)</f>
        <v>#N/A</v>
      </c>
      <c r="S234" s="2" t="e">
        <f ca="1">VLOOKUP(Table_Data_Table_135[[#This Row],[Item ID]],Analysis_Table,12,FALSE)</f>
        <v>#N/A</v>
      </c>
      <c r="T234" s="20" t="e">
        <f ca="1">VLOOKUP(Table_Data_Table_135[[#This Row],[Item ID]],Analysis_Table,13,FALSE)</f>
        <v>#N/A</v>
      </c>
      <c r="U234" s="3" t="e">
        <f ca="1">VLOOKUP(Table_Data_Table_135[[#This Row],[Item ID]],Analysis_Table,14,FALSE)</f>
        <v>#N/A</v>
      </c>
      <c r="V234" s="22" t="e">
        <f ca="1">VLOOKUP(Table_Data_Table_135[[#This Row],[Item ID]],Analysis_Table,15,FALSE)</f>
        <v>#N/A</v>
      </c>
      <c r="W234" s="2" t="e">
        <f ca="1">VLOOKUP(Table_Data_Table_135[[#This Row],[Item ID]],Analysis_Table,16,FALSE)</f>
        <v>#N/A</v>
      </c>
      <c r="X234" s="2" t="e">
        <f ca="1">VLOOKUP(Table_Data_Table_135[[#This Row],[Item ID]],Analysis_Table,17,FALSE)</f>
        <v>#N/A</v>
      </c>
      <c r="Y234" s="20" t="e">
        <f ca="1">VLOOKUP(Table_Data_Table_135[[#This Row],[Item ID]],Analysis_Table,18,FALSE)</f>
        <v>#N/A</v>
      </c>
      <c r="Z234" s="20" t="e">
        <f ca="1">VLOOKUP(Table_Data_Table_135[[#This Row],[Item ID]],Analysis_Table,19,FALSE)</f>
        <v>#N/A</v>
      </c>
      <c r="AA234"/>
      <c r="AB234"/>
      <c r="AC234">
        <v>1</v>
      </c>
    </row>
    <row r="235" spans="1:29" hidden="1" x14ac:dyDescent="0.25">
      <c r="A235" t="s">
        <v>133</v>
      </c>
      <c r="C235" t="e">
        <f ca="1">VLOOKUP(Table_Data_Table_135[[#This Row],[Item ID]],Analysis_Table,20,FALSE)</f>
        <v>#N/A</v>
      </c>
      <c r="F235" s="1"/>
      <c r="K235" s="21">
        <v>0</v>
      </c>
      <c r="O235" s="2" t="e">
        <f ca="1">VLOOKUP(Table_Data_Table_135[[#This Row],[Item ID]],Analysis_Table,8,FALSE)</f>
        <v>#N/A</v>
      </c>
      <c r="P235" s="19" t="e">
        <f ca="1">VLOOKUP(Table_Data_Table_135[[#This Row],[Item ID]],Analysis_Table,9,FALSE)</f>
        <v>#N/A</v>
      </c>
      <c r="Q235" s="18" t="e">
        <f ca="1">VLOOKUP(Table_Data_Table_135[[#This Row],[Item ID]],Analysis_Table,10,FALSE)</f>
        <v>#N/A</v>
      </c>
      <c r="R235" s="21" t="e">
        <f ca="1">VLOOKUP(Table_Data_Table_135[[#This Row],[Item ID]],Analysis_Table,11,FALSE)</f>
        <v>#N/A</v>
      </c>
      <c r="S235" s="2" t="e">
        <f ca="1">VLOOKUP(Table_Data_Table_135[[#This Row],[Item ID]],Analysis_Table,12,FALSE)</f>
        <v>#N/A</v>
      </c>
      <c r="T235" s="20" t="e">
        <f ca="1">VLOOKUP(Table_Data_Table_135[[#This Row],[Item ID]],Analysis_Table,13,FALSE)</f>
        <v>#N/A</v>
      </c>
      <c r="U235" s="3" t="e">
        <f ca="1">VLOOKUP(Table_Data_Table_135[[#This Row],[Item ID]],Analysis_Table,14,FALSE)</f>
        <v>#N/A</v>
      </c>
      <c r="V235" s="22" t="e">
        <f ca="1">VLOOKUP(Table_Data_Table_135[[#This Row],[Item ID]],Analysis_Table,15,FALSE)</f>
        <v>#N/A</v>
      </c>
      <c r="W235" s="2" t="e">
        <f ca="1">VLOOKUP(Table_Data_Table_135[[#This Row],[Item ID]],Analysis_Table,16,FALSE)</f>
        <v>#N/A</v>
      </c>
      <c r="X235" s="2" t="e">
        <f ca="1">VLOOKUP(Table_Data_Table_135[[#This Row],[Item ID]],Analysis_Table,17,FALSE)</f>
        <v>#N/A</v>
      </c>
      <c r="Y235" s="20" t="e">
        <f ca="1">VLOOKUP(Table_Data_Table_135[[#This Row],[Item ID]],Analysis_Table,18,FALSE)</f>
        <v>#N/A</v>
      </c>
      <c r="Z235" s="20" t="e">
        <f ca="1">VLOOKUP(Table_Data_Table_135[[#This Row],[Item ID]],Analysis_Table,19,FALSE)</f>
        <v>#N/A</v>
      </c>
      <c r="AA235"/>
      <c r="AB235"/>
      <c r="AC235">
        <v>1</v>
      </c>
    </row>
    <row r="236" spans="1:29" hidden="1" x14ac:dyDescent="0.25">
      <c r="A236" t="s">
        <v>133</v>
      </c>
      <c r="C236" t="e">
        <f ca="1">VLOOKUP(Table_Data_Table_135[[#This Row],[Item ID]],Analysis_Table,20,FALSE)</f>
        <v>#N/A</v>
      </c>
      <c r="F236" s="1"/>
      <c r="K236" s="21">
        <v>0</v>
      </c>
      <c r="O236" s="2" t="e">
        <f ca="1">VLOOKUP(Table_Data_Table_135[[#This Row],[Item ID]],Analysis_Table,8,FALSE)</f>
        <v>#N/A</v>
      </c>
      <c r="P236" s="19" t="e">
        <f ca="1">VLOOKUP(Table_Data_Table_135[[#This Row],[Item ID]],Analysis_Table,9,FALSE)</f>
        <v>#N/A</v>
      </c>
      <c r="Q236" s="18" t="e">
        <f ca="1">VLOOKUP(Table_Data_Table_135[[#This Row],[Item ID]],Analysis_Table,10,FALSE)</f>
        <v>#N/A</v>
      </c>
      <c r="R236" s="21" t="e">
        <f ca="1">VLOOKUP(Table_Data_Table_135[[#This Row],[Item ID]],Analysis_Table,11,FALSE)</f>
        <v>#N/A</v>
      </c>
      <c r="S236" s="2" t="e">
        <f ca="1">VLOOKUP(Table_Data_Table_135[[#This Row],[Item ID]],Analysis_Table,12,FALSE)</f>
        <v>#N/A</v>
      </c>
      <c r="T236" s="20" t="e">
        <f ca="1">VLOOKUP(Table_Data_Table_135[[#This Row],[Item ID]],Analysis_Table,13,FALSE)</f>
        <v>#N/A</v>
      </c>
      <c r="U236" s="3" t="e">
        <f ca="1">VLOOKUP(Table_Data_Table_135[[#This Row],[Item ID]],Analysis_Table,14,FALSE)</f>
        <v>#N/A</v>
      </c>
      <c r="V236" s="22" t="e">
        <f ca="1">VLOOKUP(Table_Data_Table_135[[#This Row],[Item ID]],Analysis_Table,15,FALSE)</f>
        <v>#N/A</v>
      </c>
      <c r="W236" s="2" t="e">
        <f ca="1">VLOOKUP(Table_Data_Table_135[[#This Row],[Item ID]],Analysis_Table,16,FALSE)</f>
        <v>#N/A</v>
      </c>
      <c r="X236" s="2" t="e">
        <f ca="1">VLOOKUP(Table_Data_Table_135[[#This Row],[Item ID]],Analysis_Table,17,FALSE)</f>
        <v>#N/A</v>
      </c>
      <c r="Y236" s="20" t="e">
        <f ca="1">VLOOKUP(Table_Data_Table_135[[#This Row],[Item ID]],Analysis_Table,18,FALSE)</f>
        <v>#N/A</v>
      </c>
      <c r="Z236" s="20" t="e">
        <f ca="1">VLOOKUP(Table_Data_Table_135[[#This Row],[Item ID]],Analysis_Table,19,FALSE)</f>
        <v>#N/A</v>
      </c>
      <c r="AA236"/>
      <c r="AB236"/>
      <c r="AC236">
        <v>1</v>
      </c>
    </row>
    <row r="237" spans="1:29" hidden="1" x14ac:dyDescent="0.25">
      <c r="A237" t="s">
        <v>133</v>
      </c>
      <c r="C237" t="e">
        <f ca="1">VLOOKUP(Table_Data_Table_135[[#This Row],[Item ID]],Analysis_Table,20,FALSE)</f>
        <v>#N/A</v>
      </c>
      <c r="F237" s="1"/>
      <c r="K237" s="21">
        <v>0</v>
      </c>
      <c r="O237" s="2" t="e">
        <f ca="1">VLOOKUP(Table_Data_Table_135[[#This Row],[Item ID]],Analysis_Table,8,FALSE)</f>
        <v>#N/A</v>
      </c>
      <c r="P237" s="19" t="e">
        <f ca="1">VLOOKUP(Table_Data_Table_135[[#This Row],[Item ID]],Analysis_Table,9,FALSE)</f>
        <v>#N/A</v>
      </c>
      <c r="Q237" s="18" t="e">
        <f ca="1">VLOOKUP(Table_Data_Table_135[[#This Row],[Item ID]],Analysis_Table,10,FALSE)</f>
        <v>#N/A</v>
      </c>
      <c r="R237" s="21" t="e">
        <f ca="1">VLOOKUP(Table_Data_Table_135[[#This Row],[Item ID]],Analysis_Table,11,FALSE)</f>
        <v>#N/A</v>
      </c>
      <c r="S237" s="2" t="e">
        <f ca="1">VLOOKUP(Table_Data_Table_135[[#This Row],[Item ID]],Analysis_Table,12,FALSE)</f>
        <v>#N/A</v>
      </c>
      <c r="T237" s="20" t="e">
        <f ca="1">VLOOKUP(Table_Data_Table_135[[#This Row],[Item ID]],Analysis_Table,13,FALSE)</f>
        <v>#N/A</v>
      </c>
      <c r="U237" s="3" t="e">
        <f ca="1">VLOOKUP(Table_Data_Table_135[[#This Row],[Item ID]],Analysis_Table,14,FALSE)</f>
        <v>#N/A</v>
      </c>
      <c r="V237" s="22" t="e">
        <f ca="1">VLOOKUP(Table_Data_Table_135[[#This Row],[Item ID]],Analysis_Table,15,FALSE)</f>
        <v>#N/A</v>
      </c>
      <c r="W237" s="2" t="e">
        <f ca="1">VLOOKUP(Table_Data_Table_135[[#This Row],[Item ID]],Analysis_Table,16,FALSE)</f>
        <v>#N/A</v>
      </c>
      <c r="X237" s="2" t="e">
        <f ca="1">VLOOKUP(Table_Data_Table_135[[#This Row],[Item ID]],Analysis_Table,17,FALSE)</f>
        <v>#N/A</v>
      </c>
      <c r="Y237" s="20" t="e">
        <f ca="1">VLOOKUP(Table_Data_Table_135[[#This Row],[Item ID]],Analysis_Table,18,FALSE)</f>
        <v>#N/A</v>
      </c>
      <c r="Z237" s="20" t="e">
        <f ca="1">VLOOKUP(Table_Data_Table_135[[#This Row],[Item ID]],Analysis_Table,19,FALSE)</f>
        <v>#N/A</v>
      </c>
      <c r="AA237"/>
      <c r="AB237"/>
      <c r="AC237">
        <v>1</v>
      </c>
    </row>
    <row r="238" spans="1:29" hidden="1" x14ac:dyDescent="0.25">
      <c r="A238" t="s">
        <v>133</v>
      </c>
      <c r="C238" t="e">
        <f ca="1">VLOOKUP(Table_Data_Table_135[[#This Row],[Item ID]],Analysis_Table,20,FALSE)</f>
        <v>#N/A</v>
      </c>
      <c r="F238" s="1"/>
      <c r="K238" s="21">
        <v>0</v>
      </c>
      <c r="O238" s="2" t="e">
        <f ca="1">VLOOKUP(Table_Data_Table_135[[#This Row],[Item ID]],Analysis_Table,8,FALSE)</f>
        <v>#N/A</v>
      </c>
      <c r="P238" s="19" t="e">
        <f ca="1">VLOOKUP(Table_Data_Table_135[[#This Row],[Item ID]],Analysis_Table,9,FALSE)</f>
        <v>#N/A</v>
      </c>
      <c r="Q238" s="18" t="e">
        <f ca="1">VLOOKUP(Table_Data_Table_135[[#This Row],[Item ID]],Analysis_Table,10,FALSE)</f>
        <v>#N/A</v>
      </c>
      <c r="R238" s="21" t="e">
        <f ca="1">VLOOKUP(Table_Data_Table_135[[#This Row],[Item ID]],Analysis_Table,11,FALSE)</f>
        <v>#N/A</v>
      </c>
      <c r="S238" s="2" t="e">
        <f ca="1">VLOOKUP(Table_Data_Table_135[[#This Row],[Item ID]],Analysis_Table,12,FALSE)</f>
        <v>#N/A</v>
      </c>
      <c r="T238" s="20" t="e">
        <f ca="1">VLOOKUP(Table_Data_Table_135[[#This Row],[Item ID]],Analysis_Table,13,FALSE)</f>
        <v>#N/A</v>
      </c>
      <c r="U238" s="3" t="e">
        <f ca="1">VLOOKUP(Table_Data_Table_135[[#This Row],[Item ID]],Analysis_Table,14,FALSE)</f>
        <v>#N/A</v>
      </c>
      <c r="V238" s="22" t="e">
        <f ca="1">VLOOKUP(Table_Data_Table_135[[#This Row],[Item ID]],Analysis_Table,15,FALSE)</f>
        <v>#N/A</v>
      </c>
      <c r="W238" s="2" t="e">
        <f ca="1">VLOOKUP(Table_Data_Table_135[[#This Row],[Item ID]],Analysis_Table,16,FALSE)</f>
        <v>#N/A</v>
      </c>
      <c r="X238" s="2" t="e">
        <f ca="1">VLOOKUP(Table_Data_Table_135[[#This Row],[Item ID]],Analysis_Table,17,FALSE)</f>
        <v>#N/A</v>
      </c>
      <c r="Y238" s="20" t="e">
        <f ca="1">VLOOKUP(Table_Data_Table_135[[#This Row],[Item ID]],Analysis_Table,18,FALSE)</f>
        <v>#N/A</v>
      </c>
      <c r="Z238" s="20" t="e">
        <f ca="1">VLOOKUP(Table_Data_Table_135[[#This Row],[Item ID]],Analysis_Table,19,FALSE)</f>
        <v>#N/A</v>
      </c>
      <c r="AA238"/>
      <c r="AB238"/>
      <c r="AC238">
        <v>1</v>
      </c>
    </row>
    <row r="239" spans="1:29" hidden="1" x14ac:dyDescent="0.25">
      <c r="A239" t="s">
        <v>133</v>
      </c>
      <c r="C239" t="e">
        <f ca="1">VLOOKUP(Table_Data_Table_135[[#This Row],[Item ID]],Analysis_Table,20,FALSE)</f>
        <v>#N/A</v>
      </c>
      <c r="F239" s="1"/>
      <c r="K239" s="21">
        <v>0</v>
      </c>
      <c r="O239" s="2" t="e">
        <f ca="1">VLOOKUP(Table_Data_Table_135[[#This Row],[Item ID]],Analysis_Table,8,FALSE)</f>
        <v>#N/A</v>
      </c>
      <c r="P239" s="19" t="e">
        <f ca="1">VLOOKUP(Table_Data_Table_135[[#This Row],[Item ID]],Analysis_Table,9,FALSE)</f>
        <v>#N/A</v>
      </c>
      <c r="Q239" s="18" t="e">
        <f ca="1">VLOOKUP(Table_Data_Table_135[[#This Row],[Item ID]],Analysis_Table,10,FALSE)</f>
        <v>#N/A</v>
      </c>
      <c r="R239" s="21" t="e">
        <f ca="1">VLOOKUP(Table_Data_Table_135[[#This Row],[Item ID]],Analysis_Table,11,FALSE)</f>
        <v>#N/A</v>
      </c>
      <c r="S239" s="2" t="e">
        <f ca="1">VLOOKUP(Table_Data_Table_135[[#This Row],[Item ID]],Analysis_Table,12,FALSE)</f>
        <v>#N/A</v>
      </c>
      <c r="T239" s="20" t="e">
        <f ca="1">VLOOKUP(Table_Data_Table_135[[#This Row],[Item ID]],Analysis_Table,13,FALSE)</f>
        <v>#N/A</v>
      </c>
      <c r="U239" s="3" t="e">
        <f ca="1">VLOOKUP(Table_Data_Table_135[[#This Row],[Item ID]],Analysis_Table,14,FALSE)</f>
        <v>#N/A</v>
      </c>
      <c r="V239" s="22" t="e">
        <f ca="1">VLOOKUP(Table_Data_Table_135[[#This Row],[Item ID]],Analysis_Table,15,FALSE)</f>
        <v>#N/A</v>
      </c>
      <c r="W239" s="2" t="e">
        <f ca="1">VLOOKUP(Table_Data_Table_135[[#This Row],[Item ID]],Analysis_Table,16,FALSE)</f>
        <v>#N/A</v>
      </c>
      <c r="X239" s="2" t="e">
        <f ca="1">VLOOKUP(Table_Data_Table_135[[#This Row],[Item ID]],Analysis_Table,17,FALSE)</f>
        <v>#N/A</v>
      </c>
      <c r="Y239" s="20" t="e">
        <f ca="1">VLOOKUP(Table_Data_Table_135[[#This Row],[Item ID]],Analysis_Table,18,FALSE)</f>
        <v>#N/A</v>
      </c>
      <c r="Z239" s="20" t="e">
        <f ca="1">VLOOKUP(Table_Data_Table_135[[#This Row],[Item ID]],Analysis_Table,19,FALSE)</f>
        <v>#N/A</v>
      </c>
      <c r="AA239"/>
      <c r="AB239"/>
      <c r="AC239">
        <v>1</v>
      </c>
    </row>
    <row r="240" spans="1:29" hidden="1" x14ac:dyDescent="0.25">
      <c r="A240" t="s">
        <v>133</v>
      </c>
      <c r="C240" t="e">
        <f ca="1">VLOOKUP(Table_Data_Table_135[[#This Row],[Item ID]],Analysis_Table,20,FALSE)</f>
        <v>#N/A</v>
      </c>
      <c r="F240" s="1"/>
      <c r="K240" s="21">
        <v>0</v>
      </c>
      <c r="O240" s="2" t="e">
        <f ca="1">VLOOKUP(Table_Data_Table_135[[#This Row],[Item ID]],Analysis_Table,8,FALSE)</f>
        <v>#N/A</v>
      </c>
      <c r="P240" s="19" t="e">
        <f ca="1">VLOOKUP(Table_Data_Table_135[[#This Row],[Item ID]],Analysis_Table,9,FALSE)</f>
        <v>#N/A</v>
      </c>
      <c r="Q240" s="18" t="e">
        <f ca="1">VLOOKUP(Table_Data_Table_135[[#This Row],[Item ID]],Analysis_Table,10,FALSE)</f>
        <v>#N/A</v>
      </c>
      <c r="R240" s="21" t="e">
        <f ca="1">VLOOKUP(Table_Data_Table_135[[#This Row],[Item ID]],Analysis_Table,11,FALSE)</f>
        <v>#N/A</v>
      </c>
      <c r="S240" s="2" t="e">
        <f ca="1">VLOOKUP(Table_Data_Table_135[[#This Row],[Item ID]],Analysis_Table,12,FALSE)</f>
        <v>#N/A</v>
      </c>
      <c r="T240" s="20" t="e">
        <f ca="1">VLOOKUP(Table_Data_Table_135[[#This Row],[Item ID]],Analysis_Table,13,FALSE)</f>
        <v>#N/A</v>
      </c>
      <c r="U240" s="3" t="e">
        <f ca="1">VLOOKUP(Table_Data_Table_135[[#This Row],[Item ID]],Analysis_Table,14,FALSE)</f>
        <v>#N/A</v>
      </c>
      <c r="V240" s="22" t="e">
        <f ca="1">VLOOKUP(Table_Data_Table_135[[#This Row],[Item ID]],Analysis_Table,15,FALSE)</f>
        <v>#N/A</v>
      </c>
      <c r="W240" s="2" t="e">
        <f ca="1">VLOOKUP(Table_Data_Table_135[[#This Row],[Item ID]],Analysis_Table,16,FALSE)</f>
        <v>#N/A</v>
      </c>
      <c r="X240" s="2" t="e">
        <f ca="1">VLOOKUP(Table_Data_Table_135[[#This Row],[Item ID]],Analysis_Table,17,FALSE)</f>
        <v>#N/A</v>
      </c>
      <c r="Y240" s="20" t="e">
        <f ca="1">VLOOKUP(Table_Data_Table_135[[#This Row],[Item ID]],Analysis_Table,18,FALSE)</f>
        <v>#N/A</v>
      </c>
      <c r="Z240" s="20" t="e">
        <f ca="1">VLOOKUP(Table_Data_Table_135[[#This Row],[Item ID]],Analysis_Table,19,FALSE)</f>
        <v>#N/A</v>
      </c>
      <c r="AA240"/>
      <c r="AB240"/>
      <c r="AC240">
        <v>1</v>
      </c>
    </row>
    <row r="241" spans="1:29" hidden="1" x14ac:dyDescent="0.25">
      <c r="A241" t="s">
        <v>133</v>
      </c>
      <c r="C241" t="e">
        <f ca="1">VLOOKUP(Table_Data_Table_135[[#This Row],[Item ID]],Analysis_Table,20,FALSE)</f>
        <v>#N/A</v>
      </c>
      <c r="F241" s="1"/>
      <c r="K241" s="21">
        <v>0</v>
      </c>
      <c r="O241" s="2" t="e">
        <f ca="1">VLOOKUP(Table_Data_Table_135[[#This Row],[Item ID]],Analysis_Table,8,FALSE)</f>
        <v>#N/A</v>
      </c>
      <c r="P241" s="19" t="e">
        <f ca="1">VLOOKUP(Table_Data_Table_135[[#This Row],[Item ID]],Analysis_Table,9,FALSE)</f>
        <v>#N/A</v>
      </c>
      <c r="Q241" s="18" t="e">
        <f ca="1">VLOOKUP(Table_Data_Table_135[[#This Row],[Item ID]],Analysis_Table,10,FALSE)</f>
        <v>#N/A</v>
      </c>
      <c r="R241" s="21" t="e">
        <f ca="1">VLOOKUP(Table_Data_Table_135[[#This Row],[Item ID]],Analysis_Table,11,FALSE)</f>
        <v>#N/A</v>
      </c>
      <c r="S241" s="2" t="e">
        <f ca="1">VLOOKUP(Table_Data_Table_135[[#This Row],[Item ID]],Analysis_Table,12,FALSE)</f>
        <v>#N/A</v>
      </c>
      <c r="T241" s="20" t="e">
        <f ca="1">VLOOKUP(Table_Data_Table_135[[#This Row],[Item ID]],Analysis_Table,13,FALSE)</f>
        <v>#N/A</v>
      </c>
      <c r="U241" s="3" t="e">
        <f ca="1">VLOOKUP(Table_Data_Table_135[[#This Row],[Item ID]],Analysis_Table,14,FALSE)</f>
        <v>#N/A</v>
      </c>
      <c r="V241" s="22" t="e">
        <f ca="1">VLOOKUP(Table_Data_Table_135[[#This Row],[Item ID]],Analysis_Table,15,FALSE)</f>
        <v>#N/A</v>
      </c>
      <c r="W241" s="2" t="e">
        <f ca="1">VLOOKUP(Table_Data_Table_135[[#This Row],[Item ID]],Analysis_Table,16,FALSE)</f>
        <v>#N/A</v>
      </c>
      <c r="X241" s="2" t="e">
        <f ca="1">VLOOKUP(Table_Data_Table_135[[#This Row],[Item ID]],Analysis_Table,17,FALSE)</f>
        <v>#N/A</v>
      </c>
      <c r="Y241" s="20" t="e">
        <f ca="1">VLOOKUP(Table_Data_Table_135[[#This Row],[Item ID]],Analysis_Table,18,FALSE)</f>
        <v>#N/A</v>
      </c>
      <c r="Z241" s="20" t="e">
        <f ca="1">VLOOKUP(Table_Data_Table_135[[#This Row],[Item ID]],Analysis_Table,19,FALSE)</f>
        <v>#N/A</v>
      </c>
      <c r="AA241"/>
      <c r="AB241"/>
      <c r="AC241">
        <v>1</v>
      </c>
    </row>
    <row r="242" spans="1:29" hidden="1" x14ac:dyDescent="0.25">
      <c r="A242" t="s">
        <v>133</v>
      </c>
      <c r="C242" t="e">
        <f ca="1">VLOOKUP(Table_Data_Table_135[[#This Row],[Item ID]],Analysis_Table,20,FALSE)</f>
        <v>#N/A</v>
      </c>
      <c r="F242" s="1"/>
      <c r="K242" s="21">
        <v>0</v>
      </c>
      <c r="O242" s="2" t="e">
        <f ca="1">VLOOKUP(Table_Data_Table_135[[#This Row],[Item ID]],Analysis_Table,8,FALSE)</f>
        <v>#N/A</v>
      </c>
      <c r="P242" s="19" t="e">
        <f ca="1">VLOOKUP(Table_Data_Table_135[[#This Row],[Item ID]],Analysis_Table,9,FALSE)</f>
        <v>#N/A</v>
      </c>
      <c r="Q242" s="18" t="e">
        <f ca="1">VLOOKUP(Table_Data_Table_135[[#This Row],[Item ID]],Analysis_Table,10,FALSE)</f>
        <v>#N/A</v>
      </c>
      <c r="R242" s="21" t="e">
        <f ca="1">VLOOKUP(Table_Data_Table_135[[#This Row],[Item ID]],Analysis_Table,11,FALSE)</f>
        <v>#N/A</v>
      </c>
      <c r="S242" s="2" t="e">
        <f ca="1">VLOOKUP(Table_Data_Table_135[[#This Row],[Item ID]],Analysis_Table,12,FALSE)</f>
        <v>#N/A</v>
      </c>
      <c r="T242" s="20" t="e">
        <f ca="1">VLOOKUP(Table_Data_Table_135[[#This Row],[Item ID]],Analysis_Table,13,FALSE)</f>
        <v>#N/A</v>
      </c>
      <c r="U242" s="3" t="e">
        <f ca="1">VLOOKUP(Table_Data_Table_135[[#This Row],[Item ID]],Analysis_Table,14,FALSE)</f>
        <v>#N/A</v>
      </c>
      <c r="V242" s="22" t="e">
        <f ca="1">VLOOKUP(Table_Data_Table_135[[#This Row],[Item ID]],Analysis_Table,15,FALSE)</f>
        <v>#N/A</v>
      </c>
      <c r="W242" s="2" t="e">
        <f ca="1">VLOOKUP(Table_Data_Table_135[[#This Row],[Item ID]],Analysis_Table,16,FALSE)</f>
        <v>#N/A</v>
      </c>
      <c r="X242" s="2" t="e">
        <f ca="1">VLOOKUP(Table_Data_Table_135[[#This Row],[Item ID]],Analysis_Table,17,FALSE)</f>
        <v>#N/A</v>
      </c>
      <c r="Y242" s="20" t="e">
        <f ca="1">VLOOKUP(Table_Data_Table_135[[#This Row],[Item ID]],Analysis_Table,18,FALSE)</f>
        <v>#N/A</v>
      </c>
      <c r="Z242" s="20" t="e">
        <f ca="1">VLOOKUP(Table_Data_Table_135[[#This Row],[Item ID]],Analysis_Table,19,FALSE)</f>
        <v>#N/A</v>
      </c>
      <c r="AA242"/>
      <c r="AB242"/>
      <c r="AC242">
        <v>1</v>
      </c>
    </row>
    <row r="243" spans="1:29" hidden="1" x14ac:dyDescent="0.25">
      <c r="A243" t="s">
        <v>133</v>
      </c>
      <c r="C243" t="e">
        <f ca="1">VLOOKUP(Table_Data_Table_135[[#This Row],[Item ID]],Analysis_Table,20,FALSE)</f>
        <v>#N/A</v>
      </c>
      <c r="F243" s="1"/>
      <c r="K243" s="21">
        <v>0</v>
      </c>
      <c r="O243" s="2" t="e">
        <f ca="1">VLOOKUP(Table_Data_Table_135[[#This Row],[Item ID]],Analysis_Table,8,FALSE)</f>
        <v>#N/A</v>
      </c>
      <c r="P243" s="19" t="e">
        <f ca="1">VLOOKUP(Table_Data_Table_135[[#This Row],[Item ID]],Analysis_Table,9,FALSE)</f>
        <v>#N/A</v>
      </c>
      <c r="Q243" s="18" t="e">
        <f ca="1">VLOOKUP(Table_Data_Table_135[[#This Row],[Item ID]],Analysis_Table,10,FALSE)</f>
        <v>#N/A</v>
      </c>
      <c r="R243" s="21" t="e">
        <f ca="1">VLOOKUP(Table_Data_Table_135[[#This Row],[Item ID]],Analysis_Table,11,FALSE)</f>
        <v>#N/A</v>
      </c>
      <c r="S243" s="2" t="e">
        <f ca="1">VLOOKUP(Table_Data_Table_135[[#This Row],[Item ID]],Analysis_Table,12,FALSE)</f>
        <v>#N/A</v>
      </c>
      <c r="T243" s="20" t="e">
        <f ca="1">VLOOKUP(Table_Data_Table_135[[#This Row],[Item ID]],Analysis_Table,13,FALSE)</f>
        <v>#N/A</v>
      </c>
      <c r="U243" s="3" t="e">
        <f ca="1">VLOOKUP(Table_Data_Table_135[[#This Row],[Item ID]],Analysis_Table,14,FALSE)</f>
        <v>#N/A</v>
      </c>
      <c r="V243" s="22" t="e">
        <f ca="1">VLOOKUP(Table_Data_Table_135[[#This Row],[Item ID]],Analysis_Table,15,FALSE)</f>
        <v>#N/A</v>
      </c>
      <c r="W243" s="2" t="e">
        <f ca="1">VLOOKUP(Table_Data_Table_135[[#This Row],[Item ID]],Analysis_Table,16,FALSE)</f>
        <v>#N/A</v>
      </c>
      <c r="X243" s="2" t="e">
        <f ca="1">VLOOKUP(Table_Data_Table_135[[#This Row],[Item ID]],Analysis_Table,17,FALSE)</f>
        <v>#N/A</v>
      </c>
      <c r="Y243" s="20" t="e">
        <f ca="1">VLOOKUP(Table_Data_Table_135[[#This Row],[Item ID]],Analysis_Table,18,FALSE)</f>
        <v>#N/A</v>
      </c>
      <c r="Z243" s="20" t="e">
        <f ca="1">VLOOKUP(Table_Data_Table_135[[#This Row],[Item ID]],Analysis_Table,19,FALSE)</f>
        <v>#N/A</v>
      </c>
      <c r="AA243"/>
      <c r="AB243"/>
      <c r="AC243">
        <v>1</v>
      </c>
    </row>
    <row r="244" spans="1:29" hidden="1" x14ac:dyDescent="0.25">
      <c r="A244" t="s">
        <v>133</v>
      </c>
      <c r="C244" t="e">
        <f ca="1">VLOOKUP(Table_Data_Table_135[[#This Row],[Item ID]],Analysis_Table,20,FALSE)</f>
        <v>#N/A</v>
      </c>
      <c r="F244" s="1"/>
      <c r="K244" s="21">
        <v>0</v>
      </c>
      <c r="O244" s="2" t="e">
        <f ca="1">VLOOKUP(Table_Data_Table_135[[#This Row],[Item ID]],Analysis_Table,8,FALSE)</f>
        <v>#N/A</v>
      </c>
      <c r="P244" s="19" t="e">
        <f ca="1">VLOOKUP(Table_Data_Table_135[[#This Row],[Item ID]],Analysis_Table,9,FALSE)</f>
        <v>#N/A</v>
      </c>
      <c r="Q244" s="18" t="e">
        <f ca="1">VLOOKUP(Table_Data_Table_135[[#This Row],[Item ID]],Analysis_Table,10,FALSE)</f>
        <v>#N/A</v>
      </c>
      <c r="R244" s="21" t="e">
        <f ca="1">VLOOKUP(Table_Data_Table_135[[#This Row],[Item ID]],Analysis_Table,11,FALSE)</f>
        <v>#N/A</v>
      </c>
      <c r="S244" s="2" t="e">
        <f ca="1">VLOOKUP(Table_Data_Table_135[[#This Row],[Item ID]],Analysis_Table,12,FALSE)</f>
        <v>#N/A</v>
      </c>
      <c r="T244" s="20" t="e">
        <f ca="1">VLOOKUP(Table_Data_Table_135[[#This Row],[Item ID]],Analysis_Table,13,FALSE)</f>
        <v>#N/A</v>
      </c>
      <c r="U244" s="3" t="e">
        <f ca="1">VLOOKUP(Table_Data_Table_135[[#This Row],[Item ID]],Analysis_Table,14,FALSE)</f>
        <v>#N/A</v>
      </c>
      <c r="V244" s="22" t="e">
        <f ca="1">VLOOKUP(Table_Data_Table_135[[#This Row],[Item ID]],Analysis_Table,15,FALSE)</f>
        <v>#N/A</v>
      </c>
      <c r="W244" s="2" t="e">
        <f ca="1">VLOOKUP(Table_Data_Table_135[[#This Row],[Item ID]],Analysis_Table,16,FALSE)</f>
        <v>#N/A</v>
      </c>
      <c r="X244" s="2" t="e">
        <f ca="1">VLOOKUP(Table_Data_Table_135[[#This Row],[Item ID]],Analysis_Table,17,FALSE)</f>
        <v>#N/A</v>
      </c>
      <c r="Y244" s="20" t="e">
        <f ca="1">VLOOKUP(Table_Data_Table_135[[#This Row],[Item ID]],Analysis_Table,18,FALSE)</f>
        <v>#N/A</v>
      </c>
      <c r="Z244" s="20" t="e">
        <f ca="1">VLOOKUP(Table_Data_Table_135[[#This Row],[Item ID]],Analysis_Table,19,FALSE)</f>
        <v>#N/A</v>
      </c>
      <c r="AA244"/>
      <c r="AB244"/>
      <c r="AC244">
        <v>1</v>
      </c>
    </row>
    <row r="245" spans="1:29" hidden="1" x14ac:dyDescent="0.25">
      <c r="A245" t="s">
        <v>133</v>
      </c>
      <c r="C245" t="e">
        <f ca="1">VLOOKUP(Table_Data_Table_135[[#This Row],[Item ID]],Analysis_Table,20,FALSE)</f>
        <v>#N/A</v>
      </c>
      <c r="F245" s="1"/>
      <c r="K245" s="21">
        <v>0</v>
      </c>
      <c r="O245" s="2" t="e">
        <f ca="1">VLOOKUP(Table_Data_Table_135[[#This Row],[Item ID]],Analysis_Table,8,FALSE)</f>
        <v>#N/A</v>
      </c>
      <c r="P245" s="19" t="e">
        <f ca="1">VLOOKUP(Table_Data_Table_135[[#This Row],[Item ID]],Analysis_Table,9,FALSE)</f>
        <v>#N/A</v>
      </c>
      <c r="Q245" s="18" t="e">
        <f ca="1">VLOOKUP(Table_Data_Table_135[[#This Row],[Item ID]],Analysis_Table,10,FALSE)</f>
        <v>#N/A</v>
      </c>
      <c r="R245" s="21" t="e">
        <f ca="1">VLOOKUP(Table_Data_Table_135[[#This Row],[Item ID]],Analysis_Table,11,FALSE)</f>
        <v>#N/A</v>
      </c>
      <c r="S245" s="2" t="e">
        <f ca="1">VLOOKUP(Table_Data_Table_135[[#This Row],[Item ID]],Analysis_Table,12,FALSE)</f>
        <v>#N/A</v>
      </c>
      <c r="T245" s="20" t="e">
        <f ca="1">VLOOKUP(Table_Data_Table_135[[#This Row],[Item ID]],Analysis_Table,13,FALSE)</f>
        <v>#N/A</v>
      </c>
      <c r="U245" s="3" t="e">
        <f ca="1">VLOOKUP(Table_Data_Table_135[[#This Row],[Item ID]],Analysis_Table,14,FALSE)</f>
        <v>#N/A</v>
      </c>
      <c r="V245" s="22" t="e">
        <f ca="1">VLOOKUP(Table_Data_Table_135[[#This Row],[Item ID]],Analysis_Table,15,FALSE)</f>
        <v>#N/A</v>
      </c>
      <c r="W245" s="2" t="e">
        <f ca="1">VLOOKUP(Table_Data_Table_135[[#This Row],[Item ID]],Analysis_Table,16,FALSE)</f>
        <v>#N/A</v>
      </c>
      <c r="X245" s="2" t="e">
        <f ca="1">VLOOKUP(Table_Data_Table_135[[#This Row],[Item ID]],Analysis_Table,17,FALSE)</f>
        <v>#N/A</v>
      </c>
      <c r="Y245" s="20" t="e">
        <f ca="1">VLOOKUP(Table_Data_Table_135[[#This Row],[Item ID]],Analysis_Table,18,FALSE)</f>
        <v>#N/A</v>
      </c>
      <c r="Z245" s="20" t="e">
        <f ca="1">VLOOKUP(Table_Data_Table_135[[#This Row],[Item ID]],Analysis_Table,19,FALSE)</f>
        <v>#N/A</v>
      </c>
      <c r="AA245"/>
      <c r="AB245"/>
      <c r="AC245">
        <v>1</v>
      </c>
    </row>
    <row r="246" spans="1:29" hidden="1" x14ac:dyDescent="0.25">
      <c r="A246" t="s">
        <v>133</v>
      </c>
      <c r="C246" t="e">
        <f ca="1">VLOOKUP(Table_Data_Table_135[[#This Row],[Item ID]],Analysis_Table,20,FALSE)</f>
        <v>#N/A</v>
      </c>
      <c r="F246" s="1"/>
      <c r="K246" s="21">
        <v>0</v>
      </c>
      <c r="O246" s="2" t="e">
        <f ca="1">VLOOKUP(Table_Data_Table_135[[#This Row],[Item ID]],Analysis_Table,8,FALSE)</f>
        <v>#N/A</v>
      </c>
      <c r="P246" s="19" t="e">
        <f ca="1">VLOOKUP(Table_Data_Table_135[[#This Row],[Item ID]],Analysis_Table,9,FALSE)</f>
        <v>#N/A</v>
      </c>
      <c r="Q246" s="18" t="e">
        <f ca="1">VLOOKUP(Table_Data_Table_135[[#This Row],[Item ID]],Analysis_Table,10,FALSE)</f>
        <v>#N/A</v>
      </c>
      <c r="R246" s="21" t="e">
        <f ca="1">VLOOKUP(Table_Data_Table_135[[#This Row],[Item ID]],Analysis_Table,11,FALSE)</f>
        <v>#N/A</v>
      </c>
      <c r="S246" s="2" t="e">
        <f ca="1">VLOOKUP(Table_Data_Table_135[[#This Row],[Item ID]],Analysis_Table,12,FALSE)</f>
        <v>#N/A</v>
      </c>
      <c r="T246" s="20" t="e">
        <f ca="1">VLOOKUP(Table_Data_Table_135[[#This Row],[Item ID]],Analysis_Table,13,FALSE)</f>
        <v>#N/A</v>
      </c>
      <c r="U246" s="3" t="e">
        <f ca="1">VLOOKUP(Table_Data_Table_135[[#This Row],[Item ID]],Analysis_Table,14,FALSE)</f>
        <v>#N/A</v>
      </c>
      <c r="V246" s="22" t="e">
        <f ca="1">VLOOKUP(Table_Data_Table_135[[#This Row],[Item ID]],Analysis_Table,15,FALSE)</f>
        <v>#N/A</v>
      </c>
      <c r="W246" s="2" t="e">
        <f ca="1">VLOOKUP(Table_Data_Table_135[[#This Row],[Item ID]],Analysis_Table,16,FALSE)</f>
        <v>#N/A</v>
      </c>
      <c r="X246" s="2" t="e">
        <f ca="1">VLOOKUP(Table_Data_Table_135[[#This Row],[Item ID]],Analysis_Table,17,FALSE)</f>
        <v>#N/A</v>
      </c>
      <c r="Y246" s="20" t="e">
        <f ca="1">VLOOKUP(Table_Data_Table_135[[#This Row],[Item ID]],Analysis_Table,18,FALSE)</f>
        <v>#N/A</v>
      </c>
      <c r="Z246" s="20" t="e">
        <f ca="1">VLOOKUP(Table_Data_Table_135[[#This Row],[Item ID]],Analysis_Table,19,FALSE)</f>
        <v>#N/A</v>
      </c>
      <c r="AA246"/>
      <c r="AB246"/>
      <c r="AC246">
        <v>1</v>
      </c>
    </row>
    <row r="247" spans="1:29" hidden="1" x14ac:dyDescent="0.25">
      <c r="A247" t="s">
        <v>133</v>
      </c>
      <c r="C247" t="e">
        <f ca="1">VLOOKUP(Table_Data_Table_135[[#This Row],[Item ID]],Analysis_Table,20,FALSE)</f>
        <v>#N/A</v>
      </c>
      <c r="F247" s="1"/>
      <c r="K247" s="21">
        <v>0</v>
      </c>
      <c r="O247" s="2" t="e">
        <f ca="1">VLOOKUP(Table_Data_Table_135[[#This Row],[Item ID]],Analysis_Table,8,FALSE)</f>
        <v>#N/A</v>
      </c>
      <c r="P247" s="19" t="e">
        <f ca="1">VLOOKUP(Table_Data_Table_135[[#This Row],[Item ID]],Analysis_Table,9,FALSE)</f>
        <v>#N/A</v>
      </c>
      <c r="Q247" s="18" t="e">
        <f ca="1">VLOOKUP(Table_Data_Table_135[[#This Row],[Item ID]],Analysis_Table,10,FALSE)</f>
        <v>#N/A</v>
      </c>
      <c r="R247" s="21" t="e">
        <f ca="1">VLOOKUP(Table_Data_Table_135[[#This Row],[Item ID]],Analysis_Table,11,FALSE)</f>
        <v>#N/A</v>
      </c>
      <c r="S247" s="2" t="e">
        <f ca="1">VLOOKUP(Table_Data_Table_135[[#This Row],[Item ID]],Analysis_Table,12,FALSE)</f>
        <v>#N/A</v>
      </c>
      <c r="T247" s="20" t="e">
        <f ca="1">VLOOKUP(Table_Data_Table_135[[#This Row],[Item ID]],Analysis_Table,13,FALSE)</f>
        <v>#N/A</v>
      </c>
      <c r="U247" s="3" t="e">
        <f ca="1">VLOOKUP(Table_Data_Table_135[[#This Row],[Item ID]],Analysis_Table,14,FALSE)</f>
        <v>#N/A</v>
      </c>
      <c r="V247" s="22" t="e">
        <f ca="1">VLOOKUP(Table_Data_Table_135[[#This Row],[Item ID]],Analysis_Table,15,FALSE)</f>
        <v>#N/A</v>
      </c>
      <c r="W247" s="2" t="e">
        <f ca="1">VLOOKUP(Table_Data_Table_135[[#This Row],[Item ID]],Analysis_Table,16,FALSE)</f>
        <v>#N/A</v>
      </c>
      <c r="X247" s="2" t="e">
        <f ca="1">VLOOKUP(Table_Data_Table_135[[#This Row],[Item ID]],Analysis_Table,17,FALSE)</f>
        <v>#N/A</v>
      </c>
      <c r="Y247" s="20" t="e">
        <f ca="1">VLOOKUP(Table_Data_Table_135[[#This Row],[Item ID]],Analysis_Table,18,FALSE)</f>
        <v>#N/A</v>
      </c>
      <c r="Z247" s="20" t="e">
        <f ca="1">VLOOKUP(Table_Data_Table_135[[#This Row],[Item ID]],Analysis_Table,19,FALSE)</f>
        <v>#N/A</v>
      </c>
      <c r="AA247"/>
      <c r="AB247"/>
      <c r="AC247">
        <v>1</v>
      </c>
    </row>
    <row r="248" spans="1:29" hidden="1" x14ac:dyDescent="0.25">
      <c r="A248" t="s">
        <v>133</v>
      </c>
      <c r="C248" t="e">
        <f ca="1">VLOOKUP(Table_Data_Table_135[[#This Row],[Item ID]],Analysis_Table,20,FALSE)</f>
        <v>#N/A</v>
      </c>
      <c r="F248" s="1"/>
      <c r="K248" s="21">
        <v>0</v>
      </c>
      <c r="O248" s="2" t="e">
        <f ca="1">VLOOKUP(Table_Data_Table_135[[#This Row],[Item ID]],Analysis_Table,8,FALSE)</f>
        <v>#N/A</v>
      </c>
      <c r="P248" s="19" t="e">
        <f ca="1">VLOOKUP(Table_Data_Table_135[[#This Row],[Item ID]],Analysis_Table,9,FALSE)</f>
        <v>#N/A</v>
      </c>
      <c r="Q248" s="18" t="e">
        <f ca="1">VLOOKUP(Table_Data_Table_135[[#This Row],[Item ID]],Analysis_Table,10,FALSE)</f>
        <v>#N/A</v>
      </c>
      <c r="R248" s="21" t="e">
        <f ca="1">VLOOKUP(Table_Data_Table_135[[#This Row],[Item ID]],Analysis_Table,11,FALSE)</f>
        <v>#N/A</v>
      </c>
      <c r="S248" s="2" t="e">
        <f ca="1">VLOOKUP(Table_Data_Table_135[[#This Row],[Item ID]],Analysis_Table,12,FALSE)</f>
        <v>#N/A</v>
      </c>
      <c r="T248" s="20" t="e">
        <f ca="1">VLOOKUP(Table_Data_Table_135[[#This Row],[Item ID]],Analysis_Table,13,FALSE)</f>
        <v>#N/A</v>
      </c>
      <c r="U248" s="3" t="e">
        <f ca="1">VLOOKUP(Table_Data_Table_135[[#This Row],[Item ID]],Analysis_Table,14,FALSE)</f>
        <v>#N/A</v>
      </c>
      <c r="V248" s="22" t="e">
        <f ca="1">VLOOKUP(Table_Data_Table_135[[#This Row],[Item ID]],Analysis_Table,15,FALSE)</f>
        <v>#N/A</v>
      </c>
      <c r="W248" s="2" t="e">
        <f ca="1">VLOOKUP(Table_Data_Table_135[[#This Row],[Item ID]],Analysis_Table,16,FALSE)</f>
        <v>#N/A</v>
      </c>
      <c r="X248" s="2" t="e">
        <f ca="1">VLOOKUP(Table_Data_Table_135[[#This Row],[Item ID]],Analysis_Table,17,FALSE)</f>
        <v>#N/A</v>
      </c>
      <c r="Y248" s="20" t="e">
        <f ca="1">VLOOKUP(Table_Data_Table_135[[#This Row],[Item ID]],Analysis_Table,18,FALSE)</f>
        <v>#N/A</v>
      </c>
      <c r="Z248" s="20" t="e">
        <f ca="1">VLOOKUP(Table_Data_Table_135[[#This Row],[Item ID]],Analysis_Table,19,FALSE)</f>
        <v>#N/A</v>
      </c>
      <c r="AA248"/>
      <c r="AB248"/>
      <c r="AC248">
        <v>1</v>
      </c>
    </row>
    <row r="249" spans="1:29" hidden="1" x14ac:dyDescent="0.25">
      <c r="A249" t="s">
        <v>133</v>
      </c>
      <c r="C249" t="e">
        <f ca="1">VLOOKUP(Table_Data_Table_135[[#This Row],[Item ID]],Analysis_Table,20,FALSE)</f>
        <v>#N/A</v>
      </c>
      <c r="F249" s="1"/>
      <c r="K249" s="21">
        <v>0</v>
      </c>
      <c r="O249" s="2" t="e">
        <f ca="1">VLOOKUP(Table_Data_Table_135[[#This Row],[Item ID]],Analysis_Table,8,FALSE)</f>
        <v>#N/A</v>
      </c>
      <c r="P249" s="19" t="e">
        <f ca="1">VLOOKUP(Table_Data_Table_135[[#This Row],[Item ID]],Analysis_Table,9,FALSE)</f>
        <v>#N/A</v>
      </c>
      <c r="Q249" s="18" t="e">
        <f ca="1">VLOOKUP(Table_Data_Table_135[[#This Row],[Item ID]],Analysis_Table,10,FALSE)</f>
        <v>#N/A</v>
      </c>
      <c r="R249" s="21" t="e">
        <f ca="1">VLOOKUP(Table_Data_Table_135[[#This Row],[Item ID]],Analysis_Table,11,FALSE)</f>
        <v>#N/A</v>
      </c>
      <c r="S249" s="2" t="e">
        <f ca="1">VLOOKUP(Table_Data_Table_135[[#This Row],[Item ID]],Analysis_Table,12,FALSE)</f>
        <v>#N/A</v>
      </c>
      <c r="T249" s="20" t="e">
        <f ca="1">VLOOKUP(Table_Data_Table_135[[#This Row],[Item ID]],Analysis_Table,13,FALSE)</f>
        <v>#N/A</v>
      </c>
      <c r="U249" s="3" t="e">
        <f ca="1">VLOOKUP(Table_Data_Table_135[[#This Row],[Item ID]],Analysis_Table,14,FALSE)</f>
        <v>#N/A</v>
      </c>
      <c r="V249" s="22" t="e">
        <f ca="1">VLOOKUP(Table_Data_Table_135[[#This Row],[Item ID]],Analysis_Table,15,FALSE)</f>
        <v>#N/A</v>
      </c>
      <c r="W249" s="2" t="e">
        <f ca="1">VLOOKUP(Table_Data_Table_135[[#This Row],[Item ID]],Analysis_Table,16,FALSE)</f>
        <v>#N/A</v>
      </c>
      <c r="X249" s="2" t="e">
        <f ca="1">VLOOKUP(Table_Data_Table_135[[#This Row],[Item ID]],Analysis_Table,17,FALSE)</f>
        <v>#N/A</v>
      </c>
      <c r="Y249" s="20" t="e">
        <f ca="1">VLOOKUP(Table_Data_Table_135[[#This Row],[Item ID]],Analysis_Table,18,FALSE)</f>
        <v>#N/A</v>
      </c>
      <c r="Z249" s="20" t="e">
        <f ca="1">VLOOKUP(Table_Data_Table_135[[#This Row],[Item ID]],Analysis_Table,19,FALSE)</f>
        <v>#N/A</v>
      </c>
      <c r="AA249"/>
      <c r="AB249"/>
      <c r="AC249">
        <v>1</v>
      </c>
    </row>
    <row r="250" spans="1:29" hidden="1" x14ac:dyDescent="0.25">
      <c r="A250" t="s">
        <v>133</v>
      </c>
      <c r="C250" t="e">
        <f ca="1">VLOOKUP(Table_Data_Table_135[[#This Row],[Item ID]],Analysis_Table,20,FALSE)</f>
        <v>#N/A</v>
      </c>
      <c r="F250" s="1"/>
      <c r="K250" s="21">
        <v>0</v>
      </c>
      <c r="O250" s="2" t="e">
        <f ca="1">VLOOKUP(Table_Data_Table_135[[#This Row],[Item ID]],Analysis_Table,8,FALSE)</f>
        <v>#N/A</v>
      </c>
      <c r="P250" s="19" t="e">
        <f ca="1">VLOOKUP(Table_Data_Table_135[[#This Row],[Item ID]],Analysis_Table,9,FALSE)</f>
        <v>#N/A</v>
      </c>
      <c r="Q250" s="18" t="e">
        <f ca="1">VLOOKUP(Table_Data_Table_135[[#This Row],[Item ID]],Analysis_Table,10,FALSE)</f>
        <v>#N/A</v>
      </c>
      <c r="R250" s="21" t="e">
        <f ca="1">VLOOKUP(Table_Data_Table_135[[#This Row],[Item ID]],Analysis_Table,11,FALSE)</f>
        <v>#N/A</v>
      </c>
      <c r="S250" s="2" t="e">
        <f ca="1">VLOOKUP(Table_Data_Table_135[[#This Row],[Item ID]],Analysis_Table,12,FALSE)</f>
        <v>#N/A</v>
      </c>
      <c r="T250" s="20" t="e">
        <f ca="1">VLOOKUP(Table_Data_Table_135[[#This Row],[Item ID]],Analysis_Table,13,FALSE)</f>
        <v>#N/A</v>
      </c>
      <c r="U250" s="3" t="e">
        <f ca="1">VLOOKUP(Table_Data_Table_135[[#This Row],[Item ID]],Analysis_Table,14,FALSE)</f>
        <v>#N/A</v>
      </c>
      <c r="V250" s="22" t="e">
        <f ca="1">VLOOKUP(Table_Data_Table_135[[#This Row],[Item ID]],Analysis_Table,15,FALSE)</f>
        <v>#N/A</v>
      </c>
      <c r="W250" s="2" t="e">
        <f ca="1">VLOOKUP(Table_Data_Table_135[[#This Row],[Item ID]],Analysis_Table,16,FALSE)</f>
        <v>#N/A</v>
      </c>
      <c r="X250" s="2" t="e">
        <f ca="1">VLOOKUP(Table_Data_Table_135[[#This Row],[Item ID]],Analysis_Table,17,FALSE)</f>
        <v>#N/A</v>
      </c>
      <c r="Y250" s="20" t="e">
        <f ca="1">VLOOKUP(Table_Data_Table_135[[#This Row],[Item ID]],Analysis_Table,18,FALSE)</f>
        <v>#N/A</v>
      </c>
      <c r="Z250" s="20" t="e">
        <f ca="1">VLOOKUP(Table_Data_Table_135[[#This Row],[Item ID]],Analysis_Table,19,FALSE)</f>
        <v>#N/A</v>
      </c>
      <c r="AA250"/>
      <c r="AB250"/>
      <c r="AC250">
        <v>1</v>
      </c>
    </row>
    <row r="251" spans="1:29" hidden="1" x14ac:dyDescent="0.25">
      <c r="A251" t="s">
        <v>133</v>
      </c>
      <c r="C251" t="e">
        <f ca="1">VLOOKUP(Table_Data_Table_135[[#This Row],[Item ID]],Analysis_Table,20,FALSE)</f>
        <v>#N/A</v>
      </c>
      <c r="F251" s="1"/>
      <c r="K251" s="21">
        <v>0</v>
      </c>
      <c r="O251" s="2" t="e">
        <f ca="1">VLOOKUP(Table_Data_Table_135[[#This Row],[Item ID]],Analysis_Table,8,FALSE)</f>
        <v>#N/A</v>
      </c>
      <c r="P251" s="19" t="e">
        <f ca="1">VLOOKUP(Table_Data_Table_135[[#This Row],[Item ID]],Analysis_Table,9,FALSE)</f>
        <v>#N/A</v>
      </c>
      <c r="Q251" s="18" t="e">
        <f ca="1">VLOOKUP(Table_Data_Table_135[[#This Row],[Item ID]],Analysis_Table,10,FALSE)</f>
        <v>#N/A</v>
      </c>
      <c r="R251" s="21" t="e">
        <f ca="1">VLOOKUP(Table_Data_Table_135[[#This Row],[Item ID]],Analysis_Table,11,FALSE)</f>
        <v>#N/A</v>
      </c>
      <c r="S251" s="2" t="e">
        <f ca="1">VLOOKUP(Table_Data_Table_135[[#This Row],[Item ID]],Analysis_Table,12,FALSE)</f>
        <v>#N/A</v>
      </c>
      <c r="T251" s="20" t="e">
        <f ca="1">VLOOKUP(Table_Data_Table_135[[#This Row],[Item ID]],Analysis_Table,13,FALSE)</f>
        <v>#N/A</v>
      </c>
      <c r="U251" s="3" t="e">
        <f ca="1">VLOOKUP(Table_Data_Table_135[[#This Row],[Item ID]],Analysis_Table,14,FALSE)</f>
        <v>#N/A</v>
      </c>
      <c r="V251" s="22" t="e">
        <f ca="1">VLOOKUP(Table_Data_Table_135[[#This Row],[Item ID]],Analysis_Table,15,FALSE)</f>
        <v>#N/A</v>
      </c>
      <c r="W251" s="2" t="e">
        <f ca="1">VLOOKUP(Table_Data_Table_135[[#This Row],[Item ID]],Analysis_Table,16,FALSE)</f>
        <v>#N/A</v>
      </c>
      <c r="X251" s="2" t="e">
        <f ca="1">VLOOKUP(Table_Data_Table_135[[#This Row],[Item ID]],Analysis_Table,17,FALSE)</f>
        <v>#N/A</v>
      </c>
      <c r="Y251" s="20" t="e">
        <f ca="1">VLOOKUP(Table_Data_Table_135[[#This Row],[Item ID]],Analysis_Table,18,FALSE)</f>
        <v>#N/A</v>
      </c>
      <c r="Z251" s="20" t="e">
        <f ca="1">VLOOKUP(Table_Data_Table_135[[#This Row],[Item ID]],Analysis_Table,19,FALSE)</f>
        <v>#N/A</v>
      </c>
      <c r="AA251"/>
      <c r="AB251"/>
      <c r="AC251">
        <v>1</v>
      </c>
    </row>
    <row r="252" spans="1:29" hidden="1" x14ac:dyDescent="0.25">
      <c r="A252" t="s">
        <v>133</v>
      </c>
      <c r="C252" t="e">
        <f ca="1">VLOOKUP(Table_Data_Table_135[[#This Row],[Item ID]],Analysis_Table,20,FALSE)</f>
        <v>#N/A</v>
      </c>
      <c r="F252" s="1"/>
      <c r="K252" s="21">
        <v>0</v>
      </c>
      <c r="O252" s="2" t="e">
        <f ca="1">VLOOKUP(Table_Data_Table_135[[#This Row],[Item ID]],Analysis_Table,8,FALSE)</f>
        <v>#N/A</v>
      </c>
      <c r="P252" s="19" t="e">
        <f ca="1">VLOOKUP(Table_Data_Table_135[[#This Row],[Item ID]],Analysis_Table,9,FALSE)</f>
        <v>#N/A</v>
      </c>
      <c r="Q252" s="18" t="e">
        <f ca="1">VLOOKUP(Table_Data_Table_135[[#This Row],[Item ID]],Analysis_Table,10,FALSE)</f>
        <v>#N/A</v>
      </c>
      <c r="R252" s="21" t="e">
        <f ca="1">VLOOKUP(Table_Data_Table_135[[#This Row],[Item ID]],Analysis_Table,11,FALSE)</f>
        <v>#N/A</v>
      </c>
      <c r="S252" s="2" t="e">
        <f ca="1">VLOOKUP(Table_Data_Table_135[[#This Row],[Item ID]],Analysis_Table,12,FALSE)</f>
        <v>#N/A</v>
      </c>
      <c r="T252" s="20" t="e">
        <f ca="1">VLOOKUP(Table_Data_Table_135[[#This Row],[Item ID]],Analysis_Table,13,FALSE)</f>
        <v>#N/A</v>
      </c>
      <c r="U252" s="3" t="e">
        <f ca="1">VLOOKUP(Table_Data_Table_135[[#This Row],[Item ID]],Analysis_Table,14,FALSE)</f>
        <v>#N/A</v>
      </c>
      <c r="V252" s="22" t="e">
        <f ca="1">VLOOKUP(Table_Data_Table_135[[#This Row],[Item ID]],Analysis_Table,15,FALSE)</f>
        <v>#N/A</v>
      </c>
      <c r="W252" s="2" t="e">
        <f ca="1">VLOOKUP(Table_Data_Table_135[[#This Row],[Item ID]],Analysis_Table,16,FALSE)</f>
        <v>#N/A</v>
      </c>
      <c r="X252" s="2" t="e">
        <f ca="1">VLOOKUP(Table_Data_Table_135[[#This Row],[Item ID]],Analysis_Table,17,FALSE)</f>
        <v>#N/A</v>
      </c>
      <c r="Y252" s="20" t="e">
        <f ca="1">VLOOKUP(Table_Data_Table_135[[#This Row],[Item ID]],Analysis_Table,18,FALSE)</f>
        <v>#N/A</v>
      </c>
      <c r="Z252" s="20" t="e">
        <f ca="1">VLOOKUP(Table_Data_Table_135[[#This Row],[Item ID]],Analysis_Table,19,FALSE)</f>
        <v>#N/A</v>
      </c>
      <c r="AA252"/>
      <c r="AB252"/>
      <c r="AC252">
        <v>1</v>
      </c>
    </row>
    <row r="253" spans="1:29" hidden="1" x14ac:dyDescent="0.25">
      <c r="A253" t="s">
        <v>133</v>
      </c>
      <c r="C253" t="e">
        <f ca="1">VLOOKUP(Table_Data_Table_135[[#This Row],[Item ID]],Analysis_Table,20,FALSE)</f>
        <v>#N/A</v>
      </c>
      <c r="F253" s="1"/>
      <c r="K253" s="21">
        <v>0</v>
      </c>
      <c r="O253" s="2" t="e">
        <f ca="1">VLOOKUP(Table_Data_Table_135[[#This Row],[Item ID]],Analysis_Table,8,FALSE)</f>
        <v>#N/A</v>
      </c>
      <c r="P253" s="19" t="e">
        <f ca="1">VLOOKUP(Table_Data_Table_135[[#This Row],[Item ID]],Analysis_Table,9,FALSE)</f>
        <v>#N/A</v>
      </c>
      <c r="Q253" s="18" t="e">
        <f ca="1">VLOOKUP(Table_Data_Table_135[[#This Row],[Item ID]],Analysis_Table,10,FALSE)</f>
        <v>#N/A</v>
      </c>
      <c r="R253" s="21" t="e">
        <f ca="1">VLOOKUP(Table_Data_Table_135[[#This Row],[Item ID]],Analysis_Table,11,FALSE)</f>
        <v>#N/A</v>
      </c>
      <c r="S253" s="2" t="e">
        <f ca="1">VLOOKUP(Table_Data_Table_135[[#This Row],[Item ID]],Analysis_Table,12,FALSE)</f>
        <v>#N/A</v>
      </c>
      <c r="T253" s="20" t="e">
        <f ca="1">VLOOKUP(Table_Data_Table_135[[#This Row],[Item ID]],Analysis_Table,13,FALSE)</f>
        <v>#N/A</v>
      </c>
      <c r="U253" s="3" t="e">
        <f ca="1">VLOOKUP(Table_Data_Table_135[[#This Row],[Item ID]],Analysis_Table,14,FALSE)</f>
        <v>#N/A</v>
      </c>
      <c r="V253" s="22" t="e">
        <f ca="1">VLOOKUP(Table_Data_Table_135[[#This Row],[Item ID]],Analysis_Table,15,FALSE)</f>
        <v>#N/A</v>
      </c>
      <c r="W253" s="2" t="e">
        <f ca="1">VLOOKUP(Table_Data_Table_135[[#This Row],[Item ID]],Analysis_Table,16,FALSE)</f>
        <v>#N/A</v>
      </c>
      <c r="X253" s="2" t="e">
        <f ca="1">VLOOKUP(Table_Data_Table_135[[#This Row],[Item ID]],Analysis_Table,17,FALSE)</f>
        <v>#N/A</v>
      </c>
      <c r="Y253" s="20" t="e">
        <f ca="1">VLOOKUP(Table_Data_Table_135[[#This Row],[Item ID]],Analysis_Table,18,FALSE)</f>
        <v>#N/A</v>
      </c>
      <c r="Z253" s="20" t="e">
        <f ca="1">VLOOKUP(Table_Data_Table_135[[#This Row],[Item ID]],Analysis_Table,19,FALSE)</f>
        <v>#N/A</v>
      </c>
      <c r="AA253"/>
      <c r="AB253"/>
      <c r="AC253">
        <v>1</v>
      </c>
    </row>
    <row r="254" spans="1:29" hidden="1" x14ac:dyDescent="0.25">
      <c r="A254" t="s">
        <v>133</v>
      </c>
      <c r="C254" t="e">
        <f ca="1">VLOOKUP(Table_Data_Table_135[[#This Row],[Item ID]],Analysis_Table,20,FALSE)</f>
        <v>#N/A</v>
      </c>
      <c r="F254" s="1"/>
      <c r="K254" s="21">
        <v>0</v>
      </c>
      <c r="O254" s="2" t="e">
        <f ca="1">VLOOKUP(Table_Data_Table_135[[#This Row],[Item ID]],Analysis_Table,8,FALSE)</f>
        <v>#N/A</v>
      </c>
      <c r="P254" s="19" t="e">
        <f ca="1">VLOOKUP(Table_Data_Table_135[[#This Row],[Item ID]],Analysis_Table,9,FALSE)</f>
        <v>#N/A</v>
      </c>
      <c r="Q254" s="18" t="e">
        <f ca="1">VLOOKUP(Table_Data_Table_135[[#This Row],[Item ID]],Analysis_Table,10,FALSE)</f>
        <v>#N/A</v>
      </c>
      <c r="R254" s="21" t="e">
        <f ca="1">VLOOKUP(Table_Data_Table_135[[#This Row],[Item ID]],Analysis_Table,11,FALSE)</f>
        <v>#N/A</v>
      </c>
      <c r="S254" s="2" t="e">
        <f ca="1">VLOOKUP(Table_Data_Table_135[[#This Row],[Item ID]],Analysis_Table,12,FALSE)</f>
        <v>#N/A</v>
      </c>
      <c r="T254" s="20" t="e">
        <f ca="1">VLOOKUP(Table_Data_Table_135[[#This Row],[Item ID]],Analysis_Table,13,FALSE)</f>
        <v>#N/A</v>
      </c>
      <c r="U254" s="3" t="e">
        <f ca="1">VLOOKUP(Table_Data_Table_135[[#This Row],[Item ID]],Analysis_Table,14,FALSE)</f>
        <v>#N/A</v>
      </c>
      <c r="V254" s="22" t="e">
        <f ca="1">VLOOKUP(Table_Data_Table_135[[#This Row],[Item ID]],Analysis_Table,15,FALSE)</f>
        <v>#N/A</v>
      </c>
      <c r="W254" s="2" t="e">
        <f ca="1">VLOOKUP(Table_Data_Table_135[[#This Row],[Item ID]],Analysis_Table,16,FALSE)</f>
        <v>#N/A</v>
      </c>
      <c r="X254" s="2" t="e">
        <f ca="1">VLOOKUP(Table_Data_Table_135[[#This Row],[Item ID]],Analysis_Table,17,FALSE)</f>
        <v>#N/A</v>
      </c>
      <c r="Y254" s="20" t="e">
        <f ca="1">VLOOKUP(Table_Data_Table_135[[#This Row],[Item ID]],Analysis_Table,18,FALSE)</f>
        <v>#N/A</v>
      </c>
      <c r="Z254" s="20" t="e">
        <f ca="1">VLOOKUP(Table_Data_Table_135[[#This Row],[Item ID]],Analysis_Table,19,FALSE)</f>
        <v>#N/A</v>
      </c>
      <c r="AA254"/>
      <c r="AB254"/>
      <c r="AC254">
        <v>1</v>
      </c>
    </row>
    <row r="255" spans="1:29" hidden="1" x14ac:dyDescent="0.25">
      <c r="A255" t="s">
        <v>133</v>
      </c>
      <c r="C255" t="e">
        <f ca="1">VLOOKUP(Table_Data_Table_135[[#This Row],[Item ID]],Analysis_Table,20,FALSE)</f>
        <v>#N/A</v>
      </c>
      <c r="F255" s="1"/>
      <c r="K255" s="21">
        <v>0</v>
      </c>
      <c r="O255" s="2" t="e">
        <f ca="1">VLOOKUP(Table_Data_Table_135[[#This Row],[Item ID]],Analysis_Table,8,FALSE)</f>
        <v>#N/A</v>
      </c>
      <c r="P255" s="19" t="e">
        <f ca="1">VLOOKUP(Table_Data_Table_135[[#This Row],[Item ID]],Analysis_Table,9,FALSE)</f>
        <v>#N/A</v>
      </c>
      <c r="Q255" s="18" t="e">
        <f ca="1">VLOOKUP(Table_Data_Table_135[[#This Row],[Item ID]],Analysis_Table,10,FALSE)</f>
        <v>#N/A</v>
      </c>
      <c r="R255" s="21" t="e">
        <f ca="1">VLOOKUP(Table_Data_Table_135[[#This Row],[Item ID]],Analysis_Table,11,FALSE)</f>
        <v>#N/A</v>
      </c>
      <c r="S255" s="2" t="e">
        <f ca="1">VLOOKUP(Table_Data_Table_135[[#This Row],[Item ID]],Analysis_Table,12,FALSE)</f>
        <v>#N/A</v>
      </c>
      <c r="T255" s="20" t="e">
        <f ca="1">VLOOKUP(Table_Data_Table_135[[#This Row],[Item ID]],Analysis_Table,13,FALSE)</f>
        <v>#N/A</v>
      </c>
      <c r="U255" s="3" t="e">
        <f ca="1">VLOOKUP(Table_Data_Table_135[[#This Row],[Item ID]],Analysis_Table,14,FALSE)</f>
        <v>#N/A</v>
      </c>
      <c r="V255" s="22" t="e">
        <f ca="1">VLOOKUP(Table_Data_Table_135[[#This Row],[Item ID]],Analysis_Table,15,FALSE)</f>
        <v>#N/A</v>
      </c>
      <c r="W255" s="2" t="e">
        <f ca="1">VLOOKUP(Table_Data_Table_135[[#This Row],[Item ID]],Analysis_Table,16,FALSE)</f>
        <v>#N/A</v>
      </c>
      <c r="X255" s="2" t="e">
        <f ca="1">VLOOKUP(Table_Data_Table_135[[#This Row],[Item ID]],Analysis_Table,17,FALSE)</f>
        <v>#N/A</v>
      </c>
      <c r="Y255" s="20" t="e">
        <f ca="1">VLOOKUP(Table_Data_Table_135[[#This Row],[Item ID]],Analysis_Table,18,FALSE)</f>
        <v>#N/A</v>
      </c>
      <c r="Z255" s="20" t="e">
        <f ca="1">VLOOKUP(Table_Data_Table_135[[#This Row],[Item ID]],Analysis_Table,19,FALSE)</f>
        <v>#N/A</v>
      </c>
      <c r="AA255"/>
      <c r="AB255"/>
      <c r="AC255">
        <v>1</v>
      </c>
    </row>
    <row r="256" spans="1:29" hidden="1" x14ac:dyDescent="0.25">
      <c r="A256" t="s">
        <v>133</v>
      </c>
      <c r="C256" t="e">
        <f ca="1">VLOOKUP(Table_Data_Table_135[[#This Row],[Item ID]],Analysis_Table,20,FALSE)</f>
        <v>#N/A</v>
      </c>
      <c r="F256" s="1"/>
      <c r="K256" s="21">
        <v>0</v>
      </c>
      <c r="O256" s="2" t="e">
        <f ca="1">VLOOKUP(Table_Data_Table_135[[#This Row],[Item ID]],Analysis_Table,8,FALSE)</f>
        <v>#N/A</v>
      </c>
      <c r="P256" s="19" t="e">
        <f ca="1">VLOOKUP(Table_Data_Table_135[[#This Row],[Item ID]],Analysis_Table,9,FALSE)</f>
        <v>#N/A</v>
      </c>
      <c r="Q256" s="18" t="e">
        <f ca="1">VLOOKUP(Table_Data_Table_135[[#This Row],[Item ID]],Analysis_Table,10,FALSE)</f>
        <v>#N/A</v>
      </c>
      <c r="R256" s="21" t="e">
        <f ca="1">VLOOKUP(Table_Data_Table_135[[#This Row],[Item ID]],Analysis_Table,11,FALSE)</f>
        <v>#N/A</v>
      </c>
      <c r="S256" s="2" t="e">
        <f ca="1">VLOOKUP(Table_Data_Table_135[[#This Row],[Item ID]],Analysis_Table,12,FALSE)</f>
        <v>#N/A</v>
      </c>
      <c r="T256" s="20" t="e">
        <f ca="1">VLOOKUP(Table_Data_Table_135[[#This Row],[Item ID]],Analysis_Table,13,FALSE)</f>
        <v>#N/A</v>
      </c>
      <c r="U256" s="3" t="e">
        <f ca="1">VLOOKUP(Table_Data_Table_135[[#This Row],[Item ID]],Analysis_Table,14,FALSE)</f>
        <v>#N/A</v>
      </c>
      <c r="V256" s="22" t="e">
        <f ca="1">VLOOKUP(Table_Data_Table_135[[#This Row],[Item ID]],Analysis_Table,15,FALSE)</f>
        <v>#N/A</v>
      </c>
      <c r="W256" s="2" t="e">
        <f ca="1">VLOOKUP(Table_Data_Table_135[[#This Row],[Item ID]],Analysis_Table,16,FALSE)</f>
        <v>#N/A</v>
      </c>
      <c r="X256" s="2" t="e">
        <f ca="1">VLOOKUP(Table_Data_Table_135[[#This Row],[Item ID]],Analysis_Table,17,FALSE)</f>
        <v>#N/A</v>
      </c>
      <c r="Y256" s="20" t="e">
        <f ca="1">VLOOKUP(Table_Data_Table_135[[#This Row],[Item ID]],Analysis_Table,18,FALSE)</f>
        <v>#N/A</v>
      </c>
      <c r="Z256" s="20" t="e">
        <f ca="1">VLOOKUP(Table_Data_Table_135[[#This Row],[Item ID]],Analysis_Table,19,FALSE)</f>
        <v>#N/A</v>
      </c>
      <c r="AA256"/>
      <c r="AB256"/>
      <c r="AC256">
        <v>1</v>
      </c>
    </row>
    <row r="257" spans="1:29" hidden="1" x14ac:dyDescent="0.25">
      <c r="A257" t="s">
        <v>133</v>
      </c>
      <c r="C257" t="e">
        <f ca="1">VLOOKUP(Table_Data_Table_135[[#This Row],[Item ID]],Analysis_Table,20,FALSE)</f>
        <v>#N/A</v>
      </c>
      <c r="F257" s="1"/>
      <c r="K257" s="21">
        <v>0</v>
      </c>
      <c r="O257" s="2" t="e">
        <f ca="1">VLOOKUP(Table_Data_Table_135[[#This Row],[Item ID]],Analysis_Table,8,FALSE)</f>
        <v>#N/A</v>
      </c>
      <c r="P257" s="19" t="e">
        <f ca="1">VLOOKUP(Table_Data_Table_135[[#This Row],[Item ID]],Analysis_Table,9,FALSE)</f>
        <v>#N/A</v>
      </c>
      <c r="Q257" s="18" t="e">
        <f ca="1">VLOOKUP(Table_Data_Table_135[[#This Row],[Item ID]],Analysis_Table,10,FALSE)</f>
        <v>#N/A</v>
      </c>
      <c r="R257" s="21" t="e">
        <f ca="1">VLOOKUP(Table_Data_Table_135[[#This Row],[Item ID]],Analysis_Table,11,FALSE)</f>
        <v>#N/A</v>
      </c>
      <c r="S257" s="2" t="e">
        <f ca="1">VLOOKUP(Table_Data_Table_135[[#This Row],[Item ID]],Analysis_Table,12,FALSE)</f>
        <v>#N/A</v>
      </c>
      <c r="T257" s="20" t="e">
        <f ca="1">VLOOKUP(Table_Data_Table_135[[#This Row],[Item ID]],Analysis_Table,13,FALSE)</f>
        <v>#N/A</v>
      </c>
      <c r="U257" s="3" t="e">
        <f ca="1">VLOOKUP(Table_Data_Table_135[[#This Row],[Item ID]],Analysis_Table,14,FALSE)</f>
        <v>#N/A</v>
      </c>
      <c r="V257" s="22" t="e">
        <f ca="1">VLOOKUP(Table_Data_Table_135[[#This Row],[Item ID]],Analysis_Table,15,FALSE)</f>
        <v>#N/A</v>
      </c>
      <c r="W257" s="2" t="e">
        <f ca="1">VLOOKUP(Table_Data_Table_135[[#This Row],[Item ID]],Analysis_Table,16,FALSE)</f>
        <v>#N/A</v>
      </c>
      <c r="X257" s="2" t="e">
        <f ca="1">VLOOKUP(Table_Data_Table_135[[#This Row],[Item ID]],Analysis_Table,17,FALSE)</f>
        <v>#N/A</v>
      </c>
      <c r="Y257" s="20" t="e">
        <f ca="1">VLOOKUP(Table_Data_Table_135[[#This Row],[Item ID]],Analysis_Table,18,FALSE)</f>
        <v>#N/A</v>
      </c>
      <c r="Z257" s="20" t="e">
        <f ca="1">VLOOKUP(Table_Data_Table_135[[#This Row],[Item ID]],Analysis_Table,19,FALSE)</f>
        <v>#N/A</v>
      </c>
      <c r="AA257"/>
      <c r="AB257"/>
      <c r="AC257">
        <v>1</v>
      </c>
    </row>
    <row r="258" spans="1:29" hidden="1" x14ac:dyDescent="0.25">
      <c r="A258" t="s">
        <v>133</v>
      </c>
      <c r="C258" t="e">
        <f ca="1">VLOOKUP(Table_Data_Table_135[[#This Row],[Item ID]],Analysis_Table,20,FALSE)</f>
        <v>#N/A</v>
      </c>
      <c r="F258" s="1"/>
      <c r="K258" s="21">
        <v>0</v>
      </c>
      <c r="O258" s="2" t="e">
        <f ca="1">VLOOKUP(Table_Data_Table_135[[#This Row],[Item ID]],Analysis_Table,8,FALSE)</f>
        <v>#N/A</v>
      </c>
      <c r="P258" s="19" t="e">
        <f ca="1">VLOOKUP(Table_Data_Table_135[[#This Row],[Item ID]],Analysis_Table,9,FALSE)</f>
        <v>#N/A</v>
      </c>
      <c r="Q258" s="18" t="e">
        <f ca="1">VLOOKUP(Table_Data_Table_135[[#This Row],[Item ID]],Analysis_Table,10,FALSE)</f>
        <v>#N/A</v>
      </c>
      <c r="R258" s="21" t="e">
        <f ca="1">VLOOKUP(Table_Data_Table_135[[#This Row],[Item ID]],Analysis_Table,11,FALSE)</f>
        <v>#N/A</v>
      </c>
      <c r="S258" s="2" t="e">
        <f ca="1">VLOOKUP(Table_Data_Table_135[[#This Row],[Item ID]],Analysis_Table,12,FALSE)</f>
        <v>#N/A</v>
      </c>
      <c r="T258" s="20" t="e">
        <f ca="1">VLOOKUP(Table_Data_Table_135[[#This Row],[Item ID]],Analysis_Table,13,FALSE)</f>
        <v>#N/A</v>
      </c>
      <c r="U258" s="3" t="e">
        <f ca="1">VLOOKUP(Table_Data_Table_135[[#This Row],[Item ID]],Analysis_Table,14,FALSE)</f>
        <v>#N/A</v>
      </c>
      <c r="V258" s="22" t="e">
        <f ca="1">VLOOKUP(Table_Data_Table_135[[#This Row],[Item ID]],Analysis_Table,15,FALSE)</f>
        <v>#N/A</v>
      </c>
      <c r="W258" s="2" t="e">
        <f ca="1">VLOOKUP(Table_Data_Table_135[[#This Row],[Item ID]],Analysis_Table,16,FALSE)</f>
        <v>#N/A</v>
      </c>
      <c r="X258" s="2" t="e">
        <f ca="1">VLOOKUP(Table_Data_Table_135[[#This Row],[Item ID]],Analysis_Table,17,FALSE)</f>
        <v>#N/A</v>
      </c>
      <c r="Y258" s="20" t="e">
        <f ca="1">VLOOKUP(Table_Data_Table_135[[#This Row],[Item ID]],Analysis_Table,18,FALSE)</f>
        <v>#N/A</v>
      </c>
      <c r="Z258" s="20" t="e">
        <f ca="1">VLOOKUP(Table_Data_Table_135[[#This Row],[Item ID]],Analysis_Table,19,FALSE)</f>
        <v>#N/A</v>
      </c>
      <c r="AA258"/>
      <c r="AB258"/>
      <c r="AC258">
        <v>1</v>
      </c>
    </row>
    <row r="259" spans="1:29" hidden="1" x14ac:dyDescent="0.25">
      <c r="A259" t="s">
        <v>133</v>
      </c>
      <c r="C259" t="e">
        <f ca="1">VLOOKUP(Table_Data_Table_135[[#This Row],[Item ID]],Analysis_Table,20,FALSE)</f>
        <v>#N/A</v>
      </c>
      <c r="F259" s="1"/>
      <c r="K259" s="21">
        <v>0</v>
      </c>
      <c r="O259" s="2" t="e">
        <f ca="1">VLOOKUP(Table_Data_Table_135[[#This Row],[Item ID]],Analysis_Table,8,FALSE)</f>
        <v>#N/A</v>
      </c>
      <c r="P259" s="19" t="e">
        <f ca="1">VLOOKUP(Table_Data_Table_135[[#This Row],[Item ID]],Analysis_Table,9,FALSE)</f>
        <v>#N/A</v>
      </c>
      <c r="Q259" s="18" t="e">
        <f ca="1">VLOOKUP(Table_Data_Table_135[[#This Row],[Item ID]],Analysis_Table,10,FALSE)</f>
        <v>#N/A</v>
      </c>
      <c r="R259" s="21" t="e">
        <f ca="1">VLOOKUP(Table_Data_Table_135[[#This Row],[Item ID]],Analysis_Table,11,FALSE)</f>
        <v>#N/A</v>
      </c>
      <c r="S259" s="2" t="e">
        <f ca="1">VLOOKUP(Table_Data_Table_135[[#This Row],[Item ID]],Analysis_Table,12,FALSE)</f>
        <v>#N/A</v>
      </c>
      <c r="T259" s="20" t="e">
        <f ca="1">VLOOKUP(Table_Data_Table_135[[#This Row],[Item ID]],Analysis_Table,13,FALSE)</f>
        <v>#N/A</v>
      </c>
      <c r="U259" s="3" t="e">
        <f ca="1">VLOOKUP(Table_Data_Table_135[[#This Row],[Item ID]],Analysis_Table,14,FALSE)</f>
        <v>#N/A</v>
      </c>
      <c r="V259" s="22" t="e">
        <f ca="1">VLOOKUP(Table_Data_Table_135[[#This Row],[Item ID]],Analysis_Table,15,FALSE)</f>
        <v>#N/A</v>
      </c>
      <c r="W259" s="2" t="e">
        <f ca="1">VLOOKUP(Table_Data_Table_135[[#This Row],[Item ID]],Analysis_Table,16,FALSE)</f>
        <v>#N/A</v>
      </c>
      <c r="X259" s="2" t="e">
        <f ca="1">VLOOKUP(Table_Data_Table_135[[#This Row],[Item ID]],Analysis_Table,17,FALSE)</f>
        <v>#N/A</v>
      </c>
      <c r="Y259" s="20" t="e">
        <f ca="1">VLOOKUP(Table_Data_Table_135[[#This Row],[Item ID]],Analysis_Table,18,FALSE)</f>
        <v>#N/A</v>
      </c>
      <c r="Z259" s="20" t="e">
        <f ca="1">VLOOKUP(Table_Data_Table_135[[#This Row],[Item ID]],Analysis_Table,19,FALSE)</f>
        <v>#N/A</v>
      </c>
      <c r="AA259"/>
      <c r="AB259"/>
      <c r="AC259">
        <v>1</v>
      </c>
    </row>
    <row r="260" spans="1:29" hidden="1" x14ac:dyDescent="0.25">
      <c r="A260" t="s">
        <v>133</v>
      </c>
      <c r="C260" t="e">
        <f ca="1">VLOOKUP(Table_Data_Table_135[[#This Row],[Item ID]],Analysis_Table,20,FALSE)</f>
        <v>#N/A</v>
      </c>
      <c r="F260" s="1"/>
      <c r="K260" s="21">
        <v>0</v>
      </c>
      <c r="O260" s="2" t="e">
        <f ca="1">VLOOKUP(Table_Data_Table_135[[#This Row],[Item ID]],Analysis_Table,8,FALSE)</f>
        <v>#N/A</v>
      </c>
      <c r="P260" s="19" t="e">
        <f ca="1">VLOOKUP(Table_Data_Table_135[[#This Row],[Item ID]],Analysis_Table,9,FALSE)</f>
        <v>#N/A</v>
      </c>
      <c r="Q260" s="18" t="e">
        <f ca="1">VLOOKUP(Table_Data_Table_135[[#This Row],[Item ID]],Analysis_Table,10,FALSE)</f>
        <v>#N/A</v>
      </c>
      <c r="R260" s="21" t="e">
        <f ca="1">VLOOKUP(Table_Data_Table_135[[#This Row],[Item ID]],Analysis_Table,11,FALSE)</f>
        <v>#N/A</v>
      </c>
      <c r="S260" s="2" t="e">
        <f ca="1">VLOOKUP(Table_Data_Table_135[[#This Row],[Item ID]],Analysis_Table,12,FALSE)</f>
        <v>#N/A</v>
      </c>
      <c r="T260" s="20" t="e">
        <f ca="1">VLOOKUP(Table_Data_Table_135[[#This Row],[Item ID]],Analysis_Table,13,FALSE)</f>
        <v>#N/A</v>
      </c>
      <c r="U260" s="3" t="e">
        <f ca="1">VLOOKUP(Table_Data_Table_135[[#This Row],[Item ID]],Analysis_Table,14,FALSE)</f>
        <v>#N/A</v>
      </c>
      <c r="V260" s="22" t="e">
        <f ca="1">VLOOKUP(Table_Data_Table_135[[#This Row],[Item ID]],Analysis_Table,15,FALSE)</f>
        <v>#N/A</v>
      </c>
      <c r="W260" s="2" t="e">
        <f ca="1">VLOOKUP(Table_Data_Table_135[[#This Row],[Item ID]],Analysis_Table,16,FALSE)</f>
        <v>#N/A</v>
      </c>
      <c r="X260" s="2" t="e">
        <f ca="1">VLOOKUP(Table_Data_Table_135[[#This Row],[Item ID]],Analysis_Table,17,FALSE)</f>
        <v>#N/A</v>
      </c>
      <c r="Y260" s="20" t="e">
        <f ca="1">VLOOKUP(Table_Data_Table_135[[#This Row],[Item ID]],Analysis_Table,18,FALSE)</f>
        <v>#N/A</v>
      </c>
      <c r="Z260" s="20" t="e">
        <f ca="1">VLOOKUP(Table_Data_Table_135[[#This Row],[Item ID]],Analysis_Table,19,FALSE)</f>
        <v>#N/A</v>
      </c>
      <c r="AA260"/>
      <c r="AB260"/>
      <c r="AC260">
        <v>1</v>
      </c>
    </row>
    <row r="261" spans="1:29" hidden="1" x14ac:dyDescent="0.25">
      <c r="A261" t="s">
        <v>133</v>
      </c>
      <c r="C261" t="e">
        <f ca="1">VLOOKUP(Table_Data_Table_135[[#This Row],[Item ID]],Analysis_Table,20,FALSE)</f>
        <v>#N/A</v>
      </c>
      <c r="F261" s="1"/>
      <c r="K261" s="21">
        <v>0</v>
      </c>
      <c r="O261" s="2" t="e">
        <f ca="1">VLOOKUP(Table_Data_Table_135[[#This Row],[Item ID]],Analysis_Table,8,FALSE)</f>
        <v>#N/A</v>
      </c>
      <c r="P261" s="19" t="e">
        <f ca="1">VLOOKUP(Table_Data_Table_135[[#This Row],[Item ID]],Analysis_Table,9,FALSE)</f>
        <v>#N/A</v>
      </c>
      <c r="Q261" s="18" t="e">
        <f ca="1">VLOOKUP(Table_Data_Table_135[[#This Row],[Item ID]],Analysis_Table,10,FALSE)</f>
        <v>#N/A</v>
      </c>
      <c r="R261" s="21" t="e">
        <f ca="1">VLOOKUP(Table_Data_Table_135[[#This Row],[Item ID]],Analysis_Table,11,FALSE)</f>
        <v>#N/A</v>
      </c>
      <c r="S261" s="2" t="e">
        <f ca="1">VLOOKUP(Table_Data_Table_135[[#This Row],[Item ID]],Analysis_Table,12,FALSE)</f>
        <v>#N/A</v>
      </c>
      <c r="T261" s="20" t="e">
        <f ca="1">VLOOKUP(Table_Data_Table_135[[#This Row],[Item ID]],Analysis_Table,13,FALSE)</f>
        <v>#N/A</v>
      </c>
      <c r="U261" s="3" t="e">
        <f ca="1">VLOOKUP(Table_Data_Table_135[[#This Row],[Item ID]],Analysis_Table,14,FALSE)</f>
        <v>#N/A</v>
      </c>
      <c r="V261" s="22" t="e">
        <f ca="1">VLOOKUP(Table_Data_Table_135[[#This Row],[Item ID]],Analysis_Table,15,FALSE)</f>
        <v>#N/A</v>
      </c>
      <c r="W261" s="2" t="e">
        <f ca="1">VLOOKUP(Table_Data_Table_135[[#This Row],[Item ID]],Analysis_Table,16,FALSE)</f>
        <v>#N/A</v>
      </c>
      <c r="X261" s="2" t="e">
        <f ca="1">VLOOKUP(Table_Data_Table_135[[#This Row],[Item ID]],Analysis_Table,17,FALSE)</f>
        <v>#N/A</v>
      </c>
      <c r="Y261" s="20" t="e">
        <f ca="1">VLOOKUP(Table_Data_Table_135[[#This Row],[Item ID]],Analysis_Table,18,FALSE)</f>
        <v>#N/A</v>
      </c>
      <c r="Z261" s="20" t="e">
        <f ca="1">VLOOKUP(Table_Data_Table_135[[#This Row],[Item ID]],Analysis_Table,19,FALSE)</f>
        <v>#N/A</v>
      </c>
      <c r="AA261"/>
      <c r="AB261"/>
      <c r="AC261">
        <v>1</v>
      </c>
    </row>
    <row r="262" spans="1:29" hidden="1" x14ac:dyDescent="0.25">
      <c r="A262" t="s">
        <v>133</v>
      </c>
      <c r="C262" t="e">
        <f ca="1">VLOOKUP(Table_Data_Table_135[[#This Row],[Item ID]],Analysis_Table,20,FALSE)</f>
        <v>#N/A</v>
      </c>
      <c r="F262" s="1"/>
      <c r="K262" s="21">
        <v>0</v>
      </c>
      <c r="O262" s="2" t="e">
        <f ca="1">VLOOKUP(Table_Data_Table_135[[#This Row],[Item ID]],Analysis_Table,8,FALSE)</f>
        <v>#N/A</v>
      </c>
      <c r="P262" s="19" t="e">
        <f ca="1">VLOOKUP(Table_Data_Table_135[[#This Row],[Item ID]],Analysis_Table,9,FALSE)</f>
        <v>#N/A</v>
      </c>
      <c r="Q262" s="18" t="e">
        <f ca="1">VLOOKUP(Table_Data_Table_135[[#This Row],[Item ID]],Analysis_Table,10,FALSE)</f>
        <v>#N/A</v>
      </c>
      <c r="R262" s="21" t="e">
        <f ca="1">VLOOKUP(Table_Data_Table_135[[#This Row],[Item ID]],Analysis_Table,11,FALSE)</f>
        <v>#N/A</v>
      </c>
      <c r="S262" s="2" t="e">
        <f ca="1">VLOOKUP(Table_Data_Table_135[[#This Row],[Item ID]],Analysis_Table,12,FALSE)</f>
        <v>#N/A</v>
      </c>
      <c r="T262" s="20" t="e">
        <f ca="1">VLOOKUP(Table_Data_Table_135[[#This Row],[Item ID]],Analysis_Table,13,FALSE)</f>
        <v>#N/A</v>
      </c>
      <c r="U262" s="3" t="e">
        <f ca="1">VLOOKUP(Table_Data_Table_135[[#This Row],[Item ID]],Analysis_Table,14,FALSE)</f>
        <v>#N/A</v>
      </c>
      <c r="V262" s="22" t="e">
        <f ca="1">VLOOKUP(Table_Data_Table_135[[#This Row],[Item ID]],Analysis_Table,15,FALSE)</f>
        <v>#N/A</v>
      </c>
      <c r="W262" s="2" t="e">
        <f ca="1">VLOOKUP(Table_Data_Table_135[[#This Row],[Item ID]],Analysis_Table,16,FALSE)</f>
        <v>#N/A</v>
      </c>
      <c r="X262" s="2" t="e">
        <f ca="1">VLOOKUP(Table_Data_Table_135[[#This Row],[Item ID]],Analysis_Table,17,FALSE)</f>
        <v>#N/A</v>
      </c>
      <c r="Y262" s="20" t="e">
        <f ca="1">VLOOKUP(Table_Data_Table_135[[#This Row],[Item ID]],Analysis_Table,18,FALSE)</f>
        <v>#N/A</v>
      </c>
      <c r="Z262" s="20" t="e">
        <f ca="1">VLOOKUP(Table_Data_Table_135[[#This Row],[Item ID]],Analysis_Table,19,FALSE)</f>
        <v>#N/A</v>
      </c>
      <c r="AA262"/>
      <c r="AB262"/>
      <c r="AC262">
        <v>1</v>
      </c>
    </row>
    <row r="263" spans="1:29" hidden="1" x14ac:dyDescent="0.25">
      <c r="A263" t="s">
        <v>133</v>
      </c>
      <c r="C263" t="e">
        <f ca="1">VLOOKUP(Table_Data_Table_135[[#This Row],[Item ID]],Analysis_Table,20,FALSE)</f>
        <v>#N/A</v>
      </c>
      <c r="F263" s="1"/>
      <c r="K263" s="21">
        <v>0</v>
      </c>
      <c r="O263" s="2" t="e">
        <f ca="1">VLOOKUP(Table_Data_Table_135[[#This Row],[Item ID]],Analysis_Table,8,FALSE)</f>
        <v>#N/A</v>
      </c>
      <c r="P263" s="19" t="e">
        <f ca="1">VLOOKUP(Table_Data_Table_135[[#This Row],[Item ID]],Analysis_Table,9,FALSE)</f>
        <v>#N/A</v>
      </c>
      <c r="Q263" s="18" t="e">
        <f ca="1">VLOOKUP(Table_Data_Table_135[[#This Row],[Item ID]],Analysis_Table,10,FALSE)</f>
        <v>#N/A</v>
      </c>
      <c r="R263" s="21" t="e">
        <f ca="1">VLOOKUP(Table_Data_Table_135[[#This Row],[Item ID]],Analysis_Table,11,FALSE)</f>
        <v>#N/A</v>
      </c>
      <c r="S263" s="2" t="e">
        <f ca="1">VLOOKUP(Table_Data_Table_135[[#This Row],[Item ID]],Analysis_Table,12,FALSE)</f>
        <v>#N/A</v>
      </c>
      <c r="T263" s="20" t="e">
        <f ca="1">VLOOKUP(Table_Data_Table_135[[#This Row],[Item ID]],Analysis_Table,13,FALSE)</f>
        <v>#N/A</v>
      </c>
      <c r="U263" s="3" t="e">
        <f ca="1">VLOOKUP(Table_Data_Table_135[[#This Row],[Item ID]],Analysis_Table,14,FALSE)</f>
        <v>#N/A</v>
      </c>
      <c r="V263" s="22" t="e">
        <f ca="1">VLOOKUP(Table_Data_Table_135[[#This Row],[Item ID]],Analysis_Table,15,FALSE)</f>
        <v>#N/A</v>
      </c>
      <c r="W263" s="2" t="e">
        <f ca="1">VLOOKUP(Table_Data_Table_135[[#This Row],[Item ID]],Analysis_Table,16,FALSE)</f>
        <v>#N/A</v>
      </c>
      <c r="X263" s="2" t="e">
        <f ca="1">VLOOKUP(Table_Data_Table_135[[#This Row],[Item ID]],Analysis_Table,17,FALSE)</f>
        <v>#N/A</v>
      </c>
      <c r="Y263" s="20" t="e">
        <f ca="1">VLOOKUP(Table_Data_Table_135[[#This Row],[Item ID]],Analysis_Table,18,FALSE)</f>
        <v>#N/A</v>
      </c>
      <c r="Z263" s="20" t="e">
        <f ca="1">VLOOKUP(Table_Data_Table_135[[#This Row],[Item ID]],Analysis_Table,19,FALSE)</f>
        <v>#N/A</v>
      </c>
      <c r="AA263"/>
      <c r="AB263"/>
      <c r="AC263">
        <v>1</v>
      </c>
    </row>
    <row r="264" spans="1:29" hidden="1" x14ac:dyDescent="0.25">
      <c r="A264" t="s">
        <v>133</v>
      </c>
      <c r="C264" t="e">
        <f ca="1">VLOOKUP(Table_Data_Table_135[[#This Row],[Item ID]],Analysis_Table,20,FALSE)</f>
        <v>#N/A</v>
      </c>
      <c r="F264" s="1"/>
      <c r="K264" s="21">
        <v>0</v>
      </c>
      <c r="O264" s="2" t="e">
        <f ca="1">VLOOKUP(Table_Data_Table_135[[#This Row],[Item ID]],Analysis_Table,8,FALSE)</f>
        <v>#N/A</v>
      </c>
      <c r="P264" s="19" t="e">
        <f ca="1">VLOOKUP(Table_Data_Table_135[[#This Row],[Item ID]],Analysis_Table,9,FALSE)</f>
        <v>#N/A</v>
      </c>
      <c r="Q264" s="18" t="e">
        <f ca="1">VLOOKUP(Table_Data_Table_135[[#This Row],[Item ID]],Analysis_Table,10,FALSE)</f>
        <v>#N/A</v>
      </c>
      <c r="R264" s="21" t="e">
        <f ca="1">VLOOKUP(Table_Data_Table_135[[#This Row],[Item ID]],Analysis_Table,11,FALSE)</f>
        <v>#N/A</v>
      </c>
      <c r="S264" s="2" t="e">
        <f ca="1">VLOOKUP(Table_Data_Table_135[[#This Row],[Item ID]],Analysis_Table,12,FALSE)</f>
        <v>#N/A</v>
      </c>
      <c r="T264" s="20" t="e">
        <f ca="1">VLOOKUP(Table_Data_Table_135[[#This Row],[Item ID]],Analysis_Table,13,FALSE)</f>
        <v>#N/A</v>
      </c>
      <c r="U264" s="3" t="e">
        <f ca="1">VLOOKUP(Table_Data_Table_135[[#This Row],[Item ID]],Analysis_Table,14,FALSE)</f>
        <v>#N/A</v>
      </c>
      <c r="V264" s="22" t="e">
        <f ca="1">VLOOKUP(Table_Data_Table_135[[#This Row],[Item ID]],Analysis_Table,15,FALSE)</f>
        <v>#N/A</v>
      </c>
      <c r="W264" s="2" t="e">
        <f ca="1">VLOOKUP(Table_Data_Table_135[[#This Row],[Item ID]],Analysis_Table,16,FALSE)</f>
        <v>#N/A</v>
      </c>
      <c r="X264" s="2" t="e">
        <f ca="1">VLOOKUP(Table_Data_Table_135[[#This Row],[Item ID]],Analysis_Table,17,FALSE)</f>
        <v>#N/A</v>
      </c>
      <c r="Y264" s="20" t="e">
        <f ca="1">VLOOKUP(Table_Data_Table_135[[#This Row],[Item ID]],Analysis_Table,18,FALSE)</f>
        <v>#N/A</v>
      </c>
      <c r="Z264" s="20" t="e">
        <f ca="1">VLOOKUP(Table_Data_Table_135[[#This Row],[Item ID]],Analysis_Table,19,FALSE)</f>
        <v>#N/A</v>
      </c>
      <c r="AA264"/>
      <c r="AB264"/>
      <c r="AC264">
        <v>1</v>
      </c>
    </row>
    <row r="265" spans="1:29" hidden="1" x14ac:dyDescent="0.25">
      <c r="A265" t="s">
        <v>133</v>
      </c>
      <c r="C265" t="e">
        <f ca="1">VLOOKUP(Table_Data_Table_135[[#This Row],[Item ID]],Analysis_Table,20,FALSE)</f>
        <v>#N/A</v>
      </c>
      <c r="F265" s="1"/>
      <c r="K265" s="21">
        <v>0</v>
      </c>
      <c r="O265" s="2" t="e">
        <f ca="1">VLOOKUP(Table_Data_Table_135[[#This Row],[Item ID]],Analysis_Table,8,FALSE)</f>
        <v>#N/A</v>
      </c>
      <c r="P265" s="19" t="e">
        <f ca="1">VLOOKUP(Table_Data_Table_135[[#This Row],[Item ID]],Analysis_Table,9,FALSE)</f>
        <v>#N/A</v>
      </c>
      <c r="Q265" s="18" t="e">
        <f ca="1">VLOOKUP(Table_Data_Table_135[[#This Row],[Item ID]],Analysis_Table,10,FALSE)</f>
        <v>#N/A</v>
      </c>
      <c r="R265" s="21" t="e">
        <f ca="1">VLOOKUP(Table_Data_Table_135[[#This Row],[Item ID]],Analysis_Table,11,FALSE)</f>
        <v>#N/A</v>
      </c>
      <c r="S265" s="2" t="e">
        <f ca="1">VLOOKUP(Table_Data_Table_135[[#This Row],[Item ID]],Analysis_Table,12,FALSE)</f>
        <v>#N/A</v>
      </c>
      <c r="T265" s="20" t="e">
        <f ca="1">VLOOKUP(Table_Data_Table_135[[#This Row],[Item ID]],Analysis_Table,13,FALSE)</f>
        <v>#N/A</v>
      </c>
      <c r="U265" s="3" t="e">
        <f ca="1">VLOOKUP(Table_Data_Table_135[[#This Row],[Item ID]],Analysis_Table,14,FALSE)</f>
        <v>#N/A</v>
      </c>
      <c r="V265" s="22" t="e">
        <f ca="1">VLOOKUP(Table_Data_Table_135[[#This Row],[Item ID]],Analysis_Table,15,FALSE)</f>
        <v>#N/A</v>
      </c>
      <c r="W265" s="2" t="e">
        <f ca="1">VLOOKUP(Table_Data_Table_135[[#This Row],[Item ID]],Analysis_Table,16,FALSE)</f>
        <v>#N/A</v>
      </c>
      <c r="X265" s="2" t="e">
        <f ca="1">VLOOKUP(Table_Data_Table_135[[#This Row],[Item ID]],Analysis_Table,17,FALSE)</f>
        <v>#N/A</v>
      </c>
      <c r="Y265" s="20" t="e">
        <f ca="1">VLOOKUP(Table_Data_Table_135[[#This Row],[Item ID]],Analysis_Table,18,FALSE)</f>
        <v>#N/A</v>
      </c>
      <c r="Z265" s="20" t="e">
        <f ca="1">VLOOKUP(Table_Data_Table_135[[#This Row],[Item ID]],Analysis_Table,19,FALSE)</f>
        <v>#N/A</v>
      </c>
      <c r="AA265"/>
      <c r="AB265"/>
      <c r="AC265">
        <v>1</v>
      </c>
    </row>
    <row r="266" spans="1:29" hidden="1" x14ac:dyDescent="0.25">
      <c r="A266" t="s">
        <v>133</v>
      </c>
      <c r="C266" t="e">
        <f ca="1">VLOOKUP(Table_Data_Table_135[[#This Row],[Item ID]],Analysis_Table,20,FALSE)</f>
        <v>#N/A</v>
      </c>
      <c r="F266" s="1"/>
      <c r="K266" s="21">
        <v>0</v>
      </c>
      <c r="O266" s="2" t="e">
        <f ca="1">VLOOKUP(Table_Data_Table_135[[#This Row],[Item ID]],Analysis_Table,8,FALSE)</f>
        <v>#N/A</v>
      </c>
      <c r="P266" s="19" t="e">
        <f ca="1">VLOOKUP(Table_Data_Table_135[[#This Row],[Item ID]],Analysis_Table,9,FALSE)</f>
        <v>#N/A</v>
      </c>
      <c r="Q266" s="18" t="e">
        <f ca="1">VLOOKUP(Table_Data_Table_135[[#This Row],[Item ID]],Analysis_Table,10,FALSE)</f>
        <v>#N/A</v>
      </c>
      <c r="R266" s="21" t="e">
        <f ca="1">VLOOKUP(Table_Data_Table_135[[#This Row],[Item ID]],Analysis_Table,11,FALSE)</f>
        <v>#N/A</v>
      </c>
      <c r="S266" s="2" t="e">
        <f ca="1">VLOOKUP(Table_Data_Table_135[[#This Row],[Item ID]],Analysis_Table,12,FALSE)</f>
        <v>#N/A</v>
      </c>
      <c r="T266" s="20" t="e">
        <f ca="1">VLOOKUP(Table_Data_Table_135[[#This Row],[Item ID]],Analysis_Table,13,FALSE)</f>
        <v>#N/A</v>
      </c>
      <c r="U266" s="3" t="e">
        <f ca="1">VLOOKUP(Table_Data_Table_135[[#This Row],[Item ID]],Analysis_Table,14,FALSE)</f>
        <v>#N/A</v>
      </c>
      <c r="V266" s="22" t="e">
        <f ca="1">VLOOKUP(Table_Data_Table_135[[#This Row],[Item ID]],Analysis_Table,15,FALSE)</f>
        <v>#N/A</v>
      </c>
      <c r="W266" s="2" t="e">
        <f ca="1">VLOOKUP(Table_Data_Table_135[[#This Row],[Item ID]],Analysis_Table,16,FALSE)</f>
        <v>#N/A</v>
      </c>
      <c r="X266" s="2" t="e">
        <f ca="1">VLOOKUP(Table_Data_Table_135[[#This Row],[Item ID]],Analysis_Table,17,FALSE)</f>
        <v>#N/A</v>
      </c>
      <c r="Y266" s="20" t="e">
        <f ca="1">VLOOKUP(Table_Data_Table_135[[#This Row],[Item ID]],Analysis_Table,18,FALSE)</f>
        <v>#N/A</v>
      </c>
      <c r="Z266" s="20" t="e">
        <f ca="1">VLOOKUP(Table_Data_Table_135[[#This Row],[Item ID]],Analysis_Table,19,FALSE)</f>
        <v>#N/A</v>
      </c>
      <c r="AA266"/>
      <c r="AB266"/>
      <c r="AC266">
        <v>1</v>
      </c>
    </row>
    <row r="267" spans="1:29" hidden="1" x14ac:dyDescent="0.25">
      <c r="A267" t="s">
        <v>133</v>
      </c>
      <c r="C267" t="e">
        <f ca="1">VLOOKUP(Table_Data_Table_135[[#This Row],[Item ID]],Analysis_Table,20,FALSE)</f>
        <v>#N/A</v>
      </c>
      <c r="F267" s="1"/>
      <c r="K267" s="21">
        <v>0</v>
      </c>
      <c r="O267" s="2" t="e">
        <f ca="1">VLOOKUP(Table_Data_Table_135[[#This Row],[Item ID]],Analysis_Table,8,FALSE)</f>
        <v>#N/A</v>
      </c>
      <c r="P267" s="19" t="e">
        <f ca="1">VLOOKUP(Table_Data_Table_135[[#This Row],[Item ID]],Analysis_Table,9,FALSE)</f>
        <v>#N/A</v>
      </c>
      <c r="Q267" s="18" t="e">
        <f ca="1">VLOOKUP(Table_Data_Table_135[[#This Row],[Item ID]],Analysis_Table,10,FALSE)</f>
        <v>#N/A</v>
      </c>
      <c r="R267" s="21" t="e">
        <f ca="1">VLOOKUP(Table_Data_Table_135[[#This Row],[Item ID]],Analysis_Table,11,FALSE)</f>
        <v>#N/A</v>
      </c>
      <c r="S267" s="2" t="e">
        <f ca="1">VLOOKUP(Table_Data_Table_135[[#This Row],[Item ID]],Analysis_Table,12,FALSE)</f>
        <v>#N/A</v>
      </c>
      <c r="T267" s="20" t="e">
        <f ca="1">VLOOKUP(Table_Data_Table_135[[#This Row],[Item ID]],Analysis_Table,13,FALSE)</f>
        <v>#N/A</v>
      </c>
      <c r="U267" s="3" t="e">
        <f ca="1">VLOOKUP(Table_Data_Table_135[[#This Row],[Item ID]],Analysis_Table,14,FALSE)</f>
        <v>#N/A</v>
      </c>
      <c r="V267" s="22" t="e">
        <f ca="1">VLOOKUP(Table_Data_Table_135[[#This Row],[Item ID]],Analysis_Table,15,FALSE)</f>
        <v>#N/A</v>
      </c>
      <c r="W267" s="2" t="e">
        <f ca="1">VLOOKUP(Table_Data_Table_135[[#This Row],[Item ID]],Analysis_Table,16,FALSE)</f>
        <v>#N/A</v>
      </c>
      <c r="X267" s="2" t="e">
        <f ca="1">VLOOKUP(Table_Data_Table_135[[#This Row],[Item ID]],Analysis_Table,17,FALSE)</f>
        <v>#N/A</v>
      </c>
      <c r="Y267" s="20" t="e">
        <f ca="1">VLOOKUP(Table_Data_Table_135[[#This Row],[Item ID]],Analysis_Table,18,FALSE)</f>
        <v>#N/A</v>
      </c>
      <c r="Z267" s="20" t="e">
        <f ca="1">VLOOKUP(Table_Data_Table_135[[#This Row],[Item ID]],Analysis_Table,19,FALSE)</f>
        <v>#N/A</v>
      </c>
      <c r="AA267"/>
      <c r="AB267"/>
      <c r="AC267">
        <v>1</v>
      </c>
    </row>
    <row r="268" spans="1:29" hidden="1" x14ac:dyDescent="0.25">
      <c r="A268" t="s">
        <v>133</v>
      </c>
      <c r="C268" t="e">
        <f ca="1">VLOOKUP(Table_Data_Table_135[[#This Row],[Item ID]],Analysis_Table,20,FALSE)</f>
        <v>#N/A</v>
      </c>
      <c r="F268" s="1"/>
      <c r="K268" s="21">
        <v>0</v>
      </c>
      <c r="O268" s="2" t="e">
        <f ca="1">VLOOKUP(Table_Data_Table_135[[#This Row],[Item ID]],Analysis_Table,8,FALSE)</f>
        <v>#N/A</v>
      </c>
      <c r="P268" s="19" t="e">
        <f ca="1">VLOOKUP(Table_Data_Table_135[[#This Row],[Item ID]],Analysis_Table,9,FALSE)</f>
        <v>#N/A</v>
      </c>
      <c r="Q268" s="18" t="e">
        <f ca="1">VLOOKUP(Table_Data_Table_135[[#This Row],[Item ID]],Analysis_Table,10,FALSE)</f>
        <v>#N/A</v>
      </c>
      <c r="R268" s="21" t="e">
        <f ca="1">VLOOKUP(Table_Data_Table_135[[#This Row],[Item ID]],Analysis_Table,11,FALSE)</f>
        <v>#N/A</v>
      </c>
      <c r="S268" s="2" t="e">
        <f ca="1">VLOOKUP(Table_Data_Table_135[[#This Row],[Item ID]],Analysis_Table,12,FALSE)</f>
        <v>#N/A</v>
      </c>
      <c r="T268" s="20" t="e">
        <f ca="1">VLOOKUP(Table_Data_Table_135[[#This Row],[Item ID]],Analysis_Table,13,FALSE)</f>
        <v>#N/A</v>
      </c>
      <c r="U268" s="3" t="e">
        <f ca="1">VLOOKUP(Table_Data_Table_135[[#This Row],[Item ID]],Analysis_Table,14,FALSE)</f>
        <v>#N/A</v>
      </c>
      <c r="V268" s="22" t="e">
        <f ca="1">VLOOKUP(Table_Data_Table_135[[#This Row],[Item ID]],Analysis_Table,15,FALSE)</f>
        <v>#N/A</v>
      </c>
      <c r="W268" s="2" t="e">
        <f ca="1">VLOOKUP(Table_Data_Table_135[[#This Row],[Item ID]],Analysis_Table,16,FALSE)</f>
        <v>#N/A</v>
      </c>
      <c r="X268" s="2" t="e">
        <f ca="1">VLOOKUP(Table_Data_Table_135[[#This Row],[Item ID]],Analysis_Table,17,FALSE)</f>
        <v>#N/A</v>
      </c>
      <c r="Y268" s="20" t="e">
        <f ca="1">VLOOKUP(Table_Data_Table_135[[#This Row],[Item ID]],Analysis_Table,18,FALSE)</f>
        <v>#N/A</v>
      </c>
      <c r="Z268" s="20" t="e">
        <f ca="1">VLOOKUP(Table_Data_Table_135[[#This Row],[Item ID]],Analysis_Table,19,FALSE)</f>
        <v>#N/A</v>
      </c>
      <c r="AA268"/>
      <c r="AB268"/>
      <c r="AC268">
        <v>1</v>
      </c>
    </row>
    <row r="269" spans="1:29" hidden="1" x14ac:dyDescent="0.25">
      <c r="A269" t="s">
        <v>133</v>
      </c>
      <c r="C269" t="e">
        <f ca="1">VLOOKUP(Table_Data_Table_135[[#This Row],[Item ID]],Analysis_Table,20,FALSE)</f>
        <v>#N/A</v>
      </c>
      <c r="F269" s="1"/>
      <c r="K269" s="21">
        <v>0</v>
      </c>
      <c r="O269" s="2" t="e">
        <f ca="1">VLOOKUP(Table_Data_Table_135[[#This Row],[Item ID]],Analysis_Table,8,FALSE)</f>
        <v>#N/A</v>
      </c>
      <c r="P269" s="19" t="e">
        <f ca="1">VLOOKUP(Table_Data_Table_135[[#This Row],[Item ID]],Analysis_Table,9,FALSE)</f>
        <v>#N/A</v>
      </c>
      <c r="Q269" s="18" t="e">
        <f ca="1">VLOOKUP(Table_Data_Table_135[[#This Row],[Item ID]],Analysis_Table,10,FALSE)</f>
        <v>#N/A</v>
      </c>
      <c r="R269" s="21" t="e">
        <f ca="1">VLOOKUP(Table_Data_Table_135[[#This Row],[Item ID]],Analysis_Table,11,FALSE)</f>
        <v>#N/A</v>
      </c>
      <c r="S269" s="2" t="e">
        <f ca="1">VLOOKUP(Table_Data_Table_135[[#This Row],[Item ID]],Analysis_Table,12,FALSE)</f>
        <v>#N/A</v>
      </c>
      <c r="T269" s="20" t="e">
        <f ca="1">VLOOKUP(Table_Data_Table_135[[#This Row],[Item ID]],Analysis_Table,13,FALSE)</f>
        <v>#N/A</v>
      </c>
      <c r="U269" s="3" t="e">
        <f ca="1">VLOOKUP(Table_Data_Table_135[[#This Row],[Item ID]],Analysis_Table,14,FALSE)</f>
        <v>#N/A</v>
      </c>
      <c r="V269" s="22" t="e">
        <f ca="1">VLOOKUP(Table_Data_Table_135[[#This Row],[Item ID]],Analysis_Table,15,FALSE)</f>
        <v>#N/A</v>
      </c>
      <c r="W269" s="2" t="e">
        <f ca="1">VLOOKUP(Table_Data_Table_135[[#This Row],[Item ID]],Analysis_Table,16,FALSE)</f>
        <v>#N/A</v>
      </c>
      <c r="X269" s="2" t="e">
        <f ca="1">VLOOKUP(Table_Data_Table_135[[#This Row],[Item ID]],Analysis_Table,17,FALSE)</f>
        <v>#N/A</v>
      </c>
      <c r="Y269" s="20" t="e">
        <f ca="1">VLOOKUP(Table_Data_Table_135[[#This Row],[Item ID]],Analysis_Table,18,FALSE)</f>
        <v>#N/A</v>
      </c>
      <c r="Z269" s="20" t="e">
        <f ca="1">VLOOKUP(Table_Data_Table_135[[#This Row],[Item ID]],Analysis_Table,19,FALSE)</f>
        <v>#N/A</v>
      </c>
      <c r="AA269"/>
      <c r="AB269"/>
      <c r="AC269">
        <v>1</v>
      </c>
    </row>
    <row r="270" spans="1:29" hidden="1" x14ac:dyDescent="0.25">
      <c r="A270" t="s">
        <v>133</v>
      </c>
      <c r="C270" t="e">
        <f ca="1">VLOOKUP(Table_Data_Table_135[[#This Row],[Item ID]],Analysis_Table,20,FALSE)</f>
        <v>#N/A</v>
      </c>
      <c r="F270" s="1"/>
      <c r="K270" s="21">
        <v>0</v>
      </c>
      <c r="O270" s="2" t="e">
        <f ca="1">VLOOKUP(Table_Data_Table_135[[#This Row],[Item ID]],Analysis_Table,8,FALSE)</f>
        <v>#N/A</v>
      </c>
      <c r="P270" s="19" t="e">
        <f ca="1">VLOOKUP(Table_Data_Table_135[[#This Row],[Item ID]],Analysis_Table,9,FALSE)</f>
        <v>#N/A</v>
      </c>
      <c r="Q270" s="18" t="e">
        <f ca="1">VLOOKUP(Table_Data_Table_135[[#This Row],[Item ID]],Analysis_Table,10,FALSE)</f>
        <v>#N/A</v>
      </c>
      <c r="R270" s="21" t="e">
        <f ca="1">VLOOKUP(Table_Data_Table_135[[#This Row],[Item ID]],Analysis_Table,11,FALSE)</f>
        <v>#N/A</v>
      </c>
      <c r="S270" s="2" t="e">
        <f ca="1">VLOOKUP(Table_Data_Table_135[[#This Row],[Item ID]],Analysis_Table,12,FALSE)</f>
        <v>#N/A</v>
      </c>
      <c r="T270" s="20" t="e">
        <f ca="1">VLOOKUP(Table_Data_Table_135[[#This Row],[Item ID]],Analysis_Table,13,FALSE)</f>
        <v>#N/A</v>
      </c>
      <c r="U270" s="3" t="e">
        <f ca="1">VLOOKUP(Table_Data_Table_135[[#This Row],[Item ID]],Analysis_Table,14,FALSE)</f>
        <v>#N/A</v>
      </c>
      <c r="V270" s="22" t="e">
        <f ca="1">VLOOKUP(Table_Data_Table_135[[#This Row],[Item ID]],Analysis_Table,15,FALSE)</f>
        <v>#N/A</v>
      </c>
      <c r="W270" s="2" t="e">
        <f ca="1">VLOOKUP(Table_Data_Table_135[[#This Row],[Item ID]],Analysis_Table,16,FALSE)</f>
        <v>#N/A</v>
      </c>
      <c r="X270" s="2" t="e">
        <f ca="1">VLOOKUP(Table_Data_Table_135[[#This Row],[Item ID]],Analysis_Table,17,FALSE)</f>
        <v>#N/A</v>
      </c>
      <c r="Y270" s="20" t="e">
        <f ca="1">VLOOKUP(Table_Data_Table_135[[#This Row],[Item ID]],Analysis_Table,18,FALSE)</f>
        <v>#N/A</v>
      </c>
      <c r="Z270" s="20" t="e">
        <f ca="1">VLOOKUP(Table_Data_Table_135[[#This Row],[Item ID]],Analysis_Table,19,FALSE)</f>
        <v>#N/A</v>
      </c>
      <c r="AA270"/>
      <c r="AB270"/>
      <c r="AC270">
        <v>1</v>
      </c>
    </row>
    <row r="271" spans="1:29" hidden="1" x14ac:dyDescent="0.25">
      <c r="A271" t="s">
        <v>133</v>
      </c>
      <c r="C271" t="e">
        <f ca="1">VLOOKUP(Table_Data_Table_135[[#This Row],[Item ID]],Analysis_Table,20,FALSE)</f>
        <v>#N/A</v>
      </c>
      <c r="F271" s="1"/>
      <c r="K271" s="21">
        <v>0</v>
      </c>
      <c r="O271" s="2" t="e">
        <f ca="1">VLOOKUP(Table_Data_Table_135[[#This Row],[Item ID]],Analysis_Table,8,FALSE)</f>
        <v>#N/A</v>
      </c>
      <c r="P271" s="19" t="e">
        <f ca="1">VLOOKUP(Table_Data_Table_135[[#This Row],[Item ID]],Analysis_Table,9,FALSE)</f>
        <v>#N/A</v>
      </c>
      <c r="Q271" s="18" t="e">
        <f ca="1">VLOOKUP(Table_Data_Table_135[[#This Row],[Item ID]],Analysis_Table,10,FALSE)</f>
        <v>#N/A</v>
      </c>
      <c r="R271" s="21" t="e">
        <f ca="1">VLOOKUP(Table_Data_Table_135[[#This Row],[Item ID]],Analysis_Table,11,FALSE)</f>
        <v>#N/A</v>
      </c>
      <c r="S271" s="2" t="e">
        <f ca="1">VLOOKUP(Table_Data_Table_135[[#This Row],[Item ID]],Analysis_Table,12,FALSE)</f>
        <v>#N/A</v>
      </c>
      <c r="T271" s="20" t="e">
        <f ca="1">VLOOKUP(Table_Data_Table_135[[#This Row],[Item ID]],Analysis_Table,13,FALSE)</f>
        <v>#N/A</v>
      </c>
      <c r="U271" s="3" t="e">
        <f ca="1">VLOOKUP(Table_Data_Table_135[[#This Row],[Item ID]],Analysis_Table,14,FALSE)</f>
        <v>#N/A</v>
      </c>
      <c r="V271" s="22" t="e">
        <f ca="1">VLOOKUP(Table_Data_Table_135[[#This Row],[Item ID]],Analysis_Table,15,FALSE)</f>
        <v>#N/A</v>
      </c>
      <c r="W271" s="2" t="e">
        <f ca="1">VLOOKUP(Table_Data_Table_135[[#This Row],[Item ID]],Analysis_Table,16,FALSE)</f>
        <v>#N/A</v>
      </c>
      <c r="X271" s="2" t="e">
        <f ca="1">VLOOKUP(Table_Data_Table_135[[#This Row],[Item ID]],Analysis_Table,17,FALSE)</f>
        <v>#N/A</v>
      </c>
      <c r="Y271" s="20" t="e">
        <f ca="1">VLOOKUP(Table_Data_Table_135[[#This Row],[Item ID]],Analysis_Table,18,FALSE)</f>
        <v>#N/A</v>
      </c>
      <c r="Z271" s="20" t="e">
        <f ca="1">VLOOKUP(Table_Data_Table_135[[#This Row],[Item ID]],Analysis_Table,19,FALSE)</f>
        <v>#N/A</v>
      </c>
      <c r="AA271"/>
      <c r="AB271"/>
      <c r="AC271">
        <v>1</v>
      </c>
    </row>
    <row r="272" spans="1:29" hidden="1" x14ac:dyDescent="0.25">
      <c r="A272" t="s">
        <v>133</v>
      </c>
      <c r="C272" t="e">
        <f ca="1">VLOOKUP(Table_Data_Table_135[[#This Row],[Item ID]],Analysis_Table,20,FALSE)</f>
        <v>#N/A</v>
      </c>
      <c r="F272" s="1"/>
      <c r="K272" s="21">
        <v>0</v>
      </c>
      <c r="O272" s="2" t="e">
        <f ca="1">VLOOKUP(Table_Data_Table_135[[#This Row],[Item ID]],Analysis_Table,8,FALSE)</f>
        <v>#N/A</v>
      </c>
      <c r="P272" s="19" t="e">
        <f ca="1">VLOOKUP(Table_Data_Table_135[[#This Row],[Item ID]],Analysis_Table,9,FALSE)</f>
        <v>#N/A</v>
      </c>
      <c r="Q272" s="18" t="e">
        <f ca="1">VLOOKUP(Table_Data_Table_135[[#This Row],[Item ID]],Analysis_Table,10,FALSE)</f>
        <v>#N/A</v>
      </c>
      <c r="R272" s="21" t="e">
        <f ca="1">VLOOKUP(Table_Data_Table_135[[#This Row],[Item ID]],Analysis_Table,11,FALSE)</f>
        <v>#N/A</v>
      </c>
      <c r="S272" s="2" t="e">
        <f ca="1">VLOOKUP(Table_Data_Table_135[[#This Row],[Item ID]],Analysis_Table,12,FALSE)</f>
        <v>#N/A</v>
      </c>
      <c r="T272" s="20" t="e">
        <f ca="1">VLOOKUP(Table_Data_Table_135[[#This Row],[Item ID]],Analysis_Table,13,FALSE)</f>
        <v>#N/A</v>
      </c>
      <c r="U272" s="3" t="e">
        <f ca="1">VLOOKUP(Table_Data_Table_135[[#This Row],[Item ID]],Analysis_Table,14,FALSE)</f>
        <v>#N/A</v>
      </c>
      <c r="V272" s="22" t="e">
        <f ca="1">VLOOKUP(Table_Data_Table_135[[#This Row],[Item ID]],Analysis_Table,15,FALSE)</f>
        <v>#N/A</v>
      </c>
      <c r="W272" s="2" t="e">
        <f ca="1">VLOOKUP(Table_Data_Table_135[[#This Row],[Item ID]],Analysis_Table,16,FALSE)</f>
        <v>#N/A</v>
      </c>
      <c r="X272" s="2" t="e">
        <f ca="1">VLOOKUP(Table_Data_Table_135[[#This Row],[Item ID]],Analysis_Table,17,FALSE)</f>
        <v>#N/A</v>
      </c>
      <c r="Y272" s="20" t="e">
        <f ca="1">VLOOKUP(Table_Data_Table_135[[#This Row],[Item ID]],Analysis_Table,18,FALSE)</f>
        <v>#N/A</v>
      </c>
      <c r="Z272" s="20" t="e">
        <f ca="1">VLOOKUP(Table_Data_Table_135[[#This Row],[Item ID]],Analysis_Table,19,FALSE)</f>
        <v>#N/A</v>
      </c>
      <c r="AA272"/>
      <c r="AB272"/>
      <c r="AC272">
        <v>1</v>
      </c>
    </row>
    <row r="273" spans="1:29" hidden="1" x14ac:dyDescent="0.25">
      <c r="A273" t="s">
        <v>133</v>
      </c>
      <c r="C273" t="e">
        <f ca="1">VLOOKUP(Table_Data_Table_135[[#This Row],[Item ID]],Analysis_Table,20,FALSE)</f>
        <v>#N/A</v>
      </c>
      <c r="F273" s="1"/>
      <c r="K273" s="21">
        <v>0</v>
      </c>
      <c r="O273" s="2" t="e">
        <f ca="1">VLOOKUP(Table_Data_Table_135[[#This Row],[Item ID]],Analysis_Table,8,FALSE)</f>
        <v>#N/A</v>
      </c>
      <c r="P273" s="19" t="e">
        <f ca="1">VLOOKUP(Table_Data_Table_135[[#This Row],[Item ID]],Analysis_Table,9,FALSE)</f>
        <v>#N/A</v>
      </c>
      <c r="Q273" s="18" t="e">
        <f ca="1">VLOOKUP(Table_Data_Table_135[[#This Row],[Item ID]],Analysis_Table,10,FALSE)</f>
        <v>#N/A</v>
      </c>
      <c r="R273" s="21" t="e">
        <f ca="1">VLOOKUP(Table_Data_Table_135[[#This Row],[Item ID]],Analysis_Table,11,FALSE)</f>
        <v>#N/A</v>
      </c>
      <c r="S273" s="2" t="e">
        <f ca="1">VLOOKUP(Table_Data_Table_135[[#This Row],[Item ID]],Analysis_Table,12,FALSE)</f>
        <v>#N/A</v>
      </c>
      <c r="T273" s="20" t="e">
        <f ca="1">VLOOKUP(Table_Data_Table_135[[#This Row],[Item ID]],Analysis_Table,13,FALSE)</f>
        <v>#N/A</v>
      </c>
      <c r="U273" s="3" t="e">
        <f ca="1">VLOOKUP(Table_Data_Table_135[[#This Row],[Item ID]],Analysis_Table,14,FALSE)</f>
        <v>#N/A</v>
      </c>
      <c r="V273" s="22" t="e">
        <f ca="1">VLOOKUP(Table_Data_Table_135[[#This Row],[Item ID]],Analysis_Table,15,FALSE)</f>
        <v>#N/A</v>
      </c>
      <c r="W273" s="2" t="e">
        <f ca="1">VLOOKUP(Table_Data_Table_135[[#This Row],[Item ID]],Analysis_Table,16,FALSE)</f>
        <v>#N/A</v>
      </c>
      <c r="X273" s="2" t="e">
        <f ca="1">VLOOKUP(Table_Data_Table_135[[#This Row],[Item ID]],Analysis_Table,17,FALSE)</f>
        <v>#N/A</v>
      </c>
      <c r="Y273" s="20" t="e">
        <f ca="1">VLOOKUP(Table_Data_Table_135[[#This Row],[Item ID]],Analysis_Table,18,FALSE)</f>
        <v>#N/A</v>
      </c>
      <c r="Z273" s="20" t="e">
        <f ca="1">VLOOKUP(Table_Data_Table_135[[#This Row],[Item ID]],Analysis_Table,19,FALSE)</f>
        <v>#N/A</v>
      </c>
      <c r="AA273"/>
      <c r="AB273"/>
      <c r="AC273">
        <v>1</v>
      </c>
    </row>
    <row r="274" spans="1:29" hidden="1" x14ac:dyDescent="0.25">
      <c r="A274" t="s">
        <v>133</v>
      </c>
      <c r="C274" t="e">
        <f ca="1">VLOOKUP(Table_Data_Table_135[[#This Row],[Item ID]],Analysis_Table,20,FALSE)</f>
        <v>#N/A</v>
      </c>
      <c r="F274" s="1"/>
      <c r="K274" s="21">
        <v>0</v>
      </c>
      <c r="O274" s="2" t="e">
        <f ca="1">VLOOKUP(Table_Data_Table_135[[#This Row],[Item ID]],Analysis_Table,8,FALSE)</f>
        <v>#N/A</v>
      </c>
      <c r="P274" s="19" t="e">
        <f ca="1">VLOOKUP(Table_Data_Table_135[[#This Row],[Item ID]],Analysis_Table,9,FALSE)</f>
        <v>#N/A</v>
      </c>
      <c r="Q274" s="18" t="e">
        <f ca="1">VLOOKUP(Table_Data_Table_135[[#This Row],[Item ID]],Analysis_Table,10,FALSE)</f>
        <v>#N/A</v>
      </c>
      <c r="R274" s="21" t="e">
        <f ca="1">VLOOKUP(Table_Data_Table_135[[#This Row],[Item ID]],Analysis_Table,11,FALSE)</f>
        <v>#N/A</v>
      </c>
      <c r="S274" s="2" t="e">
        <f ca="1">VLOOKUP(Table_Data_Table_135[[#This Row],[Item ID]],Analysis_Table,12,FALSE)</f>
        <v>#N/A</v>
      </c>
      <c r="T274" s="20" t="e">
        <f ca="1">VLOOKUP(Table_Data_Table_135[[#This Row],[Item ID]],Analysis_Table,13,FALSE)</f>
        <v>#N/A</v>
      </c>
      <c r="U274" s="3" t="e">
        <f ca="1">VLOOKUP(Table_Data_Table_135[[#This Row],[Item ID]],Analysis_Table,14,FALSE)</f>
        <v>#N/A</v>
      </c>
      <c r="V274" s="22" t="e">
        <f ca="1">VLOOKUP(Table_Data_Table_135[[#This Row],[Item ID]],Analysis_Table,15,FALSE)</f>
        <v>#N/A</v>
      </c>
      <c r="W274" s="2" t="e">
        <f ca="1">VLOOKUP(Table_Data_Table_135[[#This Row],[Item ID]],Analysis_Table,16,FALSE)</f>
        <v>#N/A</v>
      </c>
      <c r="X274" s="2" t="e">
        <f ca="1">VLOOKUP(Table_Data_Table_135[[#This Row],[Item ID]],Analysis_Table,17,FALSE)</f>
        <v>#N/A</v>
      </c>
      <c r="Y274" s="20" t="e">
        <f ca="1">VLOOKUP(Table_Data_Table_135[[#This Row],[Item ID]],Analysis_Table,18,FALSE)</f>
        <v>#N/A</v>
      </c>
      <c r="Z274" s="20" t="e">
        <f ca="1">VLOOKUP(Table_Data_Table_135[[#This Row],[Item ID]],Analysis_Table,19,FALSE)</f>
        <v>#N/A</v>
      </c>
      <c r="AA274"/>
      <c r="AB274"/>
      <c r="AC274">
        <v>1</v>
      </c>
    </row>
    <row r="275" spans="1:29" hidden="1" x14ac:dyDescent="0.25">
      <c r="A275" t="s">
        <v>133</v>
      </c>
      <c r="C275" t="e">
        <f ca="1">VLOOKUP(Table_Data_Table_135[[#This Row],[Item ID]],Analysis_Table,20,FALSE)</f>
        <v>#N/A</v>
      </c>
      <c r="F275" s="1"/>
      <c r="K275" s="21">
        <v>0</v>
      </c>
      <c r="O275" s="2" t="e">
        <f ca="1">VLOOKUP(Table_Data_Table_135[[#This Row],[Item ID]],Analysis_Table,8,FALSE)</f>
        <v>#N/A</v>
      </c>
      <c r="P275" s="19" t="e">
        <f ca="1">VLOOKUP(Table_Data_Table_135[[#This Row],[Item ID]],Analysis_Table,9,FALSE)</f>
        <v>#N/A</v>
      </c>
      <c r="Q275" s="18" t="e">
        <f ca="1">VLOOKUP(Table_Data_Table_135[[#This Row],[Item ID]],Analysis_Table,10,FALSE)</f>
        <v>#N/A</v>
      </c>
      <c r="R275" s="21" t="e">
        <f ca="1">VLOOKUP(Table_Data_Table_135[[#This Row],[Item ID]],Analysis_Table,11,FALSE)</f>
        <v>#N/A</v>
      </c>
      <c r="S275" s="2" t="e">
        <f ca="1">VLOOKUP(Table_Data_Table_135[[#This Row],[Item ID]],Analysis_Table,12,FALSE)</f>
        <v>#N/A</v>
      </c>
      <c r="T275" s="20" t="e">
        <f ca="1">VLOOKUP(Table_Data_Table_135[[#This Row],[Item ID]],Analysis_Table,13,FALSE)</f>
        <v>#N/A</v>
      </c>
      <c r="U275" s="3" t="e">
        <f ca="1">VLOOKUP(Table_Data_Table_135[[#This Row],[Item ID]],Analysis_Table,14,FALSE)</f>
        <v>#N/A</v>
      </c>
      <c r="V275" s="22" t="e">
        <f ca="1">VLOOKUP(Table_Data_Table_135[[#This Row],[Item ID]],Analysis_Table,15,FALSE)</f>
        <v>#N/A</v>
      </c>
      <c r="W275" s="2" t="e">
        <f ca="1">VLOOKUP(Table_Data_Table_135[[#This Row],[Item ID]],Analysis_Table,16,FALSE)</f>
        <v>#N/A</v>
      </c>
      <c r="X275" s="2" t="e">
        <f ca="1">VLOOKUP(Table_Data_Table_135[[#This Row],[Item ID]],Analysis_Table,17,FALSE)</f>
        <v>#N/A</v>
      </c>
      <c r="Y275" s="20" t="e">
        <f ca="1">VLOOKUP(Table_Data_Table_135[[#This Row],[Item ID]],Analysis_Table,18,FALSE)</f>
        <v>#N/A</v>
      </c>
      <c r="Z275" s="20" t="e">
        <f ca="1">VLOOKUP(Table_Data_Table_135[[#This Row],[Item ID]],Analysis_Table,19,FALSE)</f>
        <v>#N/A</v>
      </c>
      <c r="AA275"/>
      <c r="AB275"/>
      <c r="AC275">
        <v>1</v>
      </c>
    </row>
    <row r="276" spans="1:29" hidden="1" x14ac:dyDescent="0.25">
      <c r="A276" t="s">
        <v>133</v>
      </c>
      <c r="C276" t="e">
        <f ca="1">VLOOKUP(Table_Data_Table_135[[#This Row],[Item ID]],Analysis_Table,20,FALSE)</f>
        <v>#N/A</v>
      </c>
      <c r="F276" s="1"/>
      <c r="K276" s="21">
        <v>0</v>
      </c>
      <c r="O276" s="2" t="e">
        <f ca="1">VLOOKUP(Table_Data_Table_135[[#This Row],[Item ID]],Analysis_Table,8,FALSE)</f>
        <v>#N/A</v>
      </c>
      <c r="P276" s="19" t="e">
        <f ca="1">VLOOKUP(Table_Data_Table_135[[#This Row],[Item ID]],Analysis_Table,9,FALSE)</f>
        <v>#N/A</v>
      </c>
      <c r="Q276" s="18" t="e">
        <f ca="1">VLOOKUP(Table_Data_Table_135[[#This Row],[Item ID]],Analysis_Table,10,FALSE)</f>
        <v>#N/A</v>
      </c>
      <c r="R276" s="21" t="e">
        <f ca="1">VLOOKUP(Table_Data_Table_135[[#This Row],[Item ID]],Analysis_Table,11,FALSE)</f>
        <v>#N/A</v>
      </c>
      <c r="S276" s="2" t="e">
        <f ca="1">VLOOKUP(Table_Data_Table_135[[#This Row],[Item ID]],Analysis_Table,12,FALSE)</f>
        <v>#N/A</v>
      </c>
      <c r="T276" s="20" t="e">
        <f ca="1">VLOOKUP(Table_Data_Table_135[[#This Row],[Item ID]],Analysis_Table,13,FALSE)</f>
        <v>#N/A</v>
      </c>
      <c r="U276" s="3" t="e">
        <f ca="1">VLOOKUP(Table_Data_Table_135[[#This Row],[Item ID]],Analysis_Table,14,FALSE)</f>
        <v>#N/A</v>
      </c>
      <c r="V276" s="22" t="e">
        <f ca="1">VLOOKUP(Table_Data_Table_135[[#This Row],[Item ID]],Analysis_Table,15,FALSE)</f>
        <v>#N/A</v>
      </c>
      <c r="W276" s="2" t="e">
        <f ca="1">VLOOKUP(Table_Data_Table_135[[#This Row],[Item ID]],Analysis_Table,16,FALSE)</f>
        <v>#N/A</v>
      </c>
      <c r="X276" s="2" t="e">
        <f ca="1">VLOOKUP(Table_Data_Table_135[[#This Row],[Item ID]],Analysis_Table,17,FALSE)</f>
        <v>#N/A</v>
      </c>
      <c r="Y276" s="20" t="e">
        <f ca="1">VLOOKUP(Table_Data_Table_135[[#This Row],[Item ID]],Analysis_Table,18,FALSE)</f>
        <v>#N/A</v>
      </c>
      <c r="Z276" s="20" t="e">
        <f ca="1">VLOOKUP(Table_Data_Table_135[[#This Row],[Item ID]],Analysis_Table,19,FALSE)</f>
        <v>#N/A</v>
      </c>
      <c r="AA276"/>
      <c r="AB276"/>
      <c r="AC276">
        <v>1</v>
      </c>
    </row>
    <row r="277" spans="1:29" hidden="1" x14ac:dyDescent="0.25">
      <c r="A277" t="s">
        <v>133</v>
      </c>
      <c r="C277" t="e">
        <f ca="1">VLOOKUP(Table_Data_Table_135[[#This Row],[Item ID]],Analysis_Table,20,FALSE)</f>
        <v>#N/A</v>
      </c>
      <c r="F277" s="1"/>
      <c r="K277" s="21">
        <v>0</v>
      </c>
      <c r="O277" s="2" t="e">
        <f ca="1">VLOOKUP(Table_Data_Table_135[[#This Row],[Item ID]],Analysis_Table,8,FALSE)</f>
        <v>#N/A</v>
      </c>
      <c r="P277" s="19" t="e">
        <f ca="1">VLOOKUP(Table_Data_Table_135[[#This Row],[Item ID]],Analysis_Table,9,FALSE)</f>
        <v>#N/A</v>
      </c>
      <c r="Q277" s="18" t="e">
        <f ca="1">VLOOKUP(Table_Data_Table_135[[#This Row],[Item ID]],Analysis_Table,10,FALSE)</f>
        <v>#N/A</v>
      </c>
      <c r="R277" s="21" t="e">
        <f ca="1">VLOOKUP(Table_Data_Table_135[[#This Row],[Item ID]],Analysis_Table,11,FALSE)</f>
        <v>#N/A</v>
      </c>
      <c r="S277" s="2" t="e">
        <f ca="1">VLOOKUP(Table_Data_Table_135[[#This Row],[Item ID]],Analysis_Table,12,FALSE)</f>
        <v>#N/A</v>
      </c>
      <c r="T277" s="20" t="e">
        <f ca="1">VLOOKUP(Table_Data_Table_135[[#This Row],[Item ID]],Analysis_Table,13,FALSE)</f>
        <v>#N/A</v>
      </c>
      <c r="U277" s="3" t="e">
        <f ca="1">VLOOKUP(Table_Data_Table_135[[#This Row],[Item ID]],Analysis_Table,14,FALSE)</f>
        <v>#N/A</v>
      </c>
      <c r="V277" s="22" t="e">
        <f ca="1">VLOOKUP(Table_Data_Table_135[[#This Row],[Item ID]],Analysis_Table,15,FALSE)</f>
        <v>#N/A</v>
      </c>
      <c r="W277" s="2" t="e">
        <f ca="1">VLOOKUP(Table_Data_Table_135[[#This Row],[Item ID]],Analysis_Table,16,FALSE)</f>
        <v>#N/A</v>
      </c>
      <c r="X277" s="2" t="e">
        <f ca="1">VLOOKUP(Table_Data_Table_135[[#This Row],[Item ID]],Analysis_Table,17,FALSE)</f>
        <v>#N/A</v>
      </c>
      <c r="Y277" s="20" t="e">
        <f ca="1">VLOOKUP(Table_Data_Table_135[[#This Row],[Item ID]],Analysis_Table,18,FALSE)</f>
        <v>#N/A</v>
      </c>
      <c r="Z277" s="20" t="e">
        <f ca="1">VLOOKUP(Table_Data_Table_135[[#This Row],[Item ID]],Analysis_Table,19,FALSE)</f>
        <v>#N/A</v>
      </c>
      <c r="AA277"/>
      <c r="AB277"/>
      <c r="AC277">
        <v>1</v>
      </c>
    </row>
    <row r="278" spans="1:29" hidden="1" x14ac:dyDescent="0.25">
      <c r="A278" t="s">
        <v>133</v>
      </c>
      <c r="C278" t="e">
        <f ca="1">VLOOKUP(Table_Data_Table_135[[#This Row],[Item ID]],Analysis_Table,20,FALSE)</f>
        <v>#N/A</v>
      </c>
      <c r="F278" s="1"/>
      <c r="K278" s="21">
        <v>0</v>
      </c>
      <c r="O278" s="2" t="e">
        <f ca="1">VLOOKUP(Table_Data_Table_135[[#This Row],[Item ID]],Analysis_Table,8,FALSE)</f>
        <v>#N/A</v>
      </c>
      <c r="P278" s="19" t="e">
        <f ca="1">VLOOKUP(Table_Data_Table_135[[#This Row],[Item ID]],Analysis_Table,9,FALSE)</f>
        <v>#N/A</v>
      </c>
      <c r="Q278" s="18" t="e">
        <f ca="1">VLOOKUP(Table_Data_Table_135[[#This Row],[Item ID]],Analysis_Table,10,FALSE)</f>
        <v>#N/A</v>
      </c>
      <c r="R278" s="21" t="e">
        <f ca="1">VLOOKUP(Table_Data_Table_135[[#This Row],[Item ID]],Analysis_Table,11,FALSE)</f>
        <v>#N/A</v>
      </c>
      <c r="S278" s="2" t="e">
        <f ca="1">VLOOKUP(Table_Data_Table_135[[#This Row],[Item ID]],Analysis_Table,12,FALSE)</f>
        <v>#N/A</v>
      </c>
      <c r="T278" s="20" t="e">
        <f ca="1">VLOOKUP(Table_Data_Table_135[[#This Row],[Item ID]],Analysis_Table,13,FALSE)</f>
        <v>#N/A</v>
      </c>
      <c r="U278" s="3" t="e">
        <f ca="1">VLOOKUP(Table_Data_Table_135[[#This Row],[Item ID]],Analysis_Table,14,FALSE)</f>
        <v>#N/A</v>
      </c>
      <c r="V278" s="22" t="e">
        <f ca="1">VLOOKUP(Table_Data_Table_135[[#This Row],[Item ID]],Analysis_Table,15,FALSE)</f>
        <v>#N/A</v>
      </c>
      <c r="W278" s="2" t="e">
        <f ca="1">VLOOKUP(Table_Data_Table_135[[#This Row],[Item ID]],Analysis_Table,16,FALSE)</f>
        <v>#N/A</v>
      </c>
      <c r="X278" s="2" t="e">
        <f ca="1">VLOOKUP(Table_Data_Table_135[[#This Row],[Item ID]],Analysis_Table,17,FALSE)</f>
        <v>#N/A</v>
      </c>
      <c r="Y278" s="20" t="e">
        <f ca="1">VLOOKUP(Table_Data_Table_135[[#This Row],[Item ID]],Analysis_Table,18,FALSE)</f>
        <v>#N/A</v>
      </c>
      <c r="Z278" s="20" t="e">
        <f ca="1">VLOOKUP(Table_Data_Table_135[[#This Row],[Item ID]],Analysis_Table,19,FALSE)</f>
        <v>#N/A</v>
      </c>
      <c r="AA278"/>
      <c r="AB278"/>
      <c r="AC278">
        <v>1</v>
      </c>
    </row>
    <row r="279" spans="1:29" hidden="1" x14ac:dyDescent="0.25">
      <c r="A279" t="s">
        <v>133</v>
      </c>
      <c r="C279" t="e">
        <f ca="1">VLOOKUP(Table_Data_Table_135[[#This Row],[Item ID]],Analysis_Table,20,FALSE)</f>
        <v>#N/A</v>
      </c>
      <c r="F279" s="1"/>
      <c r="K279" s="21">
        <v>0</v>
      </c>
      <c r="O279" s="2" t="e">
        <f ca="1">VLOOKUP(Table_Data_Table_135[[#This Row],[Item ID]],Analysis_Table,8,FALSE)</f>
        <v>#N/A</v>
      </c>
      <c r="P279" s="19" t="e">
        <f ca="1">VLOOKUP(Table_Data_Table_135[[#This Row],[Item ID]],Analysis_Table,9,FALSE)</f>
        <v>#N/A</v>
      </c>
      <c r="Q279" s="18" t="e">
        <f ca="1">VLOOKUP(Table_Data_Table_135[[#This Row],[Item ID]],Analysis_Table,10,FALSE)</f>
        <v>#N/A</v>
      </c>
      <c r="R279" s="21" t="e">
        <f ca="1">VLOOKUP(Table_Data_Table_135[[#This Row],[Item ID]],Analysis_Table,11,FALSE)</f>
        <v>#N/A</v>
      </c>
      <c r="S279" s="2" t="e">
        <f ca="1">VLOOKUP(Table_Data_Table_135[[#This Row],[Item ID]],Analysis_Table,12,FALSE)</f>
        <v>#N/A</v>
      </c>
      <c r="T279" s="20" t="e">
        <f ca="1">VLOOKUP(Table_Data_Table_135[[#This Row],[Item ID]],Analysis_Table,13,FALSE)</f>
        <v>#N/A</v>
      </c>
      <c r="U279" s="3" t="e">
        <f ca="1">VLOOKUP(Table_Data_Table_135[[#This Row],[Item ID]],Analysis_Table,14,FALSE)</f>
        <v>#N/A</v>
      </c>
      <c r="V279" s="22" t="e">
        <f ca="1">VLOOKUP(Table_Data_Table_135[[#This Row],[Item ID]],Analysis_Table,15,FALSE)</f>
        <v>#N/A</v>
      </c>
      <c r="W279" s="2" t="e">
        <f ca="1">VLOOKUP(Table_Data_Table_135[[#This Row],[Item ID]],Analysis_Table,16,FALSE)</f>
        <v>#N/A</v>
      </c>
      <c r="X279" s="2" t="e">
        <f ca="1">VLOOKUP(Table_Data_Table_135[[#This Row],[Item ID]],Analysis_Table,17,FALSE)</f>
        <v>#N/A</v>
      </c>
      <c r="Y279" s="20" t="e">
        <f ca="1">VLOOKUP(Table_Data_Table_135[[#This Row],[Item ID]],Analysis_Table,18,FALSE)</f>
        <v>#N/A</v>
      </c>
      <c r="Z279" s="20" t="e">
        <f ca="1">VLOOKUP(Table_Data_Table_135[[#This Row],[Item ID]],Analysis_Table,19,FALSE)</f>
        <v>#N/A</v>
      </c>
      <c r="AA279"/>
      <c r="AB279"/>
      <c r="AC279">
        <v>1</v>
      </c>
    </row>
    <row r="280" spans="1:29" hidden="1" x14ac:dyDescent="0.25">
      <c r="A280" t="s">
        <v>133</v>
      </c>
      <c r="C280" t="e">
        <f ca="1">VLOOKUP(Table_Data_Table_135[[#This Row],[Item ID]],Analysis_Table,20,FALSE)</f>
        <v>#N/A</v>
      </c>
      <c r="F280" s="1"/>
      <c r="K280" s="21">
        <v>0</v>
      </c>
      <c r="O280" s="2" t="e">
        <f ca="1">VLOOKUP(Table_Data_Table_135[[#This Row],[Item ID]],Analysis_Table,8,FALSE)</f>
        <v>#N/A</v>
      </c>
      <c r="P280" s="19" t="e">
        <f ca="1">VLOOKUP(Table_Data_Table_135[[#This Row],[Item ID]],Analysis_Table,9,FALSE)</f>
        <v>#N/A</v>
      </c>
      <c r="Q280" s="18" t="e">
        <f ca="1">VLOOKUP(Table_Data_Table_135[[#This Row],[Item ID]],Analysis_Table,10,FALSE)</f>
        <v>#N/A</v>
      </c>
      <c r="R280" s="21" t="e">
        <f ca="1">VLOOKUP(Table_Data_Table_135[[#This Row],[Item ID]],Analysis_Table,11,FALSE)</f>
        <v>#N/A</v>
      </c>
      <c r="S280" s="2" t="e">
        <f ca="1">VLOOKUP(Table_Data_Table_135[[#This Row],[Item ID]],Analysis_Table,12,FALSE)</f>
        <v>#N/A</v>
      </c>
      <c r="T280" s="20" t="e">
        <f ca="1">VLOOKUP(Table_Data_Table_135[[#This Row],[Item ID]],Analysis_Table,13,FALSE)</f>
        <v>#N/A</v>
      </c>
      <c r="U280" s="3" t="e">
        <f ca="1">VLOOKUP(Table_Data_Table_135[[#This Row],[Item ID]],Analysis_Table,14,FALSE)</f>
        <v>#N/A</v>
      </c>
      <c r="V280" s="22" t="e">
        <f ca="1">VLOOKUP(Table_Data_Table_135[[#This Row],[Item ID]],Analysis_Table,15,FALSE)</f>
        <v>#N/A</v>
      </c>
      <c r="W280" s="2" t="e">
        <f ca="1">VLOOKUP(Table_Data_Table_135[[#This Row],[Item ID]],Analysis_Table,16,FALSE)</f>
        <v>#N/A</v>
      </c>
      <c r="X280" s="2" t="e">
        <f ca="1">VLOOKUP(Table_Data_Table_135[[#This Row],[Item ID]],Analysis_Table,17,FALSE)</f>
        <v>#N/A</v>
      </c>
      <c r="Y280" s="20" t="e">
        <f ca="1">VLOOKUP(Table_Data_Table_135[[#This Row],[Item ID]],Analysis_Table,18,FALSE)</f>
        <v>#N/A</v>
      </c>
      <c r="Z280" s="20" t="e">
        <f ca="1">VLOOKUP(Table_Data_Table_135[[#This Row],[Item ID]],Analysis_Table,19,FALSE)</f>
        <v>#N/A</v>
      </c>
      <c r="AA280"/>
      <c r="AB280"/>
      <c r="AC280">
        <v>1</v>
      </c>
    </row>
    <row r="281" spans="1:29" hidden="1" x14ac:dyDescent="0.25">
      <c r="A281" t="s">
        <v>133</v>
      </c>
      <c r="C281" t="e">
        <f ca="1">VLOOKUP(Table_Data_Table_135[[#This Row],[Item ID]],Analysis_Table,20,FALSE)</f>
        <v>#N/A</v>
      </c>
      <c r="F281" s="1"/>
      <c r="K281" s="21">
        <v>0</v>
      </c>
      <c r="O281" s="2" t="e">
        <f ca="1">VLOOKUP(Table_Data_Table_135[[#This Row],[Item ID]],Analysis_Table,8,FALSE)</f>
        <v>#N/A</v>
      </c>
      <c r="P281" s="19" t="e">
        <f ca="1">VLOOKUP(Table_Data_Table_135[[#This Row],[Item ID]],Analysis_Table,9,FALSE)</f>
        <v>#N/A</v>
      </c>
      <c r="Q281" s="18" t="e">
        <f ca="1">VLOOKUP(Table_Data_Table_135[[#This Row],[Item ID]],Analysis_Table,10,FALSE)</f>
        <v>#N/A</v>
      </c>
      <c r="R281" s="21" t="e">
        <f ca="1">VLOOKUP(Table_Data_Table_135[[#This Row],[Item ID]],Analysis_Table,11,FALSE)</f>
        <v>#N/A</v>
      </c>
      <c r="S281" s="2" t="e">
        <f ca="1">VLOOKUP(Table_Data_Table_135[[#This Row],[Item ID]],Analysis_Table,12,FALSE)</f>
        <v>#N/A</v>
      </c>
      <c r="T281" s="20" t="e">
        <f ca="1">VLOOKUP(Table_Data_Table_135[[#This Row],[Item ID]],Analysis_Table,13,FALSE)</f>
        <v>#N/A</v>
      </c>
      <c r="U281" s="3" t="e">
        <f ca="1">VLOOKUP(Table_Data_Table_135[[#This Row],[Item ID]],Analysis_Table,14,FALSE)</f>
        <v>#N/A</v>
      </c>
      <c r="V281" s="22" t="e">
        <f ca="1">VLOOKUP(Table_Data_Table_135[[#This Row],[Item ID]],Analysis_Table,15,FALSE)</f>
        <v>#N/A</v>
      </c>
      <c r="W281" s="2" t="e">
        <f ca="1">VLOOKUP(Table_Data_Table_135[[#This Row],[Item ID]],Analysis_Table,16,FALSE)</f>
        <v>#N/A</v>
      </c>
      <c r="X281" s="2" t="e">
        <f ca="1">VLOOKUP(Table_Data_Table_135[[#This Row],[Item ID]],Analysis_Table,17,FALSE)</f>
        <v>#N/A</v>
      </c>
      <c r="Y281" s="20" t="e">
        <f ca="1">VLOOKUP(Table_Data_Table_135[[#This Row],[Item ID]],Analysis_Table,18,FALSE)</f>
        <v>#N/A</v>
      </c>
      <c r="Z281" s="20" t="e">
        <f ca="1">VLOOKUP(Table_Data_Table_135[[#This Row],[Item ID]],Analysis_Table,19,FALSE)</f>
        <v>#N/A</v>
      </c>
      <c r="AA281"/>
      <c r="AB281"/>
      <c r="AC281">
        <v>1</v>
      </c>
    </row>
    <row r="282" spans="1:29" hidden="1" x14ac:dyDescent="0.25">
      <c r="A282" t="s">
        <v>133</v>
      </c>
      <c r="C282" t="e">
        <f ca="1">VLOOKUP(Table_Data_Table_135[[#This Row],[Item ID]],Analysis_Table,20,FALSE)</f>
        <v>#N/A</v>
      </c>
      <c r="F282" s="1"/>
      <c r="K282" s="21">
        <v>0</v>
      </c>
      <c r="O282" s="2" t="e">
        <f ca="1">VLOOKUP(Table_Data_Table_135[[#This Row],[Item ID]],Analysis_Table,8,FALSE)</f>
        <v>#N/A</v>
      </c>
      <c r="P282" s="19" t="e">
        <f ca="1">VLOOKUP(Table_Data_Table_135[[#This Row],[Item ID]],Analysis_Table,9,FALSE)</f>
        <v>#N/A</v>
      </c>
      <c r="Q282" s="18" t="e">
        <f ca="1">VLOOKUP(Table_Data_Table_135[[#This Row],[Item ID]],Analysis_Table,10,FALSE)</f>
        <v>#N/A</v>
      </c>
      <c r="R282" s="21" t="e">
        <f ca="1">VLOOKUP(Table_Data_Table_135[[#This Row],[Item ID]],Analysis_Table,11,FALSE)</f>
        <v>#N/A</v>
      </c>
      <c r="S282" s="2" t="e">
        <f ca="1">VLOOKUP(Table_Data_Table_135[[#This Row],[Item ID]],Analysis_Table,12,FALSE)</f>
        <v>#N/A</v>
      </c>
      <c r="T282" s="20" t="e">
        <f ca="1">VLOOKUP(Table_Data_Table_135[[#This Row],[Item ID]],Analysis_Table,13,FALSE)</f>
        <v>#N/A</v>
      </c>
      <c r="U282" s="3" t="e">
        <f ca="1">VLOOKUP(Table_Data_Table_135[[#This Row],[Item ID]],Analysis_Table,14,FALSE)</f>
        <v>#N/A</v>
      </c>
      <c r="V282" s="22" t="e">
        <f ca="1">VLOOKUP(Table_Data_Table_135[[#This Row],[Item ID]],Analysis_Table,15,FALSE)</f>
        <v>#N/A</v>
      </c>
      <c r="W282" s="2" t="e">
        <f ca="1">VLOOKUP(Table_Data_Table_135[[#This Row],[Item ID]],Analysis_Table,16,FALSE)</f>
        <v>#N/A</v>
      </c>
      <c r="X282" s="2" t="e">
        <f ca="1">VLOOKUP(Table_Data_Table_135[[#This Row],[Item ID]],Analysis_Table,17,FALSE)</f>
        <v>#N/A</v>
      </c>
      <c r="Y282" s="20" t="e">
        <f ca="1">VLOOKUP(Table_Data_Table_135[[#This Row],[Item ID]],Analysis_Table,18,FALSE)</f>
        <v>#N/A</v>
      </c>
      <c r="Z282" s="20" t="e">
        <f ca="1">VLOOKUP(Table_Data_Table_135[[#This Row],[Item ID]],Analysis_Table,19,FALSE)</f>
        <v>#N/A</v>
      </c>
      <c r="AA282"/>
      <c r="AB282"/>
      <c r="AC282">
        <v>1</v>
      </c>
    </row>
    <row r="283" spans="1:29" hidden="1" x14ac:dyDescent="0.25">
      <c r="A283" t="s">
        <v>133</v>
      </c>
      <c r="C283" t="e">
        <f ca="1">VLOOKUP(Table_Data_Table_135[[#This Row],[Item ID]],Analysis_Table,20,FALSE)</f>
        <v>#N/A</v>
      </c>
      <c r="F283" s="1"/>
      <c r="K283" s="21">
        <v>0</v>
      </c>
      <c r="O283" s="2" t="e">
        <f ca="1">VLOOKUP(Table_Data_Table_135[[#This Row],[Item ID]],Analysis_Table,8,FALSE)</f>
        <v>#N/A</v>
      </c>
      <c r="P283" s="19" t="e">
        <f ca="1">VLOOKUP(Table_Data_Table_135[[#This Row],[Item ID]],Analysis_Table,9,FALSE)</f>
        <v>#N/A</v>
      </c>
      <c r="Q283" s="18" t="e">
        <f ca="1">VLOOKUP(Table_Data_Table_135[[#This Row],[Item ID]],Analysis_Table,10,FALSE)</f>
        <v>#N/A</v>
      </c>
      <c r="R283" s="21" t="e">
        <f ca="1">VLOOKUP(Table_Data_Table_135[[#This Row],[Item ID]],Analysis_Table,11,FALSE)</f>
        <v>#N/A</v>
      </c>
      <c r="S283" s="2" t="e">
        <f ca="1">VLOOKUP(Table_Data_Table_135[[#This Row],[Item ID]],Analysis_Table,12,FALSE)</f>
        <v>#N/A</v>
      </c>
      <c r="T283" s="20" t="e">
        <f ca="1">VLOOKUP(Table_Data_Table_135[[#This Row],[Item ID]],Analysis_Table,13,FALSE)</f>
        <v>#N/A</v>
      </c>
      <c r="U283" s="3" t="e">
        <f ca="1">VLOOKUP(Table_Data_Table_135[[#This Row],[Item ID]],Analysis_Table,14,FALSE)</f>
        <v>#N/A</v>
      </c>
      <c r="V283" s="22" t="e">
        <f ca="1">VLOOKUP(Table_Data_Table_135[[#This Row],[Item ID]],Analysis_Table,15,FALSE)</f>
        <v>#N/A</v>
      </c>
      <c r="W283" s="2" t="e">
        <f ca="1">VLOOKUP(Table_Data_Table_135[[#This Row],[Item ID]],Analysis_Table,16,FALSE)</f>
        <v>#N/A</v>
      </c>
      <c r="X283" s="2" t="e">
        <f ca="1">VLOOKUP(Table_Data_Table_135[[#This Row],[Item ID]],Analysis_Table,17,FALSE)</f>
        <v>#N/A</v>
      </c>
      <c r="Y283" s="20" t="e">
        <f ca="1">VLOOKUP(Table_Data_Table_135[[#This Row],[Item ID]],Analysis_Table,18,FALSE)</f>
        <v>#N/A</v>
      </c>
      <c r="Z283" s="20" t="e">
        <f ca="1">VLOOKUP(Table_Data_Table_135[[#This Row],[Item ID]],Analysis_Table,19,FALSE)</f>
        <v>#N/A</v>
      </c>
      <c r="AA283"/>
      <c r="AB283"/>
      <c r="AC283">
        <v>1</v>
      </c>
    </row>
    <row r="284" spans="1:29" hidden="1" x14ac:dyDescent="0.25">
      <c r="A284" t="s">
        <v>133</v>
      </c>
      <c r="C284" t="e">
        <f ca="1">VLOOKUP(Table_Data_Table_135[[#This Row],[Item ID]],Analysis_Table,20,FALSE)</f>
        <v>#N/A</v>
      </c>
      <c r="F284" s="1"/>
      <c r="K284" s="21">
        <v>0</v>
      </c>
      <c r="O284" s="2" t="e">
        <f ca="1">VLOOKUP(Table_Data_Table_135[[#This Row],[Item ID]],Analysis_Table,8,FALSE)</f>
        <v>#N/A</v>
      </c>
      <c r="P284" s="19" t="e">
        <f ca="1">VLOOKUP(Table_Data_Table_135[[#This Row],[Item ID]],Analysis_Table,9,FALSE)</f>
        <v>#N/A</v>
      </c>
      <c r="Q284" s="18" t="e">
        <f ca="1">VLOOKUP(Table_Data_Table_135[[#This Row],[Item ID]],Analysis_Table,10,FALSE)</f>
        <v>#N/A</v>
      </c>
      <c r="R284" s="21" t="e">
        <f ca="1">VLOOKUP(Table_Data_Table_135[[#This Row],[Item ID]],Analysis_Table,11,FALSE)</f>
        <v>#N/A</v>
      </c>
      <c r="S284" s="2" t="e">
        <f ca="1">VLOOKUP(Table_Data_Table_135[[#This Row],[Item ID]],Analysis_Table,12,FALSE)</f>
        <v>#N/A</v>
      </c>
      <c r="T284" s="20" t="e">
        <f ca="1">VLOOKUP(Table_Data_Table_135[[#This Row],[Item ID]],Analysis_Table,13,FALSE)</f>
        <v>#N/A</v>
      </c>
      <c r="U284" s="3" t="e">
        <f ca="1">VLOOKUP(Table_Data_Table_135[[#This Row],[Item ID]],Analysis_Table,14,FALSE)</f>
        <v>#N/A</v>
      </c>
      <c r="V284" s="22" t="e">
        <f ca="1">VLOOKUP(Table_Data_Table_135[[#This Row],[Item ID]],Analysis_Table,15,FALSE)</f>
        <v>#N/A</v>
      </c>
      <c r="W284" s="2" t="e">
        <f ca="1">VLOOKUP(Table_Data_Table_135[[#This Row],[Item ID]],Analysis_Table,16,FALSE)</f>
        <v>#N/A</v>
      </c>
      <c r="X284" s="2" t="e">
        <f ca="1">VLOOKUP(Table_Data_Table_135[[#This Row],[Item ID]],Analysis_Table,17,FALSE)</f>
        <v>#N/A</v>
      </c>
      <c r="Y284" s="20" t="e">
        <f ca="1">VLOOKUP(Table_Data_Table_135[[#This Row],[Item ID]],Analysis_Table,18,FALSE)</f>
        <v>#N/A</v>
      </c>
      <c r="Z284" s="20" t="e">
        <f ca="1">VLOOKUP(Table_Data_Table_135[[#This Row],[Item ID]],Analysis_Table,19,FALSE)</f>
        <v>#N/A</v>
      </c>
      <c r="AA284"/>
      <c r="AB284"/>
      <c r="AC284">
        <v>1</v>
      </c>
    </row>
    <row r="285" spans="1:29" hidden="1" x14ac:dyDescent="0.25">
      <c r="A285" t="s">
        <v>133</v>
      </c>
      <c r="C285" t="e">
        <f ca="1">VLOOKUP(Table_Data_Table_135[[#This Row],[Item ID]],Analysis_Table,20,FALSE)</f>
        <v>#N/A</v>
      </c>
      <c r="F285" s="1"/>
      <c r="K285" s="21">
        <v>0</v>
      </c>
      <c r="O285" s="2" t="e">
        <f ca="1">VLOOKUP(Table_Data_Table_135[[#This Row],[Item ID]],Analysis_Table,8,FALSE)</f>
        <v>#N/A</v>
      </c>
      <c r="P285" s="19" t="e">
        <f ca="1">VLOOKUP(Table_Data_Table_135[[#This Row],[Item ID]],Analysis_Table,9,FALSE)</f>
        <v>#N/A</v>
      </c>
      <c r="Q285" s="18" t="e">
        <f ca="1">VLOOKUP(Table_Data_Table_135[[#This Row],[Item ID]],Analysis_Table,10,FALSE)</f>
        <v>#N/A</v>
      </c>
      <c r="R285" s="21" t="e">
        <f ca="1">VLOOKUP(Table_Data_Table_135[[#This Row],[Item ID]],Analysis_Table,11,FALSE)</f>
        <v>#N/A</v>
      </c>
      <c r="S285" s="2" t="e">
        <f ca="1">VLOOKUP(Table_Data_Table_135[[#This Row],[Item ID]],Analysis_Table,12,FALSE)</f>
        <v>#N/A</v>
      </c>
      <c r="T285" s="20" t="e">
        <f ca="1">VLOOKUP(Table_Data_Table_135[[#This Row],[Item ID]],Analysis_Table,13,FALSE)</f>
        <v>#N/A</v>
      </c>
      <c r="U285" s="3" t="e">
        <f ca="1">VLOOKUP(Table_Data_Table_135[[#This Row],[Item ID]],Analysis_Table,14,FALSE)</f>
        <v>#N/A</v>
      </c>
      <c r="V285" s="22" t="e">
        <f ca="1">VLOOKUP(Table_Data_Table_135[[#This Row],[Item ID]],Analysis_Table,15,FALSE)</f>
        <v>#N/A</v>
      </c>
      <c r="W285" s="2" t="e">
        <f ca="1">VLOOKUP(Table_Data_Table_135[[#This Row],[Item ID]],Analysis_Table,16,FALSE)</f>
        <v>#N/A</v>
      </c>
      <c r="X285" s="2" t="e">
        <f ca="1">VLOOKUP(Table_Data_Table_135[[#This Row],[Item ID]],Analysis_Table,17,FALSE)</f>
        <v>#N/A</v>
      </c>
      <c r="Y285" s="20" t="e">
        <f ca="1">VLOOKUP(Table_Data_Table_135[[#This Row],[Item ID]],Analysis_Table,18,FALSE)</f>
        <v>#N/A</v>
      </c>
      <c r="Z285" s="20" t="e">
        <f ca="1">VLOOKUP(Table_Data_Table_135[[#This Row],[Item ID]],Analysis_Table,19,FALSE)</f>
        <v>#N/A</v>
      </c>
      <c r="AA285"/>
      <c r="AB285"/>
      <c r="AC285">
        <v>1</v>
      </c>
    </row>
    <row r="286" spans="1:29" hidden="1" x14ac:dyDescent="0.25">
      <c r="A286" t="s">
        <v>133</v>
      </c>
      <c r="C286" t="e">
        <f ca="1">VLOOKUP(Table_Data_Table_135[[#This Row],[Item ID]],Analysis_Table,20,FALSE)</f>
        <v>#N/A</v>
      </c>
      <c r="F286" s="1"/>
      <c r="K286" s="21">
        <v>0</v>
      </c>
      <c r="O286" s="2" t="e">
        <f ca="1">VLOOKUP(Table_Data_Table_135[[#This Row],[Item ID]],Analysis_Table,8,FALSE)</f>
        <v>#N/A</v>
      </c>
      <c r="P286" s="19" t="e">
        <f ca="1">VLOOKUP(Table_Data_Table_135[[#This Row],[Item ID]],Analysis_Table,9,FALSE)</f>
        <v>#N/A</v>
      </c>
      <c r="Q286" s="18" t="e">
        <f ca="1">VLOOKUP(Table_Data_Table_135[[#This Row],[Item ID]],Analysis_Table,10,FALSE)</f>
        <v>#N/A</v>
      </c>
      <c r="R286" s="21" t="e">
        <f ca="1">VLOOKUP(Table_Data_Table_135[[#This Row],[Item ID]],Analysis_Table,11,FALSE)</f>
        <v>#N/A</v>
      </c>
      <c r="S286" s="2" t="e">
        <f ca="1">VLOOKUP(Table_Data_Table_135[[#This Row],[Item ID]],Analysis_Table,12,FALSE)</f>
        <v>#N/A</v>
      </c>
      <c r="T286" s="20" t="e">
        <f ca="1">VLOOKUP(Table_Data_Table_135[[#This Row],[Item ID]],Analysis_Table,13,FALSE)</f>
        <v>#N/A</v>
      </c>
      <c r="U286" s="3" t="e">
        <f ca="1">VLOOKUP(Table_Data_Table_135[[#This Row],[Item ID]],Analysis_Table,14,FALSE)</f>
        <v>#N/A</v>
      </c>
      <c r="V286" s="22" t="e">
        <f ca="1">VLOOKUP(Table_Data_Table_135[[#This Row],[Item ID]],Analysis_Table,15,FALSE)</f>
        <v>#N/A</v>
      </c>
      <c r="W286" s="2" t="e">
        <f ca="1">VLOOKUP(Table_Data_Table_135[[#This Row],[Item ID]],Analysis_Table,16,FALSE)</f>
        <v>#N/A</v>
      </c>
      <c r="X286" s="2" t="e">
        <f ca="1">VLOOKUP(Table_Data_Table_135[[#This Row],[Item ID]],Analysis_Table,17,FALSE)</f>
        <v>#N/A</v>
      </c>
      <c r="Y286" s="20" t="e">
        <f ca="1">VLOOKUP(Table_Data_Table_135[[#This Row],[Item ID]],Analysis_Table,18,FALSE)</f>
        <v>#N/A</v>
      </c>
      <c r="Z286" s="20" t="e">
        <f ca="1">VLOOKUP(Table_Data_Table_135[[#This Row],[Item ID]],Analysis_Table,19,FALSE)</f>
        <v>#N/A</v>
      </c>
      <c r="AA286"/>
      <c r="AB286"/>
      <c r="AC286">
        <v>1</v>
      </c>
    </row>
    <row r="287" spans="1:29" hidden="1" x14ac:dyDescent="0.25">
      <c r="A287" t="s">
        <v>133</v>
      </c>
      <c r="C287" t="e">
        <f ca="1">VLOOKUP(Table_Data_Table_135[[#This Row],[Item ID]],Analysis_Table,20,FALSE)</f>
        <v>#N/A</v>
      </c>
      <c r="F287" s="1"/>
      <c r="K287" s="21">
        <v>0</v>
      </c>
      <c r="O287" s="2" t="e">
        <f ca="1">VLOOKUP(Table_Data_Table_135[[#This Row],[Item ID]],Analysis_Table,8,FALSE)</f>
        <v>#N/A</v>
      </c>
      <c r="P287" s="19" t="e">
        <f ca="1">VLOOKUP(Table_Data_Table_135[[#This Row],[Item ID]],Analysis_Table,9,FALSE)</f>
        <v>#N/A</v>
      </c>
      <c r="Q287" s="18" t="e">
        <f ca="1">VLOOKUP(Table_Data_Table_135[[#This Row],[Item ID]],Analysis_Table,10,FALSE)</f>
        <v>#N/A</v>
      </c>
      <c r="R287" s="21" t="e">
        <f ca="1">VLOOKUP(Table_Data_Table_135[[#This Row],[Item ID]],Analysis_Table,11,FALSE)</f>
        <v>#N/A</v>
      </c>
      <c r="S287" s="2" t="e">
        <f ca="1">VLOOKUP(Table_Data_Table_135[[#This Row],[Item ID]],Analysis_Table,12,FALSE)</f>
        <v>#N/A</v>
      </c>
      <c r="T287" s="20" t="e">
        <f ca="1">VLOOKUP(Table_Data_Table_135[[#This Row],[Item ID]],Analysis_Table,13,FALSE)</f>
        <v>#N/A</v>
      </c>
      <c r="U287" s="3" t="e">
        <f ca="1">VLOOKUP(Table_Data_Table_135[[#This Row],[Item ID]],Analysis_Table,14,FALSE)</f>
        <v>#N/A</v>
      </c>
      <c r="V287" s="22" t="e">
        <f ca="1">VLOOKUP(Table_Data_Table_135[[#This Row],[Item ID]],Analysis_Table,15,FALSE)</f>
        <v>#N/A</v>
      </c>
      <c r="W287" s="2" t="e">
        <f ca="1">VLOOKUP(Table_Data_Table_135[[#This Row],[Item ID]],Analysis_Table,16,FALSE)</f>
        <v>#N/A</v>
      </c>
      <c r="X287" s="2" t="e">
        <f ca="1">VLOOKUP(Table_Data_Table_135[[#This Row],[Item ID]],Analysis_Table,17,FALSE)</f>
        <v>#N/A</v>
      </c>
      <c r="Y287" s="20" t="e">
        <f ca="1">VLOOKUP(Table_Data_Table_135[[#This Row],[Item ID]],Analysis_Table,18,FALSE)</f>
        <v>#N/A</v>
      </c>
      <c r="Z287" s="20" t="e">
        <f ca="1">VLOOKUP(Table_Data_Table_135[[#This Row],[Item ID]],Analysis_Table,19,FALSE)</f>
        <v>#N/A</v>
      </c>
      <c r="AA287"/>
      <c r="AB287"/>
      <c r="AC287">
        <v>1</v>
      </c>
    </row>
    <row r="288" spans="1:29" hidden="1" x14ac:dyDescent="0.25">
      <c r="A288" t="s">
        <v>133</v>
      </c>
      <c r="C288" t="e">
        <f ca="1">VLOOKUP(Table_Data_Table_135[[#This Row],[Item ID]],Analysis_Table,20,FALSE)</f>
        <v>#N/A</v>
      </c>
      <c r="F288" s="1"/>
      <c r="K288" s="21">
        <v>0</v>
      </c>
      <c r="O288" s="2" t="e">
        <f ca="1">VLOOKUP(Table_Data_Table_135[[#This Row],[Item ID]],Analysis_Table,8,FALSE)</f>
        <v>#N/A</v>
      </c>
      <c r="P288" s="19" t="e">
        <f ca="1">VLOOKUP(Table_Data_Table_135[[#This Row],[Item ID]],Analysis_Table,9,FALSE)</f>
        <v>#N/A</v>
      </c>
      <c r="Q288" s="18" t="e">
        <f ca="1">VLOOKUP(Table_Data_Table_135[[#This Row],[Item ID]],Analysis_Table,10,FALSE)</f>
        <v>#N/A</v>
      </c>
      <c r="R288" s="21" t="e">
        <f ca="1">VLOOKUP(Table_Data_Table_135[[#This Row],[Item ID]],Analysis_Table,11,FALSE)</f>
        <v>#N/A</v>
      </c>
      <c r="S288" s="2" t="e">
        <f ca="1">VLOOKUP(Table_Data_Table_135[[#This Row],[Item ID]],Analysis_Table,12,FALSE)</f>
        <v>#N/A</v>
      </c>
      <c r="T288" s="20" t="e">
        <f ca="1">VLOOKUP(Table_Data_Table_135[[#This Row],[Item ID]],Analysis_Table,13,FALSE)</f>
        <v>#N/A</v>
      </c>
      <c r="U288" s="3" t="e">
        <f ca="1">VLOOKUP(Table_Data_Table_135[[#This Row],[Item ID]],Analysis_Table,14,FALSE)</f>
        <v>#N/A</v>
      </c>
      <c r="V288" s="22" t="e">
        <f ca="1">VLOOKUP(Table_Data_Table_135[[#This Row],[Item ID]],Analysis_Table,15,FALSE)</f>
        <v>#N/A</v>
      </c>
      <c r="W288" s="2" t="e">
        <f ca="1">VLOOKUP(Table_Data_Table_135[[#This Row],[Item ID]],Analysis_Table,16,FALSE)</f>
        <v>#N/A</v>
      </c>
      <c r="X288" s="2" t="e">
        <f ca="1">VLOOKUP(Table_Data_Table_135[[#This Row],[Item ID]],Analysis_Table,17,FALSE)</f>
        <v>#N/A</v>
      </c>
      <c r="Y288" s="20" t="e">
        <f ca="1">VLOOKUP(Table_Data_Table_135[[#This Row],[Item ID]],Analysis_Table,18,FALSE)</f>
        <v>#N/A</v>
      </c>
      <c r="Z288" s="20" t="e">
        <f ca="1">VLOOKUP(Table_Data_Table_135[[#This Row],[Item ID]],Analysis_Table,19,FALSE)</f>
        <v>#N/A</v>
      </c>
      <c r="AA288"/>
      <c r="AB288"/>
      <c r="AC288">
        <v>1</v>
      </c>
    </row>
    <row r="289" spans="1:29" hidden="1" x14ac:dyDescent="0.25">
      <c r="A289" t="s">
        <v>133</v>
      </c>
      <c r="C289" t="e">
        <f ca="1">VLOOKUP(Table_Data_Table_135[[#This Row],[Item ID]],Analysis_Table,20,FALSE)</f>
        <v>#N/A</v>
      </c>
      <c r="F289" s="1"/>
      <c r="K289" s="21">
        <v>0</v>
      </c>
      <c r="O289" s="2" t="e">
        <f ca="1">VLOOKUP(Table_Data_Table_135[[#This Row],[Item ID]],Analysis_Table,8,FALSE)</f>
        <v>#N/A</v>
      </c>
      <c r="P289" s="19" t="e">
        <f ca="1">VLOOKUP(Table_Data_Table_135[[#This Row],[Item ID]],Analysis_Table,9,FALSE)</f>
        <v>#N/A</v>
      </c>
      <c r="Q289" s="18" t="e">
        <f ca="1">VLOOKUP(Table_Data_Table_135[[#This Row],[Item ID]],Analysis_Table,10,FALSE)</f>
        <v>#N/A</v>
      </c>
      <c r="R289" s="21" t="e">
        <f ca="1">VLOOKUP(Table_Data_Table_135[[#This Row],[Item ID]],Analysis_Table,11,FALSE)</f>
        <v>#N/A</v>
      </c>
      <c r="S289" s="2" t="e">
        <f ca="1">VLOOKUP(Table_Data_Table_135[[#This Row],[Item ID]],Analysis_Table,12,FALSE)</f>
        <v>#N/A</v>
      </c>
      <c r="T289" s="20" t="e">
        <f ca="1">VLOOKUP(Table_Data_Table_135[[#This Row],[Item ID]],Analysis_Table,13,FALSE)</f>
        <v>#N/A</v>
      </c>
      <c r="U289" s="3" t="e">
        <f ca="1">VLOOKUP(Table_Data_Table_135[[#This Row],[Item ID]],Analysis_Table,14,FALSE)</f>
        <v>#N/A</v>
      </c>
      <c r="V289" s="22" t="e">
        <f ca="1">VLOOKUP(Table_Data_Table_135[[#This Row],[Item ID]],Analysis_Table,15,FALSE)</f>
        <v>#N/A</v>
      </c>
      <c r="W289" s="2" t="e">
        <f ca="1">VLOOKUP(Table_Data_Table_135[[#This Row],[Item ID]],Analysis_Table,16,FALSE)</f>
        <v>#N/A</v>
      </c>
      <c r="X289" s="2" t="e">
        <f ca="1">VLOOKUP(Table_Data_Table_135[[#This Row],[Item ID]],Analysis_Table,17,FALSE)</f>
        <v>#N/A</v>
      </c>
      <c r="Y289" s="20" t="e">
        <f ca="1">VLOOKUP(Table_Data_Table_135[[#This Row],[Item ID]],Analysis_Table,18,FALSE)</f>
        <v>#N/A</v>
      </c>
      <c r="Z289" s="20" t="e">
        <f ca="1">VLOOKUP(Table_Data_Table_135[[#This Row],[Item ID]],Analysis_Table,19,FALSE)</f>
        <v>#N/A</v>
      </c>
      <c r="AA289"/>
      <c r="AB289"/>
      <c r="AC289">
        <v>1</v>
      </c>
    </row>
    <row r="290" spans="1:29" hidden="1" x14ac:dyDescent="0.25">
      <c r="A290" t="s">
        <v>133</v>
      </c>
      <c r="C290" t="e">
        <f ca="1">VLOOKUP(Table_Data_Table_135[[#This Row],[Item ID]],Analysis_Table,20,FALSE)</f>
        <v>#N/A</v>
      </c>
      <c r="F290" s="1"/>
      <c r="K290" s="21">
        <v>0</v>
      </c>
      <c r="O290" s="2" t="e">
        <f ca="1">VLOOKUP(Table_Data_Table_135[[#This Row],[Item ID]],Analysis_Table,8,FALSE)</f>
        <v>#N/A</v>
      </c>
      <c r="P290" s="19" t="e">
        <f ca="1">VLOOKUP(Table_Data_Table_135[[#This Row],[Item ID]],Analysis_Table,9,FALSE)</f>
        <v>#N/A</v>
      </c>
      <c r="Q290" s="18" t="e">
        <f ca="1">VLOOKUP(Table_Data_Table_135[[#This Row],[Item ID]],Analysis_Table,10,FALSE)</f>
        <v>#N/A</v>
      </c>
      <c r="R290" s="21" t="e">
        <f ca="1">VLOOKUP(Table_Data_Table_135[[#This Row],[Item ID]],Analysis_Table,11,FALSE)</f>
        <v>#N/A</v>
      </c>
      <c r="S290" s="2" t="e">
        <f ca="1">VLOOKUP(Table_Data_Table_135[[#This Row],[Item ID]],Analysis_Table,12,FALSE)</f>
        <v>#N/A</v>
      </c>
      <c r="T290" s="20" t="e">
        <f ca="1">VLOOKUP(Table_Data_Table_135[[#This Row],[Item ID]],Analysis_Table,13,FALSE)</f>
        <v>#N/A</v>
      </c>
      <c r="U290" s="3" t="e">
        <f ca="1">VLOOKUP(Table_Data_Table_135[[#This Row],[Item ID]],Analysis_Table,14,FALSE)</f>
        <v>#N/A</v>
      </c>
      <c r="V290" s="22" t="e">
        <f ca="1">VLOOKUP(Table_Data_Table_135[[#This Row],[Item ID]],Analysis_Table,15,FALSE)</f>
        <v>#N/A</v>
      </c>
      <c r="W290" s="2" t="e">
        <f ca="1">VLOOKUP(Table_Data_Table_135[[#This Row],[Item ID]],Analysis_Table,16,FALSE)</f>
        <v>#N/A</v>
      </c>
      <c r="X290" s="2" t="e">
        <f ca="1">VLOOKUP(Table_Data_Table_135[[#This Row],[Item ID]],Analysis_Table,17,FALSE)</f>
        <v>#N/A</v>
      </c>
      <c r="Y290" s="20" t="e">
        <f ca="1">VLOOKUP(Table_Data_Table_135[[#This Row],[Item ID]],Analysis_Table,18,FALSE)</f>
        <v>#N/A</v>
      </c>
      <c r="Z290" s="20" t="e">
        <f ca="1">VLOOKUP(Table_Data_Table_135[[#This Row],[Item ID]],Analysis_Table,19,FALSE)</f>
        <v>#N/A</v>
      </c>
      <c r="AA290"/>
      <c r="AB290"/>
      <c r="AC290">
        <v>1</v>
      </c>
    </row>
    <row r="291" spans="1:29" hidden="1" x14ac:dyDescent="0.25">
      <c r="A291" t="s">
        <v>133</v>
      </c>
      <c r="C291" t="e">
        <f ca="1">VLOOKUP(Table_Data_Table_135[[#This Row],[Item ID]],Analysis_Table,20,FALSE)</f>
        <v>#N/A</v>
      </c>
      <c r="F291" s="1"/>
      <c r="K291" s="21">
        <v>0</v>
      </c>
      <c r="O291" s="2" t="e">
        <f ca="1">VLOOKUP(Table_Data_Table_135[[#This Row],[Item ID]],Analysis_Table,8,FALSE)</f>
        <v>#N/A</v>
      </c>
      <c r="P291" s="19" t="e">
        <f ca="1">VLOOKUP(Table_Data_Table_135[[#This Row],[Item ID]],Analysis_Table,9,FALSE)</f>
        <v>#N/A</v>
      </c>
      <c r="Q291" s="18" t="e">
        <f ca="1">VLOOKUP(Table_Data_Table_135[[#This Row],[Item ID]],Analysis_Table,10,FALSE)</f>
        <v>#N/A</v>
      </c>
      <c r="R291" s="21" t="e">
        <f ca="1">VLOOKUP(Table_Data_Table_135[[#This Row],[Item ID]],Analysis_Table,11,FALSE)</f>
        <v>#N/A</v>
      </c>
      <c r="S291" s="2" t="e">
        <f ca="1">VLOOKUP(Table_Data_Table_135[[#This Row],[Item ID]],Analysis_Table,12,FALSE)</f>
        <v>#N/A</v>
      </c>
      <c r="T291" s="20" t="e">
        <f ca="1">VLOOKUP(Table_Data_Table_135[[#This Row],[Item ID]],Analysis_Table,13,FALSE)</f>
        <v>#N/A</v>
      </c>
      <c r="U291" s="3" t="e">
        <f ca="1">VLOOKUP(Table_Data_Table_135[[#This Row],[Item ID]],Analysis_Table,14,FALSE)</f>
        <v>#N/A</v>
      </c>
      <c r="V291" s="22" t="e">
        <f ca="1">VLOOKUP(Table_Data_Table_135[[#This Row],[Item ID]],Analysis_Table,15,FALSE)</f>
        <v>#N/A</v>
      </c>
      <c r="W291" s="2" t="e">
        <f ca="1">VLOOKUP(Table_Data_Table_135[[#This Row],[Item ID]],Analysis_Table,16,FALSE)</f>
        <v>#N/A</v>
      </c>
      <c r="X291" s="2" t="e">
        <f ca="1">VLOOKUP(Table_Data_Table_135[[#This Row],[Item ID]],Analysis_Table,17,FALSE)</f>
        <v>#N/A</v>
      </c>
      <c r="Y291" s="20" t="e">
        <f ca="1">VLOOKUP(Table_Data_Table_135[[#This Row],[Item ID]],Analysis_Table,18,FALSE)</f>
        <v>#N/A</v>
      </c>
      <c r="Z291" s="20" t="e">
        <f ca="1">VLOOKUP(Table_Data_Table_135[[#This Row],[Item ID]],Analysis_Table,19,FALSE)</f>
        <v>#N/A</v>
      </c>
      <c r="AA291"/>
      <c r="AB291"/>
      <c r="AC291">
        <v>1</v>
      </c>
    </row>
    <row r="292" spans="1:29" hidden="1" x14ac:dyDescent="0.25">
      <c r="A292" t="s">
        <v>133</v>
      </c>
      <c r="C292" t="e">
        <f ca="1">VLOOKUP(Table_Data_Table_135[[#This Row],[Item ID]],Analysis_Table,20,FALSE)</f>
        <v>#N/A</v>
      </c>
      <c r="F292" s="1"/>
      <c r="K292" s="21">
        <v>0</v>
      </c>
      <c r="O292" s="2" t="e">
        <f ca="1">VLOOKUP(Table_Data_Table_135[[#This Row],[Item ID]],Analysis_Table,8,FALSE)</f>
        <v>#N/A</v>
      </c>
      <c r="P292" s="19" t="e">
        <f ca="1">VLOOKUP(Table_Data_Table_135[[#This Row],[Item ID]],Analysis_Table,9,FALSE)</f>
        <v>#N/A</v>
      </c>
      <c r="Q292" s="18" t="e">
        <f ca="1">VLOOKUP(Table_Data_Table_135[[#This Row],[Item ID]],Analysis_Table,10,FALSE)</f>
        <v>#N/A</v>
      </c>
      <c r="R292" s="21" t="e">
        <f ca="1">VLOOKUP(Table_Data_Table_135[[#This Row],[Item ID]],Analysis_Table,11,FALSE)</f>
        <v>#N/A</v>
      </c>
      <c r="S292" s="2" t="e">
        <f ca="1">VLOOKUP(Table_Data_Table_135[[#This Row],[Item ID]],Analysis_Table,12,FALSE)</f>
        <v>#N/A</v>
      </c>
      <c r="T292" s="20" t="e">
        <f ca="1">VLOOKUP(Table_Data_Table_135[[#This Row],[Item ID]],Analysis_Table,13,FALSE)</f>
        <v>#N/A</v>
      </c>
      <c r="U292" s="3" t="e">
        <f ca="1">VLOOKUP(Table_Data_Table_135[[#This Row],[Item ID]],Analysis_Table,14,FALSE)</f>
        <v>#N/A</v>
      </c>
      <c r="V292" s="22" t="e">
        <f ca="1">VLOOKUP(Table_Data_Table_135[[#This Row],[Item ID]],Analysis_Table,15,FALSE)</f>
        <v>#N/A</v>
      </c>
      <c r="W292" s="2" t="e">
        <f ca="1">VLOOKUP(Table_Data_Table_135[[#This Row],[Item ID]],Analysis_Table,16,FALSE)</f>
        <v>#N/A</v>
      </c>
      <c r="X292" s="2" t="e">
        <f ca="1">VLOOKUP(Table_Data_Table_135[[#This Row],[Item ID]],Analysis_Table,17,FALSE)</f>
        <v>#N/A</v>
      </c>
      <c r="Y292" s="20" t="e">
        <f ca="1">VLOOKUP(Table_Data_Table_135[[#This Row],[Item ID]],Analysis_Table,18,FALSE)</f>
        <v>#N/A</v>
      </c>
      <c r="Z292" s="20" t="e">
        <f ca="1">VLOOKUP(Table_Data_Table_135[[#This Row],[Item ID]],Analysis_Table,19,FALSE)</f>
        <v>#N/A</v>
      </c>
      <c r="AA292"/>
      <c r="AB292"/>
      <c r="AC292">
        <v>1</v>
      </c>
    </row>
    <row r="293" spans="1:29" hidden="1" x14ac:dyDescent="0.25">
      <c r="A293" t="s">
        <v>133</v>
      </c>
      <c r="C293" t="e">
        <f ca="1">VLOOKUP(Table_Data_Table_135[[#This Row],[Item ID]],Analysis_Table,20,FALSE)</f>
        <v>#N/A</v>
      </c>
      <c r="F293" s="1"/>
      <c r="K293" s="21">
        <v>0</v>
      </c>
      <c r="O293" s="2" t="e">
        <f ca="1">VLOOKUP(Table_Data_Table_135[[#This Row],[Item ID]],Analysis_Table,8,FALSE)</f>
        <v>#N/A</v>
      </c>
      <c r="P293" s="19" t="e">
        <f ca="1">VLOOKUP(Table_Data_Table_135[[#This Row],[Item ID]],Analysis_Table,9,FALSE)</f>
        <v>#N/A</v>
      </c>
      <c r="Q293" s="18" t="e">
        <f ca="1">VLOOKUP(Table_Data_Table_135[[#This Row],[Item ID]],Analysis_Table,10,FALSE)</f>
        <v>#N/A</v>
      </c>
      <c r="R293" s="21" t="e">
        <f ca="1">VLOOKUP(Table_Data_Table_135[[#This Row],[Item ID]],Analysis_Table,11,FALSE)</f>
        <v>#N/A</v>
      </c>
      <c r="S293" s="2" t="e">
        <f ca="1">VLOOKUP(Table_Data_Table_135[[#This Row],[Item ID]],Analysis_Table,12,FALSE)</f>
        <v>#N/A</v>
      </c>
      <c r="T293" s="20" t="e">
        <f ca="1">VLOOKUP(Table_Data_Table_135[[#This Row],[Item ID]],Analysis_Table,13,FALSE)</f>
        <v>#N/A</v>
      </c>
      <c r="U293" s="3" t="e">
        <f ca="1">VLOOKUP(Table_Data_Table_135[[#This Row],[Item ID]],Analysis_Table,14,FALSE)</f>
        <v>#N/A</v>
      </c>
      <c r="V293" s="22" t="e">
        <f ca="1">VLOOKUP(Table_Data_Table_135[[#This Row],[Item ID]],Analysis_Table,15,FALSE)</f>
        <v>#N/A</v>
      </c>
      <c r="W293" s="2" t="e">
        <f ca="1">VLOOKUP(Table_Data_Table_135[[#This Row],[Item ID]],Analysis_Table,16,FALSE)</f>
        <v>#N/A</v>
      </c>
      <c r="X293" s="2" t="e">
        <f ca="1">VLOOKUP(Table_Data_Table_135[[#This Row],[Item ID]],Analysis_Table,17,FALSE)</f>
        <v>#N/A</v>
      </c>
      <c r="Y293" s="20" t="e">
        <f ca="1">VLOOKUP(Table_Data_Table_135[[#This Row],[Item ID]],Analysis_Table,18,FALSE)</f>
        <v>#N/A</v>
      </c>
      <c r="Z293" s="20" t="e">
        <f ca="1">VLOOKUP(Table_Data_Table_135[[#This Row],[Item ID]],Analysis_Table,19,FALSE)</f>
        <v>#N/A</v>
      </c>
      <c r="AA293"/>
      <c r="AB293"/>
      <c r="AC293">
        <v>1</v>
      </c>
    </row>
    <row r="294" spans="1:29" hidden="1" x14ac:dyDescent="0.25">
      <c r="A294" t="s">
        <v>133</v>
      </c>
      <c r="C294" t="e">
        <f ca="1">VLOOKUP(Table_Data_Table_135[[#This Row],[Item ID]],Analysis_Table,20,FALSE)</f>
        <v>#N/A</v>
      </c>
      <c r="F294" s="1"/>
      <c r="K294" s="21">
        <v>0</v>
      </c>
      <c r="O294" s="2" t="e">
        <f ca="1">VLOOKUP(Table_Data_Table_135[[#This Row],[Item ID]],Analysis_Table,8,FALSE)</f>
        <v>#N/A</v>
      </c>
      <c r="P294" s="19" t="e">
        <f ca="1">VLOOKUP(Table_Data_Table_135[[#This Row],[Item ID]],Analysis_Table,9,FALSE)</f>
        <v>#N/A</v>
      </c>
      <c r="Q294" s="18" t="e">
        <f ca="1">VLOOKUP(Table_Data_Table_135[[#This Row],[Item ID]],Analysis_Table,10,FALSE)</f>
        <v>#N/A</v>
      </c>
      <c r="R294" s="21" t="e">
        <f ca="1">VLOOKUP(Table_Data_Table_135[[#This Row],[Item ID]],Analysis_Table,11,FALSE)</f>
        <v>#N/A</v>
      </c>
      <c r="S294" s="2" t="e">
        <f ca="1">VLOOKUP(Table_Data_Table_135[[#This Row],[Item ID]],Analysis_Table,12,FALSE)</f>
        <v>#N/A</v>
      </c>
      <c r="T294" s="20" t="e">
        <f ca="1">VLOOKUP(Table_Data_Table_135[[#This Row],[Item ID]],Analysis_Table,13,FALSE)</f>
        <v>#N/A</v>
      </c>
      <c r="U294" s="3" t="e">
        <f ca="1">VLOOKUP(Table_Data_Table_135[[#This Row],[Item ID]],Analysis_Table,14,FALSE)</f>
        <v>#N/A</v>
      </c>
      <c r="V294" s="22" t="e">
        <f ca="1">VLOOKUP(Table_Data_Table_135[[#This Row],[Item ID]],Analysis_Table,15,FALSE)</f>
        <v>#N/A</v>
      </c>
      <c r="W294" s="2" t="e">
        <f ca="1">VLOOKUP(Table_Data_Table_135[[#This Row],[Item ID]],Analysis_Table,16,FALSE)</f>
        <v>#N/A</v>
      </c>
      <c r="X294" s="2" t="e">
        <f ca="1">VLOOKUP(Table_Data_Table_135[[#This Row],[Item ID]],Analysis_Table,17,FALSE)</f>
        <v>#N/A</v>
      </c>
      <c r="Y294" s="20" t="e">
        <f ca="1">VLOOKUP(Table_Data_Table_135[[#This Row],[Item ID]],Analysis_Table,18,FALSE)</f>
        <v>#N/A</v>
      </c>
      <c r="Z294" s="20" t="e">
        <f ca="1">VLOOKUP(Table_Data_Table_135[[#This Row],[Item ID]],Analysis_Table,19,FALSE)</f>
        <v>#N/A</v>
      </c>
      <c r="AA294"/>
      <c r="AB294"/>
      <c r="AC294">
        <v>1</v>
      </c>
    </row>
    <row r="295" spans="1:29" hidden="1" x14ac:dyDescent="0.25">
      <c r="A295" t="s">
        <v>133</v>
      </c>
      <c r="C295" t="e">
        <f ca="1">VLOOKUP(Table_Data_Table_135[[#This Row],[Item ID]],Analysis_Table,20,FALSE)</f>
        <v>#N/A</v>
      </c>
      <c r="F295" s="1"/>
      <c r="K295" s="21">
        <v>0</v>
      </c>
      <c r="O295" s="2" t="e">
        <f ca="1">VLOOKUP(Table_Data_Table_135[[#This Row],[Item ID]],Analysis_Table,8,FALSE)</f>
        <v>#N/A</v>
      </c>
      <c r="P295" s="19" t="e">
        <f ca="1">VLOOKUP(Table_Data_Table_135[[#This Row],[Item ID]],Analysis_Table,9,FALSE)</f>
        <v>#N/A</v>
      </c>
      <c r="Q295" s="18" t="e">
        <f ca="1">VLOOKUP(Table_Data_Table_135[[#This Row],[Item ID]],Analysis_Table,10,FALSE)</f>
        <v>#N/A</v>
      </c>
      <c r="R295" s="21" t="e">
        <f ca="1">VLOOKUP(Table_Data_Table_135[[#This Row],[Item ID]],Analysis_Table,11,FALSE)</f>
        <v>#N/A</v>
      </c>
      <c r="S295" s="2" t="e">
        <f ca="1">VLOOKUP(Table_Data_Table_135[[#This Row],[Item ID]],Analysis_Table,12,FALSE)</f>
        <v>#N/A</v>
      </c>
      <c r="T295" s="20" t="e">
        <f ca="1">VLOOKUP(Table_Data_Table_135[[#This Row],[Item ID]],Analysis_Table,13,FALSE)</f>
        <v>#N/A</v>
      </c>
      <c r="U295" s="3" t="e">
        <f ca="1">VLOOKUP(Table_Data_Table_135[[#This Row],[Item ID]],Analysis_Table,14,FALSE)</f>
        <v>#N/A</v>
      </c>
      <c r="V295" s="22" t="e">
        <f ca="1">VLOOKUP(Table_Data_Table_135[[#This Row],[Item ID]],Analysis_Table,15,FALSE)</f>
        <v>#N/A</v>
      </c>
      <c r="W295" s="2" t="e">
        <f ca="1">VLOOKUP(Table_Data_Table_135[[#This Row],[Item ID]],Analysis_Table,16,FALSE)</f>
        <v>#N/A</v>
      </c>
      <c r="X295" s="2" t="e">
        <f ca="1">VLOOKUP(Table_Data_Table_135[[#This Row],[Item ID]],Analysis_Table,17,FALSE)</f>
        <v>#N/A</v>
      </c>
      <c r="Y295" s="20" t="e">
        <f ca="1">VLOOKUP(Table_Data_Table_135[[#This Row],[Item ID]],Analysis_Table,18,FALSE)</f>
        <v>#N/A</v>
      </c>
      <c r="Z295" s="20" t="e">
        <f ca="1">VLOOKUP(Table_Data_Table_135[[#This Row],[Item ID]],Analysis_Table,19,FALSE)</f>
        <v>#N/A</v>
      </c>
      <c r="AA295"/>
      <c r="AB295"/>
      <c r="AC295">
        <v>1</v>
      </c>
    </row>
    <row r="296" spans="1:29" hidden="1" x14ac:dyDescent="0.25">
      <c r="A296" t="s">
        <v>133</v>
      </c>
      <c r="C296" t="e">
        <f ca="1">VLOOKUP(Table_Data_Table_135[[#This Row],[Item ID]],Analysis_Table,20,FALSE)</f>
        <v>#N/A</v>
      </c>
      <c r="F296" s="1"/>
      <c r="K296" s="21">
        <v>0</v>
      </c>
      <c r="O296" s="2" t="e">
        <f ca="1">VLOOKUP(Table_Data_Table_135[[#This Row],[Item ID]],Analysis_Table,8,FALSE)</f>
        <v>#N/A</v>
      </c>
      <c r="P296" s="19" t="e">
        <f ca="1">VLOOKUP(Table_Data_Table_135[[#This Row],[Item ID]],Analysis_Table,9,FALSE)</f>
        <v>#N/A</v>
      </c>
      <c r="Q296" s="18" t="e">
        <f ca="1">VLOOKUP(Table_Data_Table_135[[#This Row],[Item ID]],Analysis_Table,10,FALSE)</f>
        <v>#N/A</v>
      </c>
      <c r="R296" s="21" t="e">
        <f ca="1">VLOOKUP(Table_Data_Table_135[[#This Row],[Item ID]],Analysis_Table,11,FALSE)</f>
        <v>#N/A</v>
      </c>
      <c r="S296" s="2" t="e">
        <f ca="1">VLOOKUP(Table_Data_Table_135[[#This Row],[Item ID]],Analysis_Table,12,FALSE)</f>
        <v>#N/A</v>
      </c>
      <c r="T296" s="20" t="e">
        <f ca="1">VLOOKUP(Table_Data_Table_135[[#This Row],[Item ID]],Analysis_Table,13,FALSE)</f>
        <v>#N/A</v>
      </c>
      <c r="U296" s="3" t="e">
        <f ca="1">VLOOKUP(Table_Data_Table_135[[#This Row],[Item ID]],Analysis_Table,14,FALSE)</f>
        <v>#N/A</v>
      </c>
      <c r="V296" s="22" t="e">
        <f ca="1">VLOOKUP(Table_Data_Table_135[[#This Row],[Item ID]],Analysis_Table,15,FALSE)</f>
        <v>#N/A</v>
      </c>
      <c r="W296" s="2" t="e">
        <f ca="1">VLOOKUP(Table_Data_Table_135[[#This Row],[Item ID]],Analysis_Table,16,FALSE)</f>
        <v>#N/A</v>
      </c>
      <c r="X296" s="2" t="e">
        <f ca="1">VLOOKUP(Table_Data_Table_135[[#This Row],[Item ID]],Analysis_Table,17,FALSE)</f>
        <v>#N/A</v>
      </c>
      <c r="Y296" s="20" t="e">
        <f ca="1">VLOOKUP(Table_Data_Table_135[[#This Row],[Item ID]],Analysis_Table,18,FALSE)</f>
        <v>#N/A</v>
      </c>
      <c r="Z296" s="20" t="e">
        <f ca="1">VLOOKUP(Table_Data_Table_135[[#This Row],[Item ID]],Analysis_Table,19,FALSE)</f>
        <v>#N/A</v>
      </c>
      <c r="AA296"/>
      <c r="AB296"/>
      <c r="AC296">
        <v>1</v>
      </c>
    </row>
    <row r="297" spans="1:29" hidden="1" x14ac:dyDescent="0.25">
      <c r="A297" t="s">
        <v>133</v>
      </c>
      <c r="C297" t="e">
        <f ca="1">VLOOKUP(Table_Data_Table_135[[#This Row],[Item ID]],Analysis_Table,20,FALSE)</f>
        <v>#N/A</v>
      </c>
      <c r="F297" s="1"/>
      <c r="K297" s="21">
        <v>0</v>
      </c>
      <c r="O297" s="2" t="e">
        <f ca="1">VLOOKUP(Table_Data_Table_135[[#This Row],[Item ID]],Analysis_Table,8,FALSE)</f>
        <v>#N/A</v>
      </c>
      <c r="P297" s="19" t="e">
        <f ca="1">VLOOKUP(Table_Data_Table_135[[#This Row],[Item ID]],Analysis_Table,9,FALSE)</f>
        <v>#N/A</v>
      </c>
      <c r="Q297" s="18" t="e">
        <f ca="1">VLOOKUP(Table_Data_Table_135[[#This Row],[Item ID]],Analysis_Table,10,FALSE)</f>
        <v>#N/A</v>
      </c>
      <c r="R297" s="21" t="e">
        <f ca="1">VLOOKUP(Table_Data_Table_135[[#This Row],[Item ID]],Analysis_Table,11,FALSE)</f>
        <v>#N/A</v>
      </c>
      <c r="S297" s="2" t="e">
        <f ca="1">VLOOKUP(Table_Data_Table_135[[#This Row],[Item ID]],Analysis_Table,12,FALSE)</f>
        <v>#N/A</v>
      </c>
      <c r="T297" s="20" t="e">
        <f ca="1">VLOOKUP(Table_Data_Table_135[[#This Row],[Item ID]],Analysis_Table,13,FALSE)</f>
        <v>#N/A</v>
      </c>
      <c r="U297" s="3" t="e">
        <f ca="1">VLOOKUP(Table_Data_Table_135[[#This Row],[Item ID]],Analysis_Table,14,FALSE)</f>
        <v>#N/A</v>
      </c>
      <c r="V297" s="22" t="e">
        <f ca="1">VLOOKUP(Table_Data_Table_135[[#This Row],[Item ID]],Analysis_Table,15,FALSE)</f>
        <v>#N/A</v>
      </c>
      <c r="W297" s="2" t="e">
        <f ca="1">VLOOKUP(Table_Data_Table_135[[#This Row],[Item ID]],Analysis_Table,16,FALSE)</f>
        <v>#N/A</v>
      </c>
      <c r="X297" s="2" t="e">
        <f ca="1">VLOOKUP(Table_Data_Table_135[[#This Row],[Item ID]],Analysis_Table,17,FALSE)</f>
        <v>#N/A</v>
      </c>
      <c r="Y297" s="20" t="e">
        <f ca="1">VLOOKUP(Table_Data_Table_135[[#This Row],[Item ID]],Analysis_Table,18,FALSE)</f>
        <v>#N/A</v>
      </c>
      <c r="Z297" s="20" t="e">
        <f ca="1">VLOOKUP(Table_Data_Table_135[[#This Row],[Item ID]],Analysis_Table,19,FALSE)</f>
        <v>#N/A</v>
      </c>
      <c r="AA297"/>
      <c r="AB297"/>
      <c r="AC297">
        <v>1</v>
      </c>
    </row>
    <row r="298" spans="1:29" hidden="1" x14ac:dyDescent="0.25">
      <c r="A298" t="s">
        <v>133</v>
      </c>
      <c r="C298" t="e">
        <f ca="1">VLOOKUP(Table_Data_Table_135[[#This Row],[Item ID]],Analysis_Table,20,FALSE)</f>
        <v>#N/A</v>
      </c>
      <c r="F298" s="1"/>
      <c r="K298" s="21">
        <v>0</v>
      </c>
      <c r="O298" s="2" t="e">
        <f ca="1">VLOOKUP(Table_Data_Table_135[[#This Row],[Item ID]],Analysis_Table,8,FALSE)</f>
        <v>#N/A</v>
      </c>
      <c r="P298" s="19" t="e">
        <f ca="1">VLOOKUP(Table_Data_Table_135[[#This Row],[Item ID]],Analysis_Table,9,FALSE)</f>
        <v>#N/A</v>
      </c>
      <c r="Q298" s="18" t="e">
        <f ca="1">VLOOKUP(Table_Data_Table_135[[#This Row],[Item ID]],Analysis_Table,10,FALSE)</f>
        <v>#N/A</v>
      </c>
      <c r="R298" s="21" t="e">
        <f ca="1">VLOOKUP(Table_Data_Table_135[[#This Row],[Item ID]],Analysis_Table,11,FALSE)</f>
        <v>#N/A</v>
      </c>
      <c r="S298" s="2" t="e">
        <f ca="1">VLOOKUP(Table_Data_Table_135[[#This Row],[Item ID]],Analysis_Table,12,FALSE)</f>
        <v>#N/A</v>
      </c>
      <c r="T298" s="20" t="e">
        <f ca="1">VLOOKUP(Table_Data_Table_135[[#This Row],[Item ID]],Analysis_Table,13,FALSE)</f>
        <v>#N/A</v>
      </c>
      <c r="U298" s="3" t="e">
        <f ca="1">VLOOKUP(Table_Data_Table_135[[#This Row],[Item ID]],Analysis_Table,14,FALSE)</f>
        <v>#N/A</v>
      </c>
      <c r="V298" s="22" t="e">
        <f ca="1">VLOOKUP(Table_Data_Table_135[[#This Row],[Item ID]],Analysis_Table,15,FALSE)</f>
        <v>#N/A</v>
      </c>
      <c r="W298" s="2" t="e">
        <f ca="1">VLOOKUP(Table_Data_Table_135[[#This Row],[Item ID]],Analysis_Table,16,FALSE)</f>
        <v>#N/A</v>
      </c>
      <c r="X298" s="2" t="e">
        <f ca="1">VLOOKUP(Table_Data_Table_135[[#This Row],[Item ID]],Analysis_Table,17,FALSE)</f>
        <v>#N/A</v>
      </c>
      <c r="Y298" s="20" t="e">
        <f ca="1">VLOOKUP(Table_Data_Table_135[[#This Row],[Item ID]],Analysis_Table,18,FALSE)</f>
        <v>#N/A</v>
      </c>
      <c r="Z298" s="20" t="e">
        <f ca="1">VLOOKUP(Table_Data_Table_135[[#This Row],[Item ID]],Analysis_Table,19,FALSE)</f>
        <v>#N/A</v>
      </c>
      <c r="AA298"/>
      <c r="AB298"/>
      <c r="AC298">
        <v>1</v>
      </c>
    </row>
    <row r="299" spans="1:29" hidden="1" x14ac:dyDescent="0.25">
      <c r="A299" t="s">
        <v>133</v>
      </c>
      <c r="C299" t="e">
        <f ca="1">VLOOKUP(Table_Data_Table_135[[#This Row],[Item ID]],Analysis_Table,20,FALSE)</f>
        <v>#N/A</v>
      </c>
      <c r="F299" s="1"/>
      <c r="K299" s="21">
        <v>0</v>
      </c>
      <c r="O299" s="2" t="e">
        <f ca="1">VLOOKUP(Table_Data_Table_135[[#This Row],[Item ID]],Analysis_Table,8,FALSE)</f>
        <v>#N/A</v>
      </c>
      <c r="P299" s="19" t="e">
        <f ca="1">VLOOKUP(Table_Data_Table_135[[#This Row],[Item ID]],Analysis_Table,9,FALSE)</f>
        <v>#N/A</v>
      </c>
      <c r="Q299" s="18" t="e">
        <f ca="1">VLOOKUP(Table_Data_Table_135[[#This Row],[Item ID]],Analysis_Table,10,FALSE)</f>
        <v>#N/A</v>
      </c>
      <c r="R299" s="21" t="e">
        <f ca="1">VLOOKUP(Table_Data_Table_135[[#This Row],[Item ID]],Analysis_Table,11,FALSE)</f>
        <v>#N/A</v>
      </c>
      <c r="S299" s="2" t="e">
        <f ca="1">VLOOKUP(Table_Data_Table_135[[#This Row],[Item ID]],Analysis_Table,12,FALSE)</f>
        <v>#N/A</v>
      </c>
      <c r="T299" s="20" t="e">
        <f ca="1">VLOOKUP(Table_Data_Table_135[[#This Row],[Item ID]],Analysis_Table,13,FALSE)</f>
        <v>#N/A</v>
      </c>
      <c r="U299" s="3" t="e">
        <f ca="1">VLOOKUP(Table_Data_Table_135[[#This Row],[Item ID]],Analysis_Table,14,FALSE)</f>
        <v>#N/A</v>
      </c>
      <c r="V299" s="22" t="e">
        <f ca="1">VLOOKUP(Table_Data_Table_135[[#This Row],[Item ID]],Analysis_Table,15,FALSE)</f>
        <v>#N/A</v>
      </c>
      <c r="W299" s="2" t="e">
        <f ca="1">VLOOKUP(Table_Data_Table_135[[#This Row],[Item ID]],Analysis_Table,16,FALSE)</f>
        <v>#N/A</v>
      </c>
      <c r="X299" s="2" t="e">
        <f ca="1">VLOOKUP(Table_Data_Table_135[[#This Row],[Item ID]],Analysis_Table,17,FALSE)</f>
        <v>#N/A</v>
      </c>
      <c r="Y299" s="20" t="e">
        <f ca="1">VLOOKUP(Table_Data_Table_135[[#This Row],[Item ID]],Analysis_Table,18,FALSE)</f>
        <v>#N/A</v>
      </c>
      <c r="Z299" s="20" t="e">
        <f ca="1">VLOOKUP(Table_Data_Table_135[[#This Row],[Item ID]],Analysis_Table,19,FALSE)</f>
        <v>#N/A</v>
      </c>
      <c r="AA299"/>
      <c r="AB299"/>
      <c r="AC299">
        <v>1</v>
      </c>
    </row>
    <row r="300" spans="1:29" hidden="1" x14ac:dyDescent="0.25">
      <c r="A300" t="s">
        <v>133</v>
      </c>
      <c r="C300" t="e">
        <f ca="1">VLOOKUP(Table_Data_Table_135[[#This Row],[Item ID]],Analysis_Table,20,FALSE)</f>
        <v>#N/A</v>
      </c>
      <c r="F300" s="1"/>
      <c r="K300" s="21">
        <v>0</v>
      </c>
      <c r="O300" s="2" t="e">
        <f ca="1">VLOOKUP(Table_Data_Table_135[[#This Row],[Item ID]],Analysis_Table,8,FALSE)</f>
        <v>#N/A</v>
      </c>
      <c r="P300" s="19" t="e">
        <f ca="1">VLOOKUP(Table_Data_Table_135[[#This Row],[Item ID]],Analysis_Table,9,FALSE)</f>
        <v>#N/A</v>
      </c>
      <c r="Q300" s="18" t="e">
        <f ca="1">VLOOKUP(Table_Data_Table_135[[#This Row],[Item ID]],Analysis_Table,10,FALSE)</f>
        <v>#N/A</v>
      </c>
      <c r="R300" s="21" t="e">
        <f ca="1">VLOOKUP(Table_Data_Table_135[[#This Row],[Item ID]],Analysis_Table,11,FALSE)</f>
        <v>#N/A</v>
      </c>
      <c r="S300" s="2" t="e">
        <f ca="1">VLOOKUP(Table_Data_Table_135[[#This Row],[Item ID]],Analysis_Table,12,FALSE)</f>
        <v>#N/A</v>
      </c>
      <c r="T300" s="20" t="e">
        <f ca="1">VLOOKUP(Table_Data_Table_135[[#This Row],[Item ID]],Analysis_Table,13,FALSE)</f>
        <v>#N/A</v>
      </c>
      <c r="U300" s="3" t="e">
        <f ca="1">VLOOKUP(Table_Data_Table_135[[#This Row],[Item ID]],Analysis_Table,14,FALSE)</f>
        <v>#N/A</v>
      </c>
      <c r="V300" s="22" t="e">
        <f ca="1">VLOOKUP(Table_Data_Table_135[[#This Row],[Item ID]],Analysis_Table,15,FALSE)</f>
        <v>#N/A</v>
      </c>
      <c r="W300" s="2" t="e">
        <f ca="1">VLOOKUP(Table_Data_Table_135[[#This Row],[Item ID]],Analysis_Table,16,FALSE)</f>
        <v>#N/A</v>
      </c>
      <c r="X300" s="2" t="e">
        <f ca="1">VLOOKUP(Table_Data_Table_135[[#This Row],[Item ID]],Analysis_Table,17,FALSE)</f>
        <v>#N/A</v>
      </c>
      <c r="Y300" s="20" t="e">
        <f ca="1">VLOOKUP(Table_Data_Table_135[[#This Row],[Item ID]],Analysis_Table,18,FALSE)</f>
        <v>#N/A</v>
      </c>
      <c r="Z300" s="20" t="e">
        <f ca="1">VLOOKUP(Table_Data_Table_135[[#This Row],[Item ID]],Analysis_Table,19,FALSE)</f>
        <v>#N/A</v>
      </c>
      <c r="AA300"/>
      <c r="AB300"/>
      <c r="AC300">
        <v>1</v>
      </c>
    </row>
    <row r="301" spans="1:29" hidden="1" x14ac:dyDescent="0.25">
      <c r="A301" t="s">
        <v>133</v>
      </c>
      <c r="C301" t="e">
        <f ca="1">VLOOKUP(Table_Data_Table_135[[#This Row],[Item ID]],Analysis_Table,20,FALSE)</f>
        <v>#N/A</v>
      </c>
      <c r="F301" s="1"/>
      <c r="K301" s="21">
        <v>0</v>
      </c>
      <c r="O301" s="2" t="e">
        <f ca="1">VLOOKUP(Table_Data_Table_135[[#This Row],[Item ID]],Analysis_Table,8,FALSE)</f>
        <v>#N/A</v>
      </c>
      <c r="P301" s="19" t="e">
        <f ca="1">VLOOKUP(Table_Data_Table_135[[#This Row],[Item ID]],Analysis_Table,9,FALSE)</f>
        <v>#N/A</v>
      </c>
      <c r="Q301" s="18" t="e">
        <f ca="1">VLOOKUP(Table_Data_Table_135[[#This Row],[Item ID]],Analysis_Table,10,FALSE)</f>
        <v>#N/A</v>
      </c>
      <c r="R301" s="21" t="e">
        <f ca="1">VLOOKUP(Table_Data_Table_135[[#This Row],[Item ID]],Analysis_Table,11,FALSE)</f>
        <v>#N/A</v>
      </c>
      <c r="S301" s="2" t="e">
        <f ca="1">VLOOKUP(Table_Data_Table_135[[#This Row],[Item ID]],Analysis_Table,12,FALSE)</f>
        <v>#N/A</v>
      </c>
      <c r="T301" s="20" t="e">
        <f ca="1">VLOOKUP(Table_Data_Table_135[[#This Row],[Item ID]],Analysis_Table,13,FALSE)</f>
        <v>#N/A</v>
      </c>
      <c r="U301" s="3" t="e">
        <f ca="1">VLOOKUP(Table_Data_Table_135[[#This Row],[Item ID]],Analysis_Table,14,FALSE)</f>
        <v>#N/A</v>
      </c>
      <c r="V301" s="22" t="e">
        <f ca="1">VLOOKUP(Table_Data_Table_135[[#This Row],[Item ID]],Analysis_Table,15,FALSE)</f>
        <v>#N/A</v>
      </c>
      <c r="W301" s="2" t="e">
        <f ca="1">VLOOKUP(Table_Data_Table_135[[#This Row],[Item ID]],Analysis_Table,16,FALSE)</f>
        <v>#N/A</v>
      </c>
      <c r="X301" s="2" t="e">
        <f ca="1">VLOOKUP(Table_Data_Table_135[[#This Row],[Item ID]],Analysis_Table,17,FALSE)</f>
        <v>#N/A</v>
      </c>
      <c r="Y301" s="20" t="e">
        <f ca="1">VLOOKUP(Table_Data_Table_135[[#This Row],[Item ID]],Analysis_Table,18,FALSE)</f>
        <v>#N/A</v>
      </c>
      <c r="Z301" s="20" t="e">
        <f ca="1">VLOOKUP(Table_Data_Table_135[[#This Row],[Item ID]],Analysis_Table,19,FALSE)</f>
        <v>#N/A</v>
      </c>
      <c r="AA301"/>
      <c r="AB301"/>
      <c r="AC301">
        <v>1</v>
      </c>
    </row>
    <row r="302" spans="1:29" hidden="1" x14ac:dyDescent="0.25">
      <c r="A302" t="s">
        <v>133</v>
      </c>
      <c r="C302" t="e">
        <f ca="1">VLOOKUP(Table_Data_Table_135[[#This Row],[Item ID]],Analysis_Table,20,FALSE)</f>
        <v>#N/A</v>
      </c>
      <c r="F302" s="1"/>
      <c r="K302" s="21">
        <v>0</v>
      </c>
      <c r="O302" s="2" t="e">
        <f ca="1">VLOOKUP(Table_Data_Table_135[[#This Row],[Item ID]],Analysis_Table,8,FALSE)</f>
        <v>#N/A</v>
      </c>
      <c r="P302" s="19" t="e">
        <f ca="1">VLOOKUP(Table_Data_Table_135[[#This Row],[Item ID]],Analysis_Table,9,FALSE)</f>
        <v>#N/A</v>
      </c>
      <c r="Q302" s="18" t="e">
        <f ca="1">VLOOKUP(Table_Data_Table_135[[#This Row],[Item ID]],Analysis_Table,10,FALSE)</f>
        <v>#N/A</v>
      </c>
      <c r="R302" s="21" t="e">
        <f ca="1">VLOOKUP(Table_Data_Table_135[[#This Row],[Item ID]],Analysis_Table,11,FALSE)</f>
        <v>#N/A</v>
      </c>
      <c r="S302" s="2" t="e">
        <f ca="1">VLOOKUP(Table_Data_Table_135[[#This Row],[Item ID]],Analysis_Table,12,FALSE)</f>
        <v>#N/A</v>
      </c>
      <c r="T302" s="20" t="e">
        <f ca="1">VLOOKUP(Table_Data_Table_135[[#This Row],[Item ID]],Analysis_Table,13,FALSE)</f>
        <v>#N/A</v>
      </c>
      <c r="U302" s="3" t="e">
        <f ca="1">VLOOKUP(Table_Data_Table_135[[#This Row],[Item ID]],Analysis_Table,14,FALSE)</f>
        <v>#N/A</v>
      </c>
      <c r="V302" s="22" t="e">
        <f ca="1">VLOOKUP(Table_Data_Table_135[[#This Row],[Item ID]],Analysis_Table,15,FALSE)</f>
        <v>#N/A</v>
      </c>
      <c r="W302" s="2" t="e">
        <f ca="1">VLOOKUP(Table_Data_Table_135[[#This Row],[Item ID]],Analysis_Table,16,FALSE)</f>
        <v>#N/A</v>
      </c>
      <c r="X302" s="2" t="e">
        <f ca="1">VLOOKUP(Table_Data_Table_135[[#This Row],[Item ID]],Analysis_Table,17,FALSE)</f>
        <v>#N/A</v>
      </c>
      <c r="Y302" s="20" t="e">
        <f ca="1">VLOOKUP(Table_Data_Table_135[[#This Row],[Item ID]],Analysis_Table,18,FALSE)</f>
        <v>#N/A</v>
      </c>
      <c r="Z302" s="20" t="e">
        <f ca="1">VLOOKUP(Table_Data_Table_135[[#This Row],[Item ID]],Analysis_Table,19,FALSE)</f>
        <v>#N/A</v>
      </c>
      <c r="AA302"/>
      <c r="AB302"/>
      <c r="AC302">
        <v>1</v>
      </c>
    </row>
    <row r="303" spans="1:29" hidden="1" x14ac:dyDescent="0.25">
      <c r="A303" t="s">
        <v>133</v>
      </c>
      <c r="C303" t="e">
        <f ca="1">VLOOKUP(Table_Data_Table_135[[#This Row],[Item ID]],Analysis_Table,20,FALSE)</f>
        <v>#N/A</v>
      </c>
      <c r="F303" s="1"/>
      <c r="K303" s="21">
        <v>0</v>
      </c>
      <c r="O303" s="2" t="e">
        <f ca="1">VLOOKUP(Table_Data_Table_135[[#This Row],[Item ID]],Analysis_Table,8,FALSE)</f>
        <v>#N/A</v>
      </c>
      <c r="P303" s="19" t="e">
        <f ca="1">VLOOKUP(Table_Data_Table_135[[#This Row],[Item ID]],Analysis_Table,9,FALSE)</f>
        <v>#N/A</v>
      </c>
      <c r="Q303" s="18" t="e">
        <f ca="1">VLOOKUP(Table_Data_Table_135[[#This Row],[Item ID]],Analysis_Table,10,FALSE)</f>
        <v>#N/A</v>
      </c>
      <c r="R303" s="21" t="e">
        <f ca="1">VLOOKUP(Table_Data_Table_135[[#This Row],[Item ID]],Analysis_Table,11,FALSE)</f>
        <v>#N/A</v>
      </c>
      <c r="S303" s="2" t="e">
        <f ca="1">VLOOKUP(Table_Data_Table_135[[#This Row],[Item ID]],Analysis_Table,12,FALSE)</f>
        <v>#N/A</v>
      </c>
      <c r="T303" s="20" t="e">
        <f ca="1">VLOOKUP(Table_Data_Table_135[[#This Row],[Item ID]],Analysis_Table,13,FALSE)</f>
        <v>#N/A</v>
      </c>
      <c r="U303" s="3" t="e">
        <f ca="1">VLOOKUP(Table_Data_Table_135[[#This Row],[Item ID]],Analysis_Table,14,FALSE)</f>
        <v>#N/A</v>
      </c>
      <c r="V303" s="22" t="e">
        <f ca="1">VLOOKUP(Table_Data_Table_135[[#This Row],[Item ID]],Analysis_Table,15,FALSE)</f>
        <v>#N/A</v>
      </c>
      <c r="W303" s="2" t="e">
        <f ca="1">VLOOKUP(Table_Data_Table_135[[#This Row],[Item ID]],Analysis_Table,16,FALSE)</f>
        <v>#N/A</v>
      </c>
      <c r="X303" s="2" t="e">
        <f ca="1">VLOOKUP(Table_Data_Table_135[[#This Row],[Item ID]],Analysis_Table,17,FALSE)</f>
        <v>#N/A</v>
      </c>
      <c r="Y303" s="20" t="e">
        <f ca="1">VLOOKUP(Table_Data_Table_135[[#This Row],[Item ID]],Analysis_Table,18,FALSE)</f>
        <v>#N/A</v>
      </c>
      <c r="Z303" s="20" t="e">
        <f ca="1">VLOOKUP(Table_Data_Table_135[[#This Row],[Item ID]],Analysis_Table,19,FALSE)</f>
        <v>#N/A</v>
      </c>
      <c r="AA303"/>
      <c r="AB303"/>
      <c r="AC303">
        <v>1</v>
      </c>
    </row>
    <row r="304" spans="1:29" hidden="1" x14ac:dyDescent="0.25">
      <c r="A304" t="s">
        <v>133</v>
      </c>
      <c r="C304" t="e">
        <f ca="1">VLOOKUP(Table_Data_Table_135[[#This Row],[Item ID]],Analysis_Table,20,FALSE)</f>
        <v>#N/A</v>
      </c>
      <c r="F304" s="1"/>
      <c r="K304" s="21">
        <v>0</v>
      </c>
      <c r="O304" s="2" t="e">
        <f ca="1">VLOOKUP(Table_Data_Table_135[[#This Row],[Item ID]],Analysis_Table,8,FALSE)</f>
        <v>#N/A</v>
      </c>
      <c r="P304" s="19" t="e">
        <f ca="1">VLOOKUP(Table_Data_Table_135[[#This Row],[Item ID]],Analysis_Table,9,FALSE)</f>
        <v>#N/A</v>
      </c>
      <c r="Q304" s="18" t="e">
        <f ca="1">VLOOKUP(Table_Data_Table_135[[#This Row],[Item ID]],Analysis_Table,10,FALSE)</f>
        <v>#N/A</v>
      </c>
      <c r="R304" s="21" t="e">
        <f ca="1">VLOOKUP(Table_Data_Table_135[[#This Row],[Item ID]],Analysis_Table,11,FALSE)</f>
        <v>#N/A</v>
      </c>
      <c r="S304" s="2" t="e">
        <f ca="1">VLOOKUP(Table_Data_Table_135[[#This Row],[Item ID]],Analysis_Table,12,FALSE)</f>
        <v>#N/A</v>
      </c>
      <c r="T304" s="20" t="e">
        <f ca="1">VLOOKUP(Table_Data_Table_135[[#This Row],[Item ID]],Analysis_Table,13,FALSE)</f>
        <v>#N/A</v>
      </c>
      <c r="U304" s="3" t="e">
        <f ca="1">VLOOKUP(Table_Data_Table_135[[#This Row],[Item ID]],Analysis_Table,14,FALSE)</f>
        <v>#N/A</v>
      </c>
      <c r="V304" s="22" t="e">
        <f ca="1">VLOOKUP(Table_Data_Table_135[[#This Row],[Item ID]],Analysis_Table,15,FALSE)</f>
        <v>#N/A</v>
      </c>
      <c r="W304" s="2" t="e">
        <f ca="1">VLOOKUP(Table_Data_Table_135[[#This Row],[Item ID]],Analysis_Table,16,FALSE)</f>
        <v>#N/A</v>
      </c>
      <c r="X304" s="2" t="e">
        <f ca="1">VLOOKUP(Table_Data_Table_135[[#This Row],[Item ID]],Analysis_Table,17,FALSE)</f>
        <v>#N/A</v>
      </c>
      <c r="Y304" s="20" t="e">
        <f ca="1">VLOOKUP(Table_Data_Table_135[[#This Row],[Item ID]],Analysis_Table,18,FALSE)</f>
        <v>#N/A</v>
      </c>
      <c r="Z304" s="20" t="e">
        <f ca="1">VLOOKUP(Table_Data_Table_135[[#This Row],[Item ID]],Analysis_Table,19,FALSE)</f>
        <v>#N/A</v>
      </c>
      <c r="AA304"/>
      <c r="AB304"/>
      <c r="AC304">
        <v>1</v>
      </c>
    </row>
    <row r="305" spans="1:29" hidden="1" x14ac:dyDescent="0.25">
      <c r="A305" t="s">
        <v>133</v>
      </c>
      <c r="C305" t="e">
        <f ca="1">VLOOKUP(Table_Data_Table_135[[#This Row],[Item ID]],Analysis_Table,20,FALSE)</f>
        <v>#N/A</v>
      </c>
      <c r="F305" s="1"/>
      <c r="K305" s="21">
        <v>0</v>
      </c>
      <c r="O305" s="2" t="e">
        <f ca="1">VLOOKUP(Table_Data_Table_135[[#This Row],[Item ID]],Analysis_Table,8,FALSE)</f>
        <v>#N/A</v>
      </c>
      <c r="P305" s="19" t="e">
        <f ca="1">VLOOKUP(Table_Data_Table_135[[#This Row],[Item ID]],Analysis_Table,9,FALSE)</f>
        <v>#N/A</v>
      </c>
      <c r="Q305" s="18" t="e">
        <f ca="1">VLOOKUP(Table_Data_Table_135[[#This Row],[Item ID]],Analysis_Table,10,FALSE)</f>
        <v>#N/A</v>
      </c>
      <c r="R305" s="21" t="e">
        <f ca="1">VLOOKUP(Table_Data_Table_135[[#This Row],[Item ID]],Analysis_Table,11,FALSE)</f>
        <v>#N/A</v>
      </c>
      <c r="S305" s="2" t="e">
        <f ca="1">VLOOKUP(Table_Data_Table_135[[#This Row],[Item ID]],Analysis_Table,12,FALSE)</f>
        <v>#N/A</v>
      </c>
      <c r="T305" s="20" t="e">
        <f ca="1">VLOOKUP(Table_Data_Table_135[[#This Row],[Item ID]],Analysis_Table,13,FALSE)</f>
        <v>#N/A</v>
      </c>
      <c r="U305" s="3" t="e">
        <f ca="1">VLOOKUP(Table_Data_Table_135[[#This Row],[Item ID]],Analysis_Table,14,FALSE)</f>
        <v>#N/A</v>
      </c>
      <c r="V305" s="22" t="e">
        <f ca="1">VLOOKUP(Table_Data_Table_135[[#This Row],[Item ID]],Analysis_Table,15,FALSE)</f>
        <v>#N/A</v>
      </c>
      <c r="W305" s="2" t="e">
        <f ca="1">VLOOKUP(Table_Data_Table_135[[#This Row],[Item ID]],Analysis_Table,16,FALSE)</f>
        <v>#N/A</v>
      </c>
      <c r="X305" s="2" t="e">
        <f ca="1">VLOOKUP(Table_Data_Table_135[[#This Row],[Item ID]],Analysis_Table,17,FALSE)</f>
        <v>#N/A</v>
      </c>
      <c r="Y305" s="20" t="e">
        <f ca="1">VLOOKUP(Table_Data_Table_135[[#This Row],[Item ID]],Analysis_Table,18,FALSE)</f>
        <v>#N/A</v>
      </c>
      <c r="Z305" s="20" t="e">
        <f ca="1">VLOOKUP(Table_Data_Table_135[[#This Row],[Item ID]],Analysis_Table,19,FALSE)</f>
        <v>#N/A</v>
      </c>
      <c r="AA305"/>
      <c r="AB305"/>
      <c r="AC305">
        <v>1</v>
      </c>
    </row>
    <row r="306" spans="1:29" hidden="1" x14ac:dyDescent="0.25">
      <c r="A306" t="s">
        <v>133</v>
      </c>
      <c r="C306" t="e">
        <f ca="1">VLOOKUP(Table_Data_Table_135[[#This Row],[Item ID]],Analysis_Table,20,FALSE)</f>
        <v>#N/A</v>
      </c>
      <c r="F306" s="1"/>
      <c r="K306" s="21">
        <v>0</v>
      </c>
      <c r="O306" s="2" t="e">
        <f ca="1">VLOOKUP(Table_Data_Table_135[[#This Row],[Item ID]],Analysis_Table,8,FALSE)</f>
        <v>#N/A</v>
      </c>
      <c r="P306" s="19" t="e">
        <f ca="1">VLOOKUP(Table_Data_Table_135[[#This Row],[Item ID]],Analysis_Table,9,FALSE)</f>
        <v>#N/A</v>
      </c>
      <c r="Q306" s="18" t="e">
        <f ca="1">VLOOKUP(Table_Data_Table_135[[#This Row],[Item ID]],Analysis_Table,10,FALSE)</f>
        <v>#N/A</v>
      </c>
      <c r="R306" s="21" t="e">
        <f ca="1">VLOOKUP(Table_Data_Table_135[[#This Row],[Item ID]],Analysis_Table,11,FALSE)</f>
        <v>#N/A</v>
      </c>
      <c r="S306" s="2" t="e">
        <f ca="1">VLOOKUP(Table_Data_Table_135[[#This Row],[Item ID]],Analysis_Table,12,FALSE)</f>
        <v>#N/A</v>
      </c>
      <c r="T306" s="20" t="e">
        <f ca="1">VLOOKUP(Table_Data_Table_135[[#This Row],[Item ID]],Analysis_Table,13,FALSE)</f>
        <v>#N/A</v>
      </c>
      <c r="U306" s="3" t="e">
        <f ca="1">VLOOKUP(Table_Data_Table_135[[#This Row],[Item ID]],Analysis_Table,14,FALSE)</f>
        <v>#N/A</v>
      </c>
      <c r="V306" s="22" t="e">
        <f ca="1">VLOOKUP(Table_Data_Table_135[[#This Row],[Item ID]],Analysis_Table,15,FALSE)</f>
        <v>#N/A</v>
      </c>
      <c r="W306" s="2" t="e">
        <f ca="1">VLOOKUP(Table_Data_Table_135[[#This Row],[Item ID]],Analysis_Table,16,FALSE)</f>
        <v>#N/A</v>
      </c>
      <c r="X306" s="2" t="e">
        <f ca="1">VLOOKUP(Table_Data_Table_135[[#This Row],[Item ID]],Analysis_Table,17,FALSE)</f>
        <v>#N/A</v>
      </c>
      <c r="Y306" s="20" t="e">
        <f ca="1">VLOOKUP(Table_Data_Table_135[[#This Row],[Item ID]],Analysis_Table,18,FALSE)</f>
        <v>#N/A</v>
      </c>
      <c r="Z306" s="20" t="e">
        <f ca="1">VLOOKUP(Table_Data_Table_135[[#This Row],[Item ID]],Analysis_Table,19,FALSE)</f>
        <v>#N/A</v>
      </c>
      <c r="AA306"/>
      <c r="AB306"/>
      <c r="AC306">
        <v>1</v>
      </c>
    </row>
    <row r="307" spans="1:29" hidden="1" x14ac:dyDescent="0.25">
      <c r="A307" t="s">
        <v>133</v>
      </c>
      <c r="C307" t="e">
        <f ca="1">VLOOKUP(Table_Data_Table_135[[#This Row],[Item ID]],Analysis_Table,20,FALSE)</f>
        <v>#N/A</v>
      </c>
      <c r="F307" s="1"/>
      <c r="K307" s="21">
        <v>0</v>
      </c>
      <c r="O307" s="2" t="e">
        <f ca="1">VLOOKUP(Table_Data_Table_135[[#This Row],[Item ID]],Analysis_Table,8,FALSE)</f>
        <v>#N/A</v>
      </c>
      <c r="P307" s="19" t="e">
        <f ca="1">VLOOKUP(Table_Data_Table_135[[#This Row],[Item ID]],Analysis_Table,9,FALSE)</f>
        <v>#N/A</v>
      </c>
      <c r="Q307" s="18" t="e">
        <f ca="1">VLOOKUP(Table_Data_Table_135[[#This Row],[Item ID]],Analysis_Table,10,FALSE)</f>
        <v>#N/A</v>
      </c>
      <c r="R307" s="21" t="e">
        <f ca="1">VLOOKUP(Table_Data_Table_135[[#This Row],[Item ID]],Analysis_Table,11,FALSE)</f>
        <v>#N/A</v>
      </c>
      <c r="S307" s="2" t="e">
        <f ca="1">VLOOKUP(Table_Data_Table_135[[#This Row],[Item ID]],Analysis_Table,12,FALSE)</f>
        <v>#N/A</v>
      </c>
      <c r="T307" s="20" t="e">
        <f ca="1">VLOOKUP(Table_Data_Table_135[[#This Row],[Item ID]],Analysis_Table,13,FALSE)</f>
        <v>#N/A</v>
      </c>
      <c r="U307" s="3" t="e">
        <f ca="1">VLOOKUP(Table_Data_Table_135[[#This Row],[Item ID]],Analysis_Table,14,FALSE)</f>
        <v>#N/A</v>
      </c>
      <c r="V307" s="22" t="e">
        <f ca="1">VLOOKUP(Table_Data_Table_135[[#This Row],[Item ID]],Analysis_Table,15,FALSE)</f>
        <v>#N/A</v>
      </c>
      <c r="W307" s="2" t="e">
        <f ca="1">VLOOKUP(Table_Data_Table_135[[#This Row],[Item ID]],Analysis_Table,16,FALSE)</f>
        <v>#N/A</v>
      </c>
      <c r="X307" s="2" t="e">
        <f ca="1">VLOOKUP(Table_Data_Table_135[[#This Row],[Item ID]],Analysis_Table,17,FALSE)</f>
        <v>#N/A</v>
      </c>
      <c r="Y307" s="20" t="e">
        <f ca="1">VLOOKUP(Table_Data_Table_135[[#This Row],[Item ID]],Analysis_Table,18,FALSE)</f>
        <v>#N/A</v>
      </c>
      <c r="Z307" s="20" t="e">
        <f ca="1">VLOOKUP(Table_Data_Table_135[[#This Row],[Item ID]],Analysis_Table,19,FALSE)</f>
        <v>#N/A</v>
      </c>
      <c r="AA307"/>
      <c r="AB307"/>
      <c r="AC307">
        <v>1</v>
      </c>
    </row>
    <row r="308" spans="1:29" hidden="1" x14ac:dyDescent="0.25">
      <c r="A308" t="s">
        <v>133</v>
      </c>
      <c r="C308" t="e">
        <f ca="1">VLOOKUP(Table_Data_Table_135[[#This Row],[Item ID]],Analysis_Table,20,FALSE)</f>
        <v>#N/A</v>
      </c>
      <c r="F308" s="1"/>
      <c r="K308" s="21">
        <v>0</v>
      </c>
      <c r="O308" s="2" t="e">
        <f ca="1">VLOOKUP(Table_Data_Table_135[[#This Row],[Item ID]],Analysis_Table,8,FALSE)</f>
        <v>#N/A</v>
      </c>
      <c r="P308" s="19" t="e">
        <f ca="1">VLOOKUP(Table_Data_Table_135[[#This Row],[Item ID]],Analysis_Table,9,FALSE)</f>
        <v>#N/A</v>
      </c>
      <c r="Q308" s="18" t="e">
        <f ca="1">VLOOKUP(Table_Data_Table_135[[#This Row],[Item ID]],Analysis_Table,10,FALSE)</f>
        <v>#N/A</v>
      </c>
      <c r="R308" s="21" t="e">
        <f ca="1">VLOOKUP(Table_Data_Table_135[[#This Row],[Item ID]],Analysis_Table,11,FALSE)</f>
        <v>#N/A</v>
      </c>
      <c r="S308" s="2" t="e">
        <f ca="1">VLOOKUP(Table_Data_Table_135[[#This Row],[Item ID]],Analysis_Table,12,FALSE)</f>
        <v>#N/A</v>
      </c>
      <c r="T308" s="20" t="e">
        <f ca="1">VLOOKUP(Table_Data_Table_135[[#This Row],[Item ID]],Analysis_Table,13,FALSE)</f>
        <v>#N/A</v>
      </c>
      <c r="U308" s="3" t="e">
        <f ca="1">VLOOKUP(Table_Data_Table_135[[#This Row],[Item ID]],Analysis_Table,14,FALSE)</f>
        <v>#N/A</v>
      </c>
      <c r="V308" s="22" t="e">
        <f ca="1">VLOOKUP(Table_Data_Table_135[[#This Row],[Item ID]],Analysis_Table,15,FALSE)</f>
        <v>#N/A</v>
      </c>
      <c r="W308" s="2" t="e">
        <f ca="1">VLOOKUP(Table_Data_Table_135[[#This Row],[Item ID]],Analysis_Table,16,FALSE)</f>
        <v>#N/A</v>
      </c>
      <c r="X308" s="2" t="e">
        <f ca="1">VLOOKUP(Table_Data_Table_135[[#This Row],[Item ID]],Analysis_Table,17,FALSE)</f>
        <v>#N/A</v>
      </c>
      <c r="Y308" s="20" t="e">
        <f ca="1">VLOOKUP(Table_Data_Table_135[[#This Row],[Item ID]],Analysis_Table,18,FALSE)</f>
        <v>#N/A</v>
      </c>
      <c r="Z308" s="20" t="e">
        <f ca="1">VLOOKUP(Table_Data_Table_135[[#This Row],[Item ID]],Analysis_Table,19,FALSE)</f>
        <v>#N/A</v>
      </c>
      <c r="AA308"/>
      <c r="AB308"/>
      <c r="AC308">
        <v>1</v>
      </c>
    </row>
    <row r="309" spans="1:29" hidden="1" x14ac:dyDescent="0.25">
      <c r="A309" t="s">
        <v>133</v>
      </c>
      <c r="C309" t="e">
        <f ca="1">VLOOKUP(Table_Data_Table_135[[#This Row],[Item ID]],Analysis_Table,20,FALSE)</f>
        <v>#N/A</v>
      </c>
      <c r="F309" s="1"/>
      <c r="K309" s="21">
        <v>0</v>
      </c>
      <c r="O309" s="2" t="e">
        <f ca="1">VLOOKUP(Table_Data_Table_135[[#This Row],[Item ID]],Analysis_Table,8,FALSE)</f>
        <v>#N/A</v>
      </c>
      <c r="P309" s="19" t="e">
        <f ca="1">VLOOKUP(Table_Data_Table_135[[#This Row],[Item ID]],Analysis_Table,9,FALSE)</f>
        <v>#N/A</v>
      </c>
      <c r="Q309" s="18" t="e">
        <f ca="1">VLOOKUP(Table_Data_Table_135[[#This Row],[Item ID]],Analysis_Table,10,FALSE)</f>
        <v>#N/A</v>
      </c>
      <c r="R309" s="21" t="e">
        <f ca="1">VLOOKUP(Table_Data_Table_135[[#This Row],[Item ID]],Analysis_Table,11,FALSE)</f>
        <v>#N/A</v>
      </c>
      <c r="S309" s="2" t="e">
        <f ca="1">VLOOKUP(Table_Data_Table_135[[#This Row],[Item ID]],Analysis_Table,12,FALSE)</f>
        <v>#N/A</v>
      </c>
      <c r="T309" s="20" t="e">
        <f ca="1">VLOOKUP(Table_Data_Table_135[[#This Row],[Item ID]],Analysis_Table,13,FALSE)</f>
        <v>#N/A</v>
      </c>
      <c r="U309" s="3" t="e">
        <f ca="1">VLOOKUP(Table_Data_Table_135[[#This Row],[Item ID]],Analysis_Table,14,FALSE)</f>
        <v>#N/A</v>
      </c>
      <c r="V309" s="22" t="e">
        <f ca="1">VLOOKUP(Table_Data_Table_135[[#This Row],[Item ID]],Analysis_Table,15,FALSE)</f>
        <v>#N/A</v>
      </c>
      <c r="W309" s="2" t="e">
        <f ca="1">VLOOKUP(Table_Data_Table_135[[#This Row],[Item ID]],Analysis_Table,16,FALSE)</f>
        <v>#N/A</v>
      </c>
      <c r="X309" s="2" t="e">
        <f ca="1">VLOOKUP(Table_Data_Table_135[[#This Row],[Item ID]],Analysis_Table,17,FALSE)</f>
        <v>#N/A</v>
      </c>
      <c r="Y309" s="20" t="e">
        <f ca="1">VLOOKUP(Table_Data_Table_135[[#This Row],[Item ID]],Analysis_Table,18,FALSE)</f>
        <v>#N/A</v>
      </c>
      <c r="Z309" s="20" t="e">
        <f ca="1">VLOOKUP(Table_Data_Table_135[[#This Row],[Item ID]],Analysis_Table,19,FALSE)</f>
        <v>#N/A</v>
      </c>
      <c r="AA309"/>
      <c r="AB309"/>
      <c r="AC309">
        <v>1</v>
      </c>
    </row>
    <row r="310" spans="1:29" hidden="1" x14ac:dyDescent="0.25">
      <c r="A310" t="s">
        <v>133</v>
      </c>
      <c r="C310" t="e">
        <f ca="1">VLOOKUP(Table_Data_Table_135[[#This Row],[Item ID]],Analysis_Table,20,FALSE)</f>
        <v>#N/A</v>
      </c>
      <c r="F310" s="1"/>
      <c r="K310" s="21">
        <v>0</v>
      </c>
      <c r="O310" s="2" t="e">
        <f ca="1">VLOOKUP(Table_Data_Table_135[[#This Row],[Item ID]],Analysis_Table,8,FALSE)</f>
        <v>#N/A</v>
      </c>
      <c r="P310" s="19" t="e">
        <f ca="1">VLOOKUP(Table_Data_Table_135[[#This Row],[Item ID]],Analysis_Table,9,FALSE)</f>
        <v>#N/A</v>
      </c>
      <c r="Q310" s="18" t="e">
        <f ca="1">VLOOKUP(Table_Data_Table_135[[#This Row],[Item ID]],Analysis_Table,10,FALSE)</f>
        <v>#N/A</v>
      </c>
      <c r="R310" s="21" t="e">
        <f ca="1">VLOOKUP(Table_Data_Table_135[[#This Row],[Item ID]],Analysis_Table,11,FALSE)</f>
        <v>#N/A</v>
      </c>
      <c r="S310" s="2" t="e">
        <f ca="1">VLOOKUP(Table_Data_Table_135[[#This Row],[Item ID]],Analysis_Table,12,FALSE)</f>
        <v>#N/A</v>
      </c>
      <c r="T310" s="20" t="e">
        <f ca="1">VLOOKUP(Table_Data_Table_135[[#This Row],[Item ID]],Analysis_Table,13,FALSE)</f>
        <v>#N/A</v>
      </c>
      <c r="U310" s="3" t="e">
        <f ca="1">VLOOKUP(Table_Data_Table_135[[#This Row],[Item ID]],Analysis_Table,14,FALSE)</f>
        <v>#N/A</v>
      </c>
      <c r="V310" s="22" t="e">
        <f ca="1">VLOOKUP(Table_Data_Table_135[[#This Row],[Item ID]],Analysis_Table,15,FALSE)</f>
        <v>#N/A</v>
      </c>
      <c r="W310" s="2" t="e">
        <f ca="1">VLOOKUP(Table_Data_Table_135[[#This Row],[Item ID]],Analysis_Table,16,FALSE)</f>
        <v>#N/A</v>
      </c>
      <c r="X310" s="2" t="e">
        <f ca="1">VLOOKUP(Table_Data_Table_135[[#This Row],[Item ID]],Analysis_Table,17,FALSE)</f>
        <v>#N/A</v>
      </c>
      <c r="Y310" s="20" t="e">
        <f ca="1">VLOOKUP(Table_Data_Table_135[[#This Row],[Item ID]],Analysis_Table,18,FALSE)</f>
        <v>#N/A</v>
      </c>
      <c r="Z310" s="20" t="e">
        <f ca="1">VLOOKUP(Table_Data_Table_135[[#This Row],[Item ID]],Analysis_Table,19,FALSE)</f>
        <v>#N/A</v>
      </c>
      <c r="AA310"/>
      <c r="AB310"/>
      <c r="AC310">
        <v>1</v>
      </c>
    </row>
    <row r="311" spans="1:29" hidden="1" x14ac:dyDescent="0.25">
      <c r="A311" t="s">
        <v>133</v>
      </c>
      <c r="C311" t="e">
        <f ca="1">VLOOKUP(Table_Data_Table_135[[#This Row],[Item ID]],Analysis_Table,20,FALSE)</f>
        <v>#N/A</v>
      </c>
      <c r="F311" s="1"/>
      <c r="K311" s="21">
        <v>0</v>
      </c>
      <c r="O311" s="2" t="e">
        <f ca="1">VLOOKUP(Table_Data_Table_135[[#This Row],[Item ID]],Analysis_Table,8,FALSE)</f>
        <v>#N/A</v>
      </c>
      <c r="P311" s="19" t="e">
        <f ca="1">VLOOKUP(Table_Data_Table_135[[#This Row],[Item ID]],Analysis_Table,9,FALSE)</f>
        <v>#N/A</v>
      </c>
      <c r="Q311" s="18" t="e">
        <f ca="1">VLOOKUP(Table_Data_Table_135[[#This Row],[Item ID]],Analysis_Table,10,FALSE)</f>
        <v>#N/A</v>
      </c>
      <c r="R311" s="21" t="e">
        <f ca="1">VLOOKUP(Table_Data_Table_135[[#This Row],[Item ID]],Analysis_Table,11,FALSE)</f>
        <v>#N/A</v>
      </c>
      <c r="S311" s="2" t="e">
        <f ca="1">VLOOKUP(Table_Data_Table_135[[#This Row],[Item ID]],Analysis_Table,12,FALSE)</f>
        <v>#N/A</v>
      </c>
      <c r="T311" s="20" t="e">
        <f ca="1">VLOOKUP(Table_Data_Table_135[[#This Row],[Item ID]],Analysis_Table,13,FALSE)</f>
        <v>#N/A</v>
      </c>
      <c r="U311" s="3" t="e">
        <f ca="1">VLOOKUP(Table_Data_Table_135[[#This Row],[Item ID]],Analysis_Table,14,FALSE)</f>
        <v>#N/A</v>
      </c>
      <c r="V311" s="22" t="e">
        <f ca="1">VLOOKUP(Table_Data_Table_135[[#This Row],[Item ID]],Analysis_Table,15,FALSE)</f>
        <v>#N/A</v>
      </c>
      <c r="W311" s="2" t="e">
        <f ca="1">VLOOKUP(Table_Data_Table_135[[#This Row],[Item ID]],Analysis_Table,16,FALSE)</f>
        <v>#N/A</v>
      </c>
      <c r="X311" s="2" t="e">
        <f ca="1">VLOOKUP(Table_Data_Table_135[[#This Row],[Item ID]],Analysis_Table,17,FALSE)</f>
        <v>#N/A</v>
      </c>
      <c r="Y311" s="20" t="e">
        <f ca="1">VLOOKUP(Table_Data_Table_135[[#This Row],[Item ID]],Analysis_Table,18,FALSE)</f>
        <v>#N/A</v>
      </c>
      <c r="Z311" s="20" t="e">
        <f ca="1">VLOOKUP(Table_Data_Table_135[[#This Row],[Item ID]],Analysis_Table,19,FALSE)</f>
        <v>#N/A</v>
      </c>
      <c r="AA311"/>
      <c r="AB311"/>
      <c r="AC311">
        <v>1</v>
      </c>
    </row>
    <row r="312" spans="1:29" hidden="1" x14ac:dyDescent="0.25">
      <c r="A312" t="s">
        <v>133</v>
      </c>
      <c r="C312" t="e">
        <f ca="1">VLOOKUP(Table_Data_Table_135[[#This Row],[Item ID]],Analysis_Table,20,FALSE)</f>
        <v>#N/A</v>
      </c>
      <c r="F312" s="1"/>
      <c r="K312" s="21">
        <v>0</v>
      </c>
      <c r="O312" s="2" t="e">
        <f ca="1">VLOOKUP(Table_Data_Table_135[[#This Row],[Item ID]],Analysis_Table,8,FALSE)</f>
        <v>#N/A</v>
      </c>
      <c r="P312" s="19" t="e">
        <f ca="1">VLOOKUP(Table_Data_Table_135[[#This Row],[Item ID]],Analysis_Table,9,FALSE)</f>
        <v>#N/A</v>
      </c>
      <c r="Q312" s="18" t="e">
        <f ca="1">VLOOKUP(Table_Data_Table_135[[#This Row],[Item ID]],Analysis_Table,10,FALSE)</f>
        <v>#N/A</v>
      </c>
      <c r="R312" s="21" t="e">
        <f ca="1">VLOOKUP(Table_Data_Table_135[[#This Row],[Item ID]],Analysis_Table,11,FALSE)</f>
        <v>#N/A</v>
      </c>
      <c r="S312" s="2" t="e">
        <f ca="1">VLOOKUP(Table_Data_Table_135[[#This Row],[Item ID]],Analysis_Table,12,FALSE)</f>
        <v>#N/A</v>
      </c>
      <c r="T312" s="20" t="e">
        <f ca="1">VLOOKUP(Table_Data_Table_135[[#This Row],[Item ID]],Analysis_Table,13,FALSE)</f>
        <v>#N/A</v>
      </c>
      <c r="U312" s="3" t="e">
        <f ca="1">VLOOKUP(Table_Data_Table_135[[#This Row],[Item ID]],Analysis_Table,14,FALSE)</f>
        <v>#N/A</v>
      </c>
      <c r="V312" s="22" t="e">
        <f ca="1">VLOOKUP(Table_Data_Table_135[[#This Row],[Item ID]],Analysis_Table,15,FALSE)</f>
        <v>#N/A</v>
      </c>
      <c r="W312" s="2" t="e">
        <f ca="1">VLOOKUP(Table_Data_Table_135[[#This Row],[Item ID]],Analysis_Table,16,FALSE)</f>
        <v>#N/A</v>
      </c>
      <c r="X312" s="2" t="e">
        <f ca="1">VLOOKUP(Table_Data_Table_135[[#This Row],[Item ID]],Analysis_Table,17,FALSE)</f>
        <v>#N/A</v>
      </c>
      <c r="Y312" s="20" t="e">
        <f ca="1">VLOOKUP(Table_Data_Table_135[[#This Row],[Item ID]],Analysis_Table,18,FALSE)</f>
        <v>#N/A</v>
      </c>
      <c r="Z312" s="20" t="e">
        <f ca="1">VLOOKUP(Table_Data_Table_135[[#This Row],[Item ID]],Analysis_Table,19,FALSE)</f>
        <v>#N/A</v>
      </c>
      <c r="AA312"/>
      <c r="AB312"/>
      <c r="AC312">
        <v>1</v>
      </c>
    </row>
    <row r="313" spans="1:29" hidden="1" x14ac:dyDescent="0.25">
      <c r="A313" t="s">
        <v>133</v>
      </c>
      <c r="C313" t="e">
        <f ca="1">VLOOKUP(Table_Data_Table_135[[#This Row],[Item ID]],Analysis_Table,20,FALSE)</f>
        <v>#N/A</v>
      </c>
      <c r="F313" s="1"/>
      <c r="K313" s="21">
        <v>0</v>
      </c>
      <c r="O313" s="2" t="e">
        <f ca="1">VLOOKUP(Table_Data_Table_135[[#This Row],[Item ID]],Analysis_Table,8,FALSE)</f>
        <v>#N/A</v>
      </c>
      <c r="P313" s="19" t="e">
        <f ca="1">VLOOKUP(Table_Data_Table_135[[#This Row],[Item ID]],Analysis_Table,9,FALSE)</f>
        <v>#N/A</v>
      </c>
      <c r="Q313" s="18" t="e">
        <f ca="1">VLOOKUP(Table_Data_Table_135[[#This Row],[Item ID]],Analysis_Table,10,FALSE)</f>
        <v>#N/A</v>
      </c>
      <c r="R313" s="21" t="e">
        <f ca="1">VLOOKUP(Table_Data_Table_135[[#This Row],[Item ID]],Analysis_Table,11,FALSE)</f>
        <v>#N/A</v>
      </c>
      <c r="S313" s="2" t="e">
        <f ca="1">VLOOKUP(Table_Data_Table_135[[#This Row],[Item ID]],Analysis_Table,12,FALSE)</f>
        <v>#N/A</v>
      </c>
      <c r="T313" s="20" t="e">
        <f ca="1">VLOOKUP(Table_Data_Table_135[[#This Row],[Item ID]],Analysis_Table,13,FALSE)</f>
        <v>#N/A</v>
      </c>
      <c r="U313" s="3" t="e">
        <f ca="1">VLOOKUP(Table_Data_Table_135[[#This Row],[Item ID]],Analysis_Table,14,FALSE)</f>
        <v>#N/A</v>
      </c>
      <c r="V313" s="22" t="e">
        <f ca="1">VLOOKUP(Table_Data_Table_135[[#This Row],[Item ID]],Analysis_Table,15,FALSE)</f>
        <v>#N/A</v>
      </c>
      <c r="W313" s="2" t="e">
        <f ca="1">VLOOKUP(Table_Data_Table_135[[#This Row],[Item ID]],Analysis_Table,16,FALSE)</f>
        <v>#N/A</v>
      </c>
      <c r="X313" s="2" t="e">
        <f ca="1">VLOOKUP(Table_Data_Table_135[[#This Row],[Item ID]],Analysis_Table,17,FALSE)</f>
        <v>#N/A</v>
      </c>
      <c r="Y313" s="20" t="e">
        <f ca="1">VLOOKUP(Table_Data_Table_135[[#This Row],[Item ID]],Analysis_Table,18,FALSE)</f>
        <v>#N/A</v>
      </c>
      <c r="Z313" s="20" t="e">
        <f ca="1">VLOOKUP(Table_Data_Table_135[[#This Row],[Item ID]],Analysis_Table,19,FALSE)</f>
        <v>#N/A</v>
      </c>
      <c r="AA313"/>
      <c r="AB313"/>
      <c r="AC313">
        <v>1</v>
      </c>
    </row>
    <row r="314" spans="1:29" hidden="1" x14ac:dyDescent="0.25">
      <c r="A314" t="s">
        <v>133</v>
      </c>
      <c r="C314" t="e">
        <f ca="1">VLOOKUP(Table_Data_Table_135[[#This Row],[Item ID]],Analysis_Table,20,FALSE)</f>
        <v>#N/A</v>
      </c>
      <c r="F314" s="1"/>
      <c r="K314" s="21">
        <v>0</v>
      </c>
      <c r="O314" s="2" t="e">
        <f ca="1">VLOOKUP(Table_Data_Table_135[[#This Row],[Item ID]],Analysis_Table,8,FALSE)</f>
        <v>#N/A</v>
      </c>
      <c r="P314" s="19" t="e">
        <f ca="1">VLOOKUP(Table_Data_Table_135[[#This Row],[Item ID]],Analysis_Table,9,FALSE)</f>
        <v>#N/A</v>
      </c>
      <c r="Q314" s="18" t="e">
        <f ca="1">VLOOKUP(Table_Data_Table_135[[#This Row],[Item ID]],Analysis_Table,10,FALSE)</f>
        <v>#N/A</v>
      </c>
      <c r="R314" s="21" t="e">
        <f ca="1">VLOOKUP(Table_Data_Table_135[[#This Row],[Item ID]],Analysis_Table,11,FALSE)</f>
        <v>#N/A</v>
      </c>
      <c r="S314" s="2" t="e">
        <f ca="1">VLOOKUP(Table_Data_Table_135[[#This Row],[Item ID]],Analysis_Table,12,FALSE)</f>
        <v>#N/A</v>
      </c>
      <c r="T314" s="20" t="e">
        <f ca="1">VLOOKUP(Table_Data_Table_135[[#This Row],[Item ID]],Analysis_Table,13,FALSE)</f>
        <v>#N/A</v>
      </c>
      <c r="U314" s="3" t="e">
        <f ca="1">VLOOKUP(Table_Data_Table_135[[#This Row],[Item ID]],Analysis_Table,14,FALSE)</f>
        <v>#N/A</v>
      </c>
      <c r="V314" s="22" t="e">
        <f ca="1">VLOOKUP(Table_Data_Table_135[[#This Row],[Item ID]],Analysis_Table,15,FALSE)</f>
        <v>#N/A</v>
      </c>
      <c r="W314" s="2" t="e">
        <f ca="1">VLOOKUP(Table_Data_Table_135[[#This Row],[Item ID]],Analysis_Table,16,FALSE)</f>
        <v>#N/A</v>
      </c>
      <c r="X314" s="2" t="e">
        <f ca="1">VLOOKUP(Table_Data_Table_135[[#This Row],[Item ID]],Analysis_Table,17,FALSE)</f>
        <v>#N/A</v>
      </c>
      <c r="Y314" s="20" t="e">
        <f ca="1">VLOOKUP(Table_Data_Table_135[[#This Row],[Item ID]],Analysis_Table,18,FALSE)</f>
        <v>#N/A</v>
      </c>
      <c r="Z314" s="20" t="e">
        <f ca="1">VLOOKUP(Table_Data_Table_135[[#This Row],[Item ID]],Analysis_Table,19,FALSE)</f>
        <v>#N/A</v>
      </c>
      <c r="AA314"/>
      <c r="AB314"/>
      <c r="AC314">
        <v>1</v>
      </c>
    </row>
    <row r="315" spans="1:29" hidden="1" x14ac:dyDescent="0.25">
      <c r="A315" t="s">
        <v>133</v>
      </c>
      <c r="C315" t="e">
        <f ca="1">VLOOKUP(Table_Data_Table_135[[#This Row],[Item ID]],Analysis_Table,20,FALSE)</f>
        <v>#N/A</v>
      </c>
      <c r="F315" s="1"/>
      <c r="K315" s="21">
        <v>0</v>
      </c>
      <c r="O315" s="2" t="e">
        <f ca="1">VLOOKUP(Table_Data_Table_135[[#This Row],[Item ID]],Analysis_Table,8,FALSE)</f>
        <v>#N/A</v>
      </c>
      <c r="P315" s="19" t="e">
        <f ca="1">VLOOKUP(Table_Data_Table_135[[#This Row],[Item ID]],Analysis_Table,9,FALSE)</f>
        <v>#N/A</v>
      </c>
      <c r="Q315" s="18" t="e">
        <f ca="1">VLOOKUP(Table_Data_Table_135[[#This Row],[Item ID]],Analysis_Table,10,FALSE)</f>
        <v>#N/A</v>
      </c>
      <c r="R315" s="21" t="e">
        <f ca="1">VLOOKUP(Table_Data_Table_135[[#This Row],[Item ID]],Analysis_Table,11,FALSE)</f>
        <v>#N/A</v>
      </c>
      <c r="S315" s="2" t="e">
        <f ca="1">VLOOKUP(Table_Data_Table_135[[#This Row],[Item ID]],Analysis_Table,12,FALSE)</f>
        <v>#N/A</v>
      </c>
      <c r="T315" s="20" t="e">
        <f ca="1">VLOOKUP(Table_Data_Table_135[[#This Row],[Item ID]],Analysis_Table,13,FALSE)</f>
        <v>#N/A</v>
      </c>
      <c r="U315" s="3" t="e">
        <f ca="1">VLOOKUP(Table_Data_Table_135[[#This Row],[Item ID]],Analysis_Table,14,FALSE)</f>
        <v>#N/A</v>
      </c>
      <c r="V315" s="22" t="e">
        <f ca="1">VLOOKUP(Table_Data_Table_135[[#This Row],[Item ID]],Analysis_Table,15,FALSE)</f>
        <v>#N/A</v>
      </c>
      <c r="W315" s="2" t="e">
        <f ca="1">VLOOKUP(Table_Data_Table_135[[#This Row],[Item ID]],Analysis_Table,16,FALSE)</f>
        <v>#N/A</v>
      </c>
      <c r="X315" s="2" t="e">
        <f ca="1">VLOOKUP(Table_Data_Table_135[[#This Row],[Item ID]],Analysis_Table,17,FALSE)</f>
        <v>#N/A</v>
      </c>
      <c r="Y315" s="20" t="e">
        <f ca="1">VLOOKUP(Table_Data_Table_135[[#This Row],[Item ID]],Analysis_Table,18,FALSE)</f>
        <v>#N/A</v>
      </c>
      <c r="Z315" s="20" t="e">
        <f ca="1">VLOOKUP(Table_Data_Table_135[[#This Row],[Item ID]],Analysis_Table,19,FALSE)</f>
        <v>#N/A</v>
      </c>
      <c r="AA315"/>
      <c r="AB315"/>
      <c r="AC315">
        <v>1</v>
      </c>
    </row>
    <row r="316" spans="1:29" hidden="1" x14ac:dyDescent="0.25">
      <c r="A316" t="s">
        <v>133</v>
      </c>
      <c r="C316" t="e">
        <f ca="1">VLOOKUP(Table_Data_Table_135[[#This Row],[Item ID]],Analysis_Table,20,FALSE)</f>
        <v>#N/A</v>
      </c>
      <c r="F316" s="1"/>
      <c r="K316" s="21">
        <v>0</v>
      </c>
      <c r="O316" s="2" t="e">
        <f ca="1">VLOOKUP(Table_Data_Table_135[[#This Row],[Item ID]],Analysis_Table,8,FALSE)</f>
        <v>#N/A</v>
      </c>
      <c r="P316" s="19" t="e">
        <f ca="1">VLOOKUP(Table_Data_Table_135[[#This Row],[Item ID]],Analysis_Table,9,FALSE)</f>
        <v>#N/A</v>
      </c>
      <c r="Q316" s="18" t="e">
        <f ca="1">VLOOKUP(Table_Data_Table_135[[#This Row],[Item ID]],Analysis_Table,10,FALSE)</f>
        <v>#N/A</v>
      </c>
      <c r="R316" s="21" t="e">
        <f ca="1">VLOOKUP(Table_Data_Table_135[[#This Row],[Item ID]],Analysis_Table,11,FALSE)</f>
        <v>#N/A</v>
      </c>
      <c r="S316" s="2" t="e">
        <f ca="1">VLOOKUP(Table_Data_Table_135[[#This Row],[Item ID]],Analysis_Table,12,FALSE)</f>
        <v>#N/A</v>
      </c>
      <c r="T316" s="20" t="e">
        <f ca="1">VLOOKUP(Table_Data_Table_135[[#This Row],[Item ID]],Analysis_Table,13,FALSE)</f>
        <v>#N/A</v>
      </c>
      <c r="U316" s="3" t="e">
        <f ca="1">VLOOKUP(Table_Data_Table_135[[#This Row],[Item ID]],Analysis_Table,14,FALSE)</f>
        <v>#N/A</v>
      </c>
      <c r="V316" s="22" t="e">
        <f ca="1">VLOOKUP(Table_Data_Table_135[[#This Row],[Item ID]],Analysis_Table,15,FALSE)</f>
        <v>#N/A</v>
      </c>
      <c r="W316" s="2" t="e">
        <f ca="1">VLOOKUP(Table_Data_Table_135[[#This Row],[Item ID]],Analysis_Table,16,FALSE)</f>
        <v>#N/A</v>
      </c>
      <c r="X316" s="2" t="e">
        <f ca="1">VLOOKUP(Table_Data_Table_135[[#This Row],[Item ID]],Analysis_Table,17,FALSE)</f>
        <v>#N/A</v>
      </c>
      <c r="Y316" s="20" t="e">
        <f ca="1">VLOOKUP(Table_Data_Table_135[[#This Row],[Item ID]],Analysis_Table,18,FALSE)</f>
        <v>#N/A</v>
      </c>
      <c r="Z316" s="20" t="e">
        <f ca="1">VLOOKUP(Table_Data_Table_135[[#This Row],[Item ID]],Analysis_Table,19,FALSE)</f>
        <v>#N/A</v>
      </c>
      <c r="AA316"/>
      <c r="AB316"/>
      <c r="AC316">
        <v>1</v>
      </c>
    </row>
    <row r="317" spans="1:29" hidden="1" x14ac:dyDescent="0.25">
      <c r="A317" t="s">
        <v>133</v>
      </c>
      <c r="C317" t="e">
        <f ca="1">VLOOKUP(Table_Data_Table_135[[#This Row],[Item ID]],Analysis_Table,20,FALSE)</f>
        <v>#N/A</v>
      </c>
      <c r="F317" s="1"/>
      <c r="K317" s="21">
        <v>0</v>
      </c>
      <c r="O317" s="2" t="e">
        <f ca="1">VLOOKUP(Table_Data_Table_135[[#This Row],[Item ID]],Analysis_Table,8,FALSE)</f>
        <v>#N/A</v>
      </c>
      <c r="P317" s="19" t="e">
        <f ca="1">VLOOKUP(Table_Data_Table_135[[#This Row],[Item ID]],Analysis_Table,9,FALSE)</f>
        <v>#N/A</v>
      </c>
      <c r="Q317" s="18" t="e">
        <f ca="1">VLOOKUP(Table_Data_Table_135[[#This Row],[Item ID]],Analysis_Table,10,FALSE)</f>
        <v>#N/A</v>
      </c>
      <c r="R317" s="21" t="e">
        <f ca="1">VLOOKUP(Table_Data_Table_135[[#This Row],[Item ID]],Analysis_Table,11,FALSE)</f>
        <v>#N/A</v>
      </c>
      <c r="S317" s="2" t="e">
        <f ca="1">VLOOKUP(Table_Data_Table_135[[#This Row],[Item ID]],Analysis_Table,12,FALSE)</f>
        <v>#N/A</v>
      </c>
      <c r="T317" s="20" t="e">
        <f ca="1">VLOOKUP(Table_Data_Table_135[[#This Row],[Item ID]],Analysis_Table,13,FALSE)</f>
        <v>#N/A</v>
      </c>
      <c r="U317" s="3" t="e">
        <f ca="1">VLOOKUP(Table_Data_Table_135[[#This Row],[Item ID]],Analysis_Table,14,FALSE)</f>
        <v>#N/A</v>
      </c>
      <c r="V317" s="22" t="e">
        <f ca="1">VLOOKUP(Table_Data_Table_135[[#This Row],[Item ID]],Analysis_Table,15,FALSE)</f>
        <v>#N/A</v>
      </c>
      <c r="W317" s="2" t="e">
        <f ca="1">VLOOKUP(Table_Data_Table_135[[#This Row],[Item ID]],Analysis_Table,16,FALSE)</f>
        <v>#N/A</v>
      </c>
      <c r="X317" s="2" t="e">
        <f ca="1">VLOOKUP(Table_Data_Table_135[[#This Row],[Item ID]],Analysis_Table,17,FALSE)</f>
        <v>#N/A</v>
      </c>
      <c r="Y317" s="20" t="e">
        <f ca="1">VLOOKUP(Table_Data_Table_135[[#This Row],[Item ID]],Analysis_Table,18,FALSE)</f>
        <v>#N/A</v>
      </c>
      <c r="Z317" s="20" t="e">
        <f ca="1">VLOOKUP(Table_Data_Table_135[[#This Row],[Item ID]],Analysis_Table,19,FALSE)</f>
        <v>#N/A</v>
      </c>
      <c r="AA317"/>
      <c r="AB317"/>
      <c r="AC317">
        <v>1</v>
      </c>
    </row>
    <row r="318" spans="1:29" hidden="1" x14ac:dyDescent="0.25">
      <c r="A318" t="s">
        <v>133</v>
      </c>
      <c r="C318" t="e">
        <f ca="1">VLOOKUP(Table_Data_Table_135[[#This Row],[Item ID]],Analysis_Table,20,FALSE)</f>
        <v>#N/A</v>
      </c>
      <c r="F318" s="1"/>
      <c r="K318" s="21">
        <v>0</v>
      </c>
      <c r="O318" s="2" t="e">
        <f ca="1">VLOOKUP(Table_Data_Table_135[[#This Row],[Item ID]],Analysis_Table,8,FALSE)</f>
        <v>#N/A</v>
      </c>
      <c r="P318" s="19" t="e">
        <f ca="1">VLOOKUP(Table_Data_Table_135[[#This Row],[Item ID]],Analysis_Table,9,FALSE)</f>
        <v>#N/A</v>
      </c>
      <c r="Q318" s="18" t="e">
        <f ca="1">VLOOKUP(Table_Data_Table_135[[#This Row],[Item ID]],Analysis_Table,10,FALSE)</f>
        <v>#N/A</v>
      </c>
      <c r="R318" s="21" t="e">
        <f ca="1">VLOOKUP(Table_Data_Table_135[[#This Row],[Item ID]],Analysis_Table,11,FALSE)</f>
        <v>#N/A</v>
      </c>
      <c r="S318" s="2" t="e">
        <f ca="1">VLOOKUP(Table_Data_Table_135[[#This Row],[Item ID]],Analysis_Table,12,FALSE)</f>
        <v>#N/A</v>
      </c>
      <c r="T318" s="20" t="e">
        <f ca="1">VLOOKUP(Table_Data_Table_135[[#This Row],[Item ID]],Analysis_Table,13,FALSE)</f>
        <v>#N/A</v>
      </c>
      <c r="U318" s="3" t="e">
        <f ca="1">VLOOKUP(Table_Data_Table_135[[#This Row],[Item ID]],Analysis_Table,14,FALSE)</f>
        <v>#N/A</v>
      </c>
      <c r="V318" s="22" t="e">
        <f ca="1">VLOOKUP(Table_Data_Table_135[[#This Row],[Item ID]],Analysis_Table,15,FALSE)</f>
        <v>#N/A</v>
      </c>
      <c r="W318" s="2" t="e">
        <f ca="1">VLOOKUP(Table_Data_Table_135[[#This Row],[Item ID]],Analysis_Table,16,FALSE)</f>
        <v>#N/A</v>
      </c>
      <c r="X318" s="2" t="e">
        <f ca="1">VLOOKUP(Table_Data_Table_135[[#This Row],[Item ID]],Analysis_Table,17,FALSE)</f>
        <v>#N/A</v>
      </c>
      <c r="Y318" s="20" t="e">
        <f ca="1">VLOOKUP(Table_Data_Table_135[[#This Row],[Item ID]],Analysis_Table,18,FALSE)</f>
        <v>#N/A</v>
      </c>
      <c r="Z318" s="20" t="e">
        <f ca="1">VLOOKUP(Table_Data_Table_135[[#This Row],[Item ID]],Analysis_Table,19,FALSE)</f>
        <v>#N/A</v>
      </c>
      <c r="AA318"/>
      <c r="AB318"/>
      <c r="AC318">
        <v>1</v>
      </c>
    </row>
    <row r="319" spans="1:29" hidden="1" x14ac:dyDescent="0.25">
      <c r="A319" t="s">
        <v>133</v>
      </c>
      <c r="C319" t="e">
        <f ca="1">VLOOKUP(Table_Data_Table_135[[#This Row],[Item ID]],Analysis_Table,20,FALSE)</f>
        <v>#N/A</v>
      </c>
      <c r="F319" s="1"/>
      <c r="K319" s="21">
        <v>0</v>
      </c>
      <c r="O319" s="2" t="e">
        <f ca="1">VLOOKUP(Table_Data_Table_135[[#This Row],[Item ID]],Analysis_Table,8,FALSE)</f>
        <v>#N/A</v>
      </c>
      <c r="P319" s="19" t="e">
        <f ca="1">VLOOKUP(Table_Data_Table_135[[#This Row],[Item ID]],Analysis_Table,9,FALSE)</f>
        <v>#N/A</v>
      </c>
      <c r="Q319" s="18" t="e">
        <f ca="1">VLOOKUP(Table_Data_Table_135[[#This Row],[Item ID]],Analysis_Table,10,FALSE)</f>
        <v>#N/A</v>
      </c>
      <c r="R319" s="21" t="e">
        <f ca="1">VLOOKUP(Table_Data_Table_135[[#This Row],[Item ID]],Analysis_Table,11,FALSE)</f>
        <v>#N/A</v>
      </c>
      <c r="S319" s="2" t="e">
        <f ca="1">VLOOKUP(Table_Data_Table_135[[#This Row],[Item ID]],Analysis_Table,12,FALSE)</f>
        <v>#N/A</v>
      </c>
      <c r="T319" s="20" t="e">
        <f ca="1">VLOOKUP(Table_Data_Table_135[[#This Row],[Item ID]],Analysis_Table,13,FALSE)</f>
        <v>#N/A</v>
      </c>
      <c r="U319" s="3" t="e">
        <f ca="1">VLOOKUP(Table_Data_Table_135[[#This Row],[Item ID]],Analysis_Table,14,FALSE)</f>
        <v>#N/A</v>
      </c>
      <c r="V319" s="22" t="e">
        <f ca="1">VLOOKUP(Table_Data_Table_135[[#This Row],[Item ID]],Analysis_Table,15,FALSE)</f>
        <v>#N/A</v>
      </c>
      <c r="W319" s="2" t="e">
        <f ca="1">VLOOKUP(Table_Data_Table_135[[#This Row],[Item ID]],Analysis_Table,16,FALSE)</f>
        <v>#N/A</v>
      </c>
      <c r="X319" s="2" t="e">
        <f ca="1">VLOOKUP(Table_Data_Table_135[[#This Row],[Item ID]],Analysis_Table,17,FALSE)</f>
        <v>#N/A</v>
      </c>
      <c r="Y319" s="20" t="e">
        <f ca="1">VLOOKUP(Table_Data_Table_135[[#This Row],[Item ID]],Analysis_Table,18,FALSE)</f>
        <v>#N/A</v>
      </c>
      <c r="Z319" s="20" t="e">
        <f ca="1">VLOOKUP(Table_Data_Table_135[[#This Row],[Item ID]],Analysis_Table,19,FALSE)</f>
        <v>#N/A</v>
      </c>
      <c r="AA319"/>
      <c r="AB319"/>
      <c r="AC319">
        <v>1</v>
      </c>
    </row>
    <row r="320" spans="1:29" hidden="1" x14ac:dyDescent="0.25">
      <c r="A320" t="s">
        <v>133</v>
      </c>
      <c r="C320" t="e">
        <f ca="1">VLOOKUP(Table_Data_Table_135[[#This Row],[Item ID]],Analysis_Table,20,FALSE)</f>
        <v>#N/A</v>
      </c>
      <c r="F320" s="1"/>
      <c r="K320" s="21">
        <v>0</v>
      </c>
      <c r="O320" s="2" t="e">
        <f ca="1">VLOOKUP(Table_Data_Table_135[[#This Row],[Item ID]],Analysis_Table,8,FALSE)</f>
        <v>#N/A</v>
      </c>
      <c r="P320" s="19" t="e">
        <f ca="1">VLOOKUP(Table_Data_Table_135[[#This Row],[Item ID]],Analysis_Table,9,FALSE)</f>
        <v>#N/A</v>
      </c>
      <c r="Q320" s="18" t="e">
        <f ca="1">VLOOKUP(Table_Data_Table_135[[#This Row],[Item ID]],Analysis_Table,10,FALSE)</f>
        <v>#N/A</v>
      </c>
      <c r="R320" s="21" t="e">
        <f ca="1">VLOOKUP(Table_Data_Table_135[[#This Row],[Item ID]],Analysis_Table,11,FALSE)</f>
        <v>#N/A</v>
      </c>
      <c r="S320" s="2" t="e">
        <f ca="1">VLOOKUP(Table_Data_Table_135[[#This Row],[Item ID]],Analysis_Table,12,FALSE)</f>
        <v>#N/A</v>
      </c>
      <c r="T320" s="20" t="e">
        <f ca="1">VLOOKUP(Table_Data_Table_135[[#This Row],[Item ID]],Analysis_Table,13,FALSE)</f>
        <v>#N/A</v>
      </c>
      <c r="U320" s="3" t="e">
        <f ca="1">VLOOKUP(Table_Data_Table_135[[#This Row],[Item ID]],Analysis_Table,14,FALSE)</f>
        <v>#N/A</v>
      </c>
      <c r="V320" s="22" t="e">
        <f ca="1">VLOOKUP(Table_Data_Table_135[[#This Row],[Item ID]],Analysis_Table,15,FALSE)</f>
        <v>#N/A</v>
      </c>
      <c r="W320" s="2" t="e">
        <f ca="1">VLOOKUP(Table_Data_Table_135[[#This Row],[Item ID]],Analysis_Table,16,FALSE)</f>
        <v>#N/A</v>
      </c>
      <c r="X320" s="2" t="e">
        <f ca="1">VLOOKUP(Table_Data_Table_135[[#This Row],[Item ID]],Analysis_Table,17,FALSE)</f>
        <v>#N/A</v>
      </c>
      <c r="Y320" s="20" t="e">
        <f ca="1">VLOOKUP(Table_Data_Table_135[[#This Row],[Item ID]],Analysis_Table,18,FALSE)</f>
        <v>#N/A</v>
      </c>
      <c r="Z320" s="20" t="e">
        <f ca="1">VLOOKUP(Table_Data_Table_135[[#This Row],[Item ID]],Analysis_Table,19,FALSE)</f>
        <v>#N/A</v>
      </c>
      <c r="AA320"/>
      <c r="AB320"/>
      <c r="AC320">
        <v>1</v>
      </c>
    </row>
    <row r="321" spans="1:29" hidden="1" x14ac:dyDescent="0.25">
      <c r="A321" t="s">
        <v>133</v>
      </c>
      <c r="C321" t="e">
        <f ca="1">VLOOKUP(Table_Data_Table_135[[#This Row],[Item ID]],Analysis_Table,20,FALSE)</f>
        <v>#N/A</v>
      </c>
      <c r="F321" s="1"/>
      <c r="K321" s="21">
        <v>0</v>
      </c>
      <c r="O321" s="2" t="e">
        <f ca="1">VLOOKUP(Table_Data_Table_135[[#This Row],[Item ID]],Analysis_Table,8,FALSE)</f>
        <v>#N/A</v>
      </c>
      <c r="P321" s="19" t="e">
        <f ca="1">VLOOKUP(Table_Data_Table_135[[#This Row],[Item ID]],Analysis_Table,9,FALSE)</f>
        <v>#N/A</v>
      </c>
      <c r="Q321" s="18" t="e">
        <f ca="1">VLOOKUP(Table_Data_Table_135[[#This Row],[Item ID]],Analysis_Table,10,FALSE)</f>
        <v>#N/A</v>
      </c>
      <c r="R321" s="21" t="e">
        <f ca="1">VLOOKUP(Table_Data_Table_135[[#This Row],[Item ID]],Analysis_Table,11,FALSE)</f>
        <v>#N/A</v>
      </c>
      <c r="S321" s="2" t="e">
        <f ca="1">VLOOKUP(Table_Data_Table_135[[#This Row],[Item ID]],Analysis_Table,12,FALSE)</f>
        <v>#N/A</v>
      </c>
      <c r="T321" s="20" t="e">
        <f ca="1">VLOOKUP(Table_Data_Table_135[[#This Row],[Item ID]],Analysis_Table,13,FALSE)</f>
        <v>#N/A</v>
      </c>
      <c r="U321" s="3" t="e">
        <f ca="1">VLOOKUP(Table_Data_Table_135[[#This Row],[Item ID]],Analysis_Table,14,FALSE)</f>
        <v>#N/A</v>
      </c>
      <c r="V321" s="22" t="e">
        <f ca="1">VLOOKUP(Table_Data_Table_135[[#This Row],[Item ID]],Analysis_Table,15,FALSE)</f>
        <v>#N/A</v>
      </c>
      <c r="W321" s="2" t="e">
        <f ca="1">VLOOKUP(Table_Data_Table_135[[#This Row],[Item ID]],Analysis_Table,16,FALSE)</f>
        <v>#N/A</v>
      </c>
      <c r="X321" s="2" t="e">
        <f ca="1">VLOOKUP(Table_Data_Table_135[[#This Row],[Item ID]],Analysis_Table,17,FALSE)</f>
        <v>#N/A</v>
      </c>
      <c r="Y321" s="20" t="e">
        <f ca="1">VLOOKUP(Table_Data_Table_135[[#This Row],[Item ID]],Analysis_Table,18,FALSE)</f>
        <v>#N/A</v>
      </c>
      <c r="Z321" s="20" t="e">
        <f ca="1">VLOOKUP(Table_Data_Table_135[[#This Row],[Item ID]],Analysis_Table,19,FALSE)</f>
        <v>#N/A</v>
      </c>
      <c r="AA321"/>
      <c r="AB321"/>
      <c r="AC321">
        <v>1</v>
      </c>
    </row>
    <row r="322" spans="1:29" hidden="1" x14ac:dyDescent="0.25">
      <c r="A322" t="s">
        <v>133</v>
      </c>
      <c r="C322" t="e">
        <f ca="1">VLOOKUP(Table_Data_Table_135[[#This Row],[Item ID]],Analysis_Table,20,FALSE)</f>
        <v>#N/A</v>
      </c>
      <c r="F322" s="1"/>
      <c r="K322" s="21">
        <v>0</v>
      </c>
      <c r="O322" s="2" t="e">
        <f ca="1">VLOOKUP(Table_Data_Table_135[[#This Row],[Item ID]],Analysis_Table,8,FALSE)</f>
        <v>#N/A</v>
      </c>
      <c r="P322" s="19" t="e">
        <f ca="1">VLOOKUP(Table_Data_Table_135[[#This Row],[Item ID]],Analysis_Table,9,FALSE)</f>
        <v>#N/A</v>
      </c>
      <c r="Q322" s="18" t="e">
        <f ca="1">VLOOKUP(Table_Data_Table_135[[#This Row],[Item ID]],Analysis_Table,10,FALSE)</f>
        <v>#N/A</v>
      </c>
      <c r="R322" s="21" t="e">
        <f ca="1">VLOOKUP(Table_Data_Table_135[[#This Row],[Item ID]],Analysis_Table,11,FALSE)</f>
        <v>#N/A</v>
      </c>
      <c r="S322" s="2" t="e">
        <f ca="1">VLOOKUP(Table_Data_Table_135[[#This Row],[Item ID]],Analysis_Table,12,FALSE)</f>
        <v>#N/A</v>
      </c>
      <c r="T322" s="20" t="e">
        <f ca="1">VLOOKUP(Table_Data_Table_135[[#This Row],[Item ID]],Analysis_Table,13,FALSE)</f>
        <v>#N/A</v>
      </c>
      <c r="U322" s="3" t="e">
        <f ca="1">VLOOKUP(Table_Data_Table_135[[#This Row],[Item ID]],Analysis_Table,14,FALSE)</f>
        <v>#N/A</v>
      </c>
      <c r="V322" s="22" t="e">
        <f ca="1">VLOOKUP(Table_Data_Table_135[[#This Row],[Item ID]],Analysis_Table,15,FALSE)</f>
        <v>#N/A</v>
      </c>
      <c r="W322" s="2" t="e">
        <f ca="1">VLOOKUP(Table_Data_Table_135[[#This Row],[Item ID]],Analysis_Table,16,FALSE)</f>
        <v>#N/A</v>
      </c>
      <c r="X322" s="2" t="e">
        <f ca="1">VLOOKUP(Table_Data_Table_135[[#This Row],[Item ID]],Analysis_Table,17,FALSE)</f>
        <v>#N/A</v>
      </c>
      <c r="Y322" s="20" t="e">
        <f ca="1">VLOOKUP(Table_Data_Table_135[[#This Row],[Item ID]],Analysis_Table,18,FALSE)</f>
        <v>#N/A</v>
      </c>
      <c r="Z322" s="20" t="e">
        <f ca="1">VLOOKUP(Table_Data_Table_135[[#This Row],[Item ID]],Analysis_Table,19,FALSE)</f>
        <v>#N/A</v>
      </c>
      <c r="AA322"/>
      <c r="AB322"/>
      <c r="AC322">
        <v>1</v>
      </c>
    </row>
    <row r="323" spans="1:29" hidden="1" x14ac:dyDescent="0.25">
      <c r="A323" t="s">
        <v>133</v>
      </c>
      <c r="C323" t="e">
        <f ca="1">VLOOKUP(Table_Data_Table_135[[#This Row],[Item ID]],Analysis_Table,20,FALSE)</f>
        <v>#N/A</v>
      </c>
      <c r="F323" s="1"/>
      <c r="K323" s="21">
        <v>0</v>
      </c>
      <c r="O323" s="2" t="e">
        <f ca="1">VLOOKUP(Table_Data_Table_135[[#This Row],[Item ID]],Analysis_Table,8,FALSE)</f>
        <v>#N/A</v>
      </c>
      <c r="P323" s="19" t="e">
        <f ca="1">VLOOKUP(Table_Data_Table_135[[#This Row],[Item ID]],Analysis_Table,9,FALSE)</f>
        <v>#N/A</v>
      </c>
      <c r="Q323" s="18" t="e">
        <f ca="1">VLOOKUP(Table_Data_Table_135[[#This Row],[Item ID]],Analysis_Table,10,FALSE)</f>
        <v>#N/A</v>
      </c>
      <c r="R323" s="21" t="e">
        <f ca="1">VLOOKUP(Table_Data_Table_135[[#This Row],[Item ID]],Analysis_Table,11,FALSE)</f>
        <v>#N/A</v>
      </c>
      <c r="S323" s="2" t="e">
        <f ca="1">VLOOKUP(Table_Data_Table_135[[#This Row],[Item ID]],Analysis_Table,12,FALSE)</f>
        <v>#N/A</v>
      </c>
      <c r="T323" s="20" t="e">
        <f ca="1">VLOOKUP(Table_Data_Table_135[[#This Row],[Item ID]],Analysis_Table,13,FALSE)</f>
        <v>#N/A</v>
      </c>
      <c r="U323" s="3" t="e">
        <f ca="1">VLOOKUP(Table_Data_Table_135[[#This Row],[Item ID]],Analysis_Table,14,FALSE)</f>
        <v>#N/A</v>
      </c>
      <c r="V323" s="22" t="e">
        <f ca="1">VLOOKUP(Table_Data_Table_135[[#This Row],[Item ID]],Analysis_Table,15,FALSE)</f>
        <v>#N/A</v>
      </c>
      <c r="W323" s="2" t="e">
        <f ca="1">VLOOKUP(Table_Data_Table_135[[#This Row],[Item ID]],Analysis_Table,16,FALSE)</f>
        <v>#N/A</v>
      </c>
      <c r="X323" s="2" t="e">
        <f ca="1">VLOOKUP(Table_Data_Table_135[[#This Row],[Item ID]],Analysis_Table,17,FALSE)</f>
        <v>#N/A</v>
      </c>
      <c r="Y323" s="20" t="e">
        <f ca="1">VLOOKUP(Table_Data_Table_135[[#This Row],[Item ID]],Analysis_Table,18,FALSE)</f>
        <v>#N/A</v>
      </c>
      <c r="Z323" s="20" t="e">
        <f ca="1">VLOOKUP(Table_Data_Table_135[[#This Row],[Item ID]],Analysis_Table,19,FALSE)</f>
        <v>#N/A</v>
      </c>
      <c r="AA323"/>
      <c r="AB323"/>
      <c r="AC323">
        <v>1</v>
      </c>
    </row>
    <row r="324" spans="1:29" hidden="1" x14ac:dyDescent="0.25">
      <c r="A324" t="s">
        <v>133</v>
      </c>
      <c r="C324" t="e">
        <f ca="1">VLOOKUP(Table_Data_Table_135[[#This Row],[Item ID]],Analysis_Table,20,FALSE)</f>
        <v>#N/A</v>
      </c>
      <c r="F324" s="1"/>
      <c r="K324" s="21">
        <v>0</v>
      </c>
      <c r="O324" s="2" t="e">
        <f ca="1">VLOOKUP(Table_Data_Table_135[[#This Row],[Item ID]],Analysis_Table,8,FALSE)</f>
        <v>#N/A</v>
      </c>
      <c r="P324" s="19" t="e">
        <f ca="1">VLOOKUP(Table_Data_Table_135[[#This Row],[Item ID]],Analysis_Table,9,FALSE)</f>
        <v>#N/A</v>
      </c>
      <c r="Q324" s="18" t="e">
        <f ca="1">VLOOKUP(Table_Data_Table_135[[#This Row],[Item ID]],Analysis_Table,10,FALSE)</f>
        <v>#N/A</v>
      </c>
      <c r="R324" s="21" t="e">
        <f ca="1">VLOOKUP(Table_Data_Table_135[[#This Row],[Item ID]],Analysis_Table,11,FALSE)</f>
        <v>#N/A</v>
      </c>
      <c r="S324" s="2" t="e">
        <f ca="1">VLOOKUP(Table_Data_Table_135[[#This Row],[Item ID]],Analysis_Table,12,FALSE)</f>
        <v>#N/A</v>
      </c>
      <c r="T324" s="20" t="e">
        <f ca="1">VLOOKUP(Table_Data_Table_135[[#This Row],[Item ID]],Analysis_Table,13,FALSE)</f>
        <v>#N/A</v>
      </c>
      <c r="U324" s="3" t="e">
        <f ca="1">VLOOKUP(Table_Data_Table_135[[#This Row],[Item ID]],Analysis_Table,14,FALSE)</f>
        <v>#N/A</v>
      </c>
      <c r="V324" s="22" t="e">
        <f ca="1">VLOOKUP(Table_Data_Table_135[[#This Row],[Item ID]],Analysis_Table,15,FALSE)</f>
        <v>#N/A</v>
      </c>
      <c r="W324" s="2" t="e">
        <f ca="1">VLOOKUP(Table_Data_Table_135[[#This Row],[Item ID]],Analysis_Table,16,FALSE)</f>
        <v>#N/A</v>
      </c>
      <c r="X324" s="2" t="e">
        <f ca="1">VLOOKUP(Table_Data_Table_135[[#This Row],[Item ID]],Analysis_Table,17,FALSE)</f>
        <v>#N/A</v>
      </c>
      <c r="Y324" s="20" t="e">
        <f ca="1">VLOOKUP(Table_Data_Table_135[[#This Row],[Item ID]],Analysis_Table,18,FALSE)</f>
        <v>#N/A</v>
      </c>
      <c r="Z324" s="20" t="e">
        <f ca="1">VLOOKUP(Table_Data_Table_135[[#This Row],[Item ID]],Analysis_Table,19,FALSE)</f>
        <v>#N/A</v>
      </c>
      <c r="AA324"/>
      <c r="AB324"/>
      <c r="AC324">
        <v>1</v>
      </c>
    </row>
    <row r="325" spans="1:29" hidden="1" x14ac:dyDescent="0.25">
      <c r="A325" t="s">
        <v>133</v>
      </c>
      <c r="C325" t="e">
        <f ca="1">VLOOKUP(Table_Data_Table_135[[#This Row],[Item ID]],Analysis_Table,20,FALSE)</f>
        <v>#N/A</v>
      </c>
      <c r="F325" s="1"/>
      <c r="K325" s="21">
        <v>0</v>
      </c>
      <c r="O325" s="2" t="e">
        <f ca="1">VLOOKUP(Table_Data_Table_135[[#This Row],[Item ID]],Analysis_Table,8,FALSE)</f>
        <v>#N/A</v>
      </c>
      <c r="P325" s="19" t="e">
        <f ca="1">VLOOKUP(Table_Data_Table_135[[#This Row],[Item ID]],Analysis_Table,9,FALSE)</f>
        <v>#N/A</v>
      </c>
      <c r="Q325" s="18" t="e">
        <f ca="1">VLOOKUP(Table_Data_Table_135[[#This Row],[Item ID]],Analysis_Table,10,FALSE)</f>
        <v>#N/A</v>
      </c>
      <c r="R325" s="21" t="e">
        <f ca="1">VLOOKUP(Table_Data_Table_135[[#This Row],[Item ID]],Analysis_Table,11,FALSE)</f>
        <v>#N/A</v>
      </c>
      <c r="S325" s="2" t="e">
        <f ca="1">VLOOKUP(Table_Data_Table_135[[#This Row],[Item ID]],Analysis_Table,12,FALSE)</f>
        <v>#N/A</v>
      </c>
      <c r="T325" s="20" t="e">
        <f ca="1">VLOOKUP(Table_Data_Table_135[[#This Row],[Item ID]],Analysis_Table,13,FALSE)</f>
        <v>#N/A</v>
      </c>
      <c r="U325" s="3" t="e">
        <f ca="1">VLOOKUP(Table_Data_Table_135[[#This Row],[Item ID]],Analysis_Table,14,FALSE)</f>
        <v>#N/A</v>
      </c>
      <c r="V325" s="22" t="e">
        <f ca="1">VLOOKUP(Table_Data_Table_135[[#This Row],[Item ID]],Analysis_Table,15,FALSE)</f>
        <v>#N/A</v>
      </c>
      <c r="W325" s="2" t="e">
        <f ca="1">VLOOKUP(Table_Data_Table_135[[#This Row],[Item ID]],Analysis_Table,16,FALSE)</f>
        <v>#N/A</v>
      </c>
      <c r="X325" s="2" t="e">
        <f ca="1">VLOOKUP(Table_Data_Table_135[[#This Row],[Item ID]],Analysis_Table,17,FALSE)</f>
        <v>#N/A</v>
      </c>
      <c r="Y325" s="20" t="e">
        <f ca="1">VLOOKUP(Table_Data_Table_135[[#This Row],[Item ID]],Analysis_Table,18,FALSE)</f>
        <v>#N/A</v>
      </c>
      <c r="Z325" s="20" t="e">
        <f ca="1">VLOOKUP(Table_Data_Table_135[[#This Row],[Item ID]],Analysis_Table,19,FALSE)</f>
        <v>#N/A</v>
      </c>
      <c r="AA325"/>
      <c r="AB325"/>
      <c r="AC325">
        <v>1</v>
      </c>
    </row>
    <row r="326" spans="1:29" hidden="1" x14ac:dyDescent="0.25">
      <c r="A326" t="s">
        <v>133</v>
      </c>
      <c r="C326" t="e">
        <f ca="1">VLOOKUP(Table_Data_Table_135[[#This Row],[Item ID]],Analysis_Table,20,FALSE)</f>
        <v>#N/A</v>
      </c>
      <c r="F326" s="1"/>
      <c r="K326" s="21">
        <v>0</v>
      </c>
      <c r="O326" s="2" t="e">
        <f ca="1">VLOOKUP(Table_Data_Table_135[[#This Row],[Item ID]],Analysis_Table,8,FALSE)</f>
        <v>#N/A</v>
      </c>
      <c r="P326" s="19" t="e">
        <f ca="1">VLOOKUP(Table_Data_Table_135[[#This Row],[Item ID]],Analysis_Table,9,FALSE)</f>
        <v>#N/A</v>
      </c>
      <c r="Q326" s="18" t="e">
        <f ca="1">VLOOKUP(Table_Data_Table_135[[#This Row],[Item ID]],Analysis_Table,10,FALSE)</f>
        <v>#N/A</v>
      </c>
      <c r="R326" s="21" t="e">
        <f ca="1">VLOOKUP(Table_Data_Table_135[[#This Row],[Item ID]],Analysis_Table,11,FALSE)</f>
        <v>#N/A</v>
      </c>
      <c r="S326" s="2" t="e">
        <f ca="1">VLOOKUP(Table_Data_Table_135[[#This Row],[Item ID]],Analysis_Table,12,FALSE)</f>
        <v>#N/A</v>
      </c>
      <c r="T326" s="20" t="e">
        <f ca="1">VLOOKUP(Table_Data_Table_135[[#This Row],[Item ID]],Analysis_Table,13,FALSE)</f>
        <v>#N/A</v>
      </c>
      <c r="U326" s="3" t="e">
        <f ca="1">VLOOKUP(Table_Data_Table_135[[#This Row],[Item ID]],Analysis_Table,14,FALSE)</f>
        <v>#N/A</v>
      </c>
      <c r="V326" s="22" t="e">
        <f ca="1">VLOOKUP(Table_Data_Table_135[[#This Row],[Item ID]],Analysis_Table,15,FALSE)</f>
        <v>#N/A</v>
      </c>
      <c r="W326" s="2" t="e">
        <f ca="1">VLOOKUP(Table_Data_Table_135[[#This Row],[Item ID]],Analysis_Table,16,FALSE)</f>
        <v>#N/A</v>
      </c>
      <c r="X326" s="2" t="e">
        <f ca="1">VLOOKUP(Table_Data_Table_135[[#This Row],[Item ID]],Analysis_Table,17,FALSE)</f>
        <v>#N/A</v>
      </c>
      <c r="Y326" s="20" t="e">
        <f ca="1">VLOOKUP(Table_Data_Table_135[[#This Row],[Item ID]],Analysis_Table,18,FALSE)</f>
        <v>#N/A</v>
      </c>
      <c r="Z326" s="20" t="e">
        <f ca="1">VLOOKUP(Table_Data_Table_135[[#This Row],[Item ID]],Analysis_Table,19,FALSE)</f>
        <v>#N/A</v>
      </c>
      <c r="AA326"/>
      <c r="AB326"/>
      <c r="AC326">
        <v>1</v>
      </c>
    </row>
    <row r="327" spans="1:29" hidden="1" x14ac:dyDescent="0.25">
      <c r="A327" t="s">
        <v>133</v>
      </c>
      <c r="C327" t="e">
        <f ca="1">VLOOKUP(Table_Data_Table_135[[#This Row],[Item ID]],Analysis_Table,20,FALSE)</f>
        <v>#N/A</v>
      </c>
      <c r="F327" s="1"/>
      <c r="K327" s="21">
        <v>0</v>
      </c>
      <c r="O327" s="2" t="e">
        <f ca="1">VLOOKUP(Table_Data_Table_135[[#This Row],[Item ID]],Analysis_Table,8,FALSE)</f>
        <v>#N/A</v>
      </c>
      <c r="P327" s="19" t="e">
        <f ca="1">VLOOKUP(Table_Data_Table_135[[#This Row],[Item ID]],Analysis_Table,9,FALSE)</f>
        <v>#N/A</v>
      </c>
      <c r="Q327" s="18" t="e">
        <f ca="1">VLOOKUP(Table_Data_Table_135[[#This Row],[Item ID]],Analysis_Table,10,FALSE)</f>
        <v>#N/A</v>
      </c>
      <c r="R327" s="21" t="e">
        <f ca="1">VLOOKUP(Table_Data_Table_135[[#This Row],[Item ID]],Analysis_Table,11,FALSE)</f>
        <v>#N/A</v>
      </c>
      <c r="S327" s="2" t="e">
        <f ca="1">VLOOKUP(Table_Data_Table_135[[#This Row],[Item ID]],Analysis_Table,12,FALSE)</f>
        <v>#N/A</v>
      </c>
      <c r="T327" s="20" t="e">
        <f ca="1">VLOOKUP(Table_Data_Table_135[[#This Row],[Item ID]],Analysis_Table,13,FALSE)</f>
        <v>#N/A</v>
      </c>
      <c r="U327" s="3" t="e">
        <f ca="1">VLOOKUP(Table_Data_Table_135[[#This Row],[Item ID]],Analysis_Table,14,FALSE)</f>
        <v>#N/A</v>
      </c>
      <c r="V327" s="22" t="e">
        <f ca="1">VLOOKUP(Table_Data_Table_135[[#This Row],[Item ID]],Analysis_Table,15,FALSE)</f>
        <v>#N/A</v>
      </c>
      <c r="W327" s="2" t="e">
        <f ca="1">VLOOKUP(Table_Data_Table_135[[#This Row],[Item ID]],Analysis_Table,16,FALSE)</f>
        <v>#N/A</v>
      </c>
      <c r="X327" s="2" t="e">
        <f ca="1">VLOOKUP(Table_Data_Table_135[[#This Row],[Item ID]],Analysis_Table,17,FALSE)</f>
        <v>#N/A</v>
      </c>
      <c r="Y327" s="20" t="e">
        <f ca="1">VLOOKUP(Table_Data_Table_135[[#This Row],[Item ID]],Analysis_Table,18,FALSE)</f>
        <v>#N/A</v>
      </c>
      <c r="Z327" s="20" t="e">
        <f ca="1">VLOOKUP(Table_Data_Table_135[[#This Row],[Item ID]],Analysis_Table,19,FALSE)</f>
        <v>#N/A</v>
      </c>
      <c r="AA327"/>
      <c r="AB327"/>
      <c r="AC327">
        <v>1</v>
      </c>
    </row>
    <row r="328" spans="1:29" hidden="1" x14ac:dyDescent="0.25">
      <c r="A328" t="s">
        <v>133</v>
      </c>
      <c r="C328" t="e">
        <f ca="1">VLOOKUP(Table_Data_Table_135[[#This Row],[Item ID]],Analysis_Table,20,FALSE)</f>
        <v>#N/A</v>
      </c>
      <c r="F328" s="1"/>
      <c r="K328" s="21">
        <v>0</v>
      </c>
      <c r="O328" s="2" t="e">
        <f ca="1">VLOOKUP(Table_Data_Table_135[[#This Row],[Item ID]],Analysis_Table,8,FALSE)</f>
        <v>#N/A</v>
      </c>
      <c r="P328" s="19" t="e">
        <f ca="1">VLOOKUP(Table_Data_Table_135[[#This Row],[Item ID]],Analysis_Table,9,FALSE)</f>
        <v>#N/A</v>
      </c>
      <c r="Q328" s="18" t="e">
        <f ca="1">VLOOKUP(Table_Data_Table_135[[#This Row],[Item ID]],Analysis_Table,10,FALSE)</f>
        <v>#N/A</v>
      </c>
      <c r="R328" s="21" t="e">
        <f ca="1">VLOOKUP(Table_Data_Table_135[[#This Row],[Item ID]],Analysis_Table,11,FALSE)</f>
        <v>#N/A</v>
      </c>
      <c r="S328" s="2" t="e">
        <f ca="1">VLOOKUP(Table_Data_Table_135[[#This Row],[Item ID]],Analysis_Table,12,FALSE)</f>
        <v>#N/A</v>
      </c>
      <c r="T328" s="20" t="e">
        <f ca="1">VLOOKUP(Table_Data_Table_135[[#This Row],[Item ID]],Analysis_Table,13,FALSE)</f>
        <v>#N/A</v>
      </c>
      <c r="U328" s="3" t="e">
        <f ca="1">VLOOKUP(Table_Data_Table_135[[#This Row],[Item ID]],Analysis_Table,14,FALSE)</f>
        <v>#N/A</v>
      </c>
      <c r="V328" s="22" t="e">
        <f ca="1">VLOOKUP(Table_Data_Table_135[[#This Row],[Item ID]],Analysis_Table,15,FALSE)</f>
        <v>#N/A</v>
      </c>
      <c r="W328" s="2" t="e">
        <f ca="1">VLOOKUP(Table_Data_Table_135[[#This Row],[Item ID]],Analysis_Table,16,FALSE)</f>
        <v>#N/A</v>
      </c>
      <c r="X328" s="2" t="e">
        <f ca="1">VLOOKUP(Table_Data_Table_135[[#This Row],[Item ID]],Analysis_Table,17,FALSE)</f>
        <v>#N/A</v>
      </c>
      <c r="Y328" s="20" t="e">
        <f ca="1">VLOOKUP(Table_Data_Table_135[[#This Row],[Item ID]],Analysis_Table,18,FALSE)</f>
        <v>#N/A</v>
      </c>
      <c r="Z328" s="20" t="e">
        <f ca="1">VLOOKUP(Table_Data_Table_135[[#This Row],[Item ID]],Analysis_Table,19,FALSE)</f>
        <v>#N/A</v>
      </c>
      <c r="AA328"/>
      <c r="AB328"/>
      <c r="AC328">
        <v>1</v>
      </c>
    </row>
    <row r="329" spans="1:29" hidden="1" x14ac:dyDescent="0.25">
      <c r="A329" t="s">
        <v>133</v>
      </c>
      <c r="C329" t="e">
        <f ca="1">VLOOKUP(Table_Data_Table_135[[#This Row],[Item ID]],Analysis_Table,20,FALSE)</f>
        <v>#N/A</v>
      </c>
      <c r="F329" s="1"/>
      <c r="K329" s="21">
        <v>0</v>
      </c>
      <c r="O329" s="2" t="e">
        <f ca="1">VLOOKUP(Table_Data_Table_135[[#This Row],[Item ID]],Analysis_Table,8,FALSE)</f>
        <v>#N/A</v>
      </c>
      <c r="P329" s="19" t="e">
        <f ca="1">VLOOKUP(Table_Data_Table_135[[#This Row],[Item ID]],Analysis_Table,9,FALSE)</f>
        <v>#N/A</v>
      </c>
      <c r="Q329" s="18" t="e">
        <f ca="1">VLOOKUP(Table_Data_Table_135[[#This Row],[Item ID]],Analysis_Table,10,FALSE)</f>
        <v>#N/A</v>
      </c>
      <c r="R329" s="21" t="e">
        <f ca="1">VLOOKUP(Table_Data_Table_135[[#This Row],[Item ID]],Analysis_Table,11,FALSE)</f>
        <v>#N/A</v>
      </c>
      <c r="S329" s="2" t="e">
        <f ca="1">VLOOKUP(Table_Data_Table_135[[#This Row],[Item ID]],Analysis_Table,12,FALSE)</f>
        <v>#N/A</v>
      </c>
      <c r="T329" s="20" t="e">
        <f ca="1">VLOOKUP(Table_Data_Table_135[[#This Row],[Item ID]],Analysis_Table,13,FALSE)</f>
        <v>#N/A</v>
      </c>
      <c r="U329" s="3" t="e">
        <f ca="1">VLOOKUP(Table_Data_Table_135[[#This Row],[Item ID]],Analysis_Table,14,FALSE)</f>
        <v>#N/A</v>
      </c>
      <c r="V329" s="22" t="e">
        <f ca="1">VLOOKUP(Table_Data_Table_135[[#This Row],[Item ID]],Analysis_Table,15,FALSE)</f>
        <v>#N/A</v>
      </c>
      <c r="W329" s="2" t="e">
        <f ca="1">VLOOKUP(Table_Data_Table_135[[#This Row],[Item ID]],Analysis_Table,16,FALSE)</f>
        <v>#N/A</v>
      </c>
      <c r="X329" s="2" t="e">
        <f ca="1">VLOOKUP(Table_Data_Table_135[[#This Row],[Item ID]],Analysis_Table,17,FALSE)</f>
        <v>#N/A</v>
      </c>
      <c r="Y329" s="20" t="e">
        <f ca="1">VLOOKUP(Table_Data_Table_135[[#This Row],[Item ID]],Analysis_Table,18,FALSE)</f>
        <v>#N/A</v>
      </c>
      <c r="Z329" s="20" t="e">
        <f ca="1">VLOOKUP(Table_Data_Table_135[[#This Row],[Item ID]],Analysis_Table,19,FALSE)</f>
        <v>#N/A</v>
      </c>
      <c r="AA329"/>
      <c r="AB329"/>
      <c r="AC329">
        <v>1</v>
      </c>
    </row>
    <row r="330" spans="1:29" hidden="1" x14ac:dyDescent="0.25">
      <c r="A330" t="s">
        <v>133</v>
      </c>
      <c r="C330" t="e">
        <f ca="1">VLOOKUP(Table_Data_Table_135[[#This Row],[Item ID]],Analysis_Table,20,FALSE)</f>
        <v>#N/A</v>
      </c>
      <c r="F330" s="1"/>
      <c r="K330" s="21">
        <v>0</v>
      </c>
      <c r="O330" s="2" t="e">
        <f ca="1">VLOOKUP(Table_Data_Table_135[[#This Row],[Item ID]],Analysis_Table,8,FALSE)</f>
        <v>#N/A</v>
      </c>
      <c r="P330" s="19" t="e">
        <f ca="1">VLOOKUP(Table_Data_Table_135[[#This Row],[Item ID]],Analysis_Table,9,FALSE)</f>
        <v>#N/A</v>
      </c>
      <c r="Q330" s="18" t="e">
        <f ca="1">VLOOKUP(Table_Data_Table_135[[#This Row],[Item ID]],Analysis_Table,10,FALSE)</f>
        <v>#N/A</v>
      </c>
      <c r="R330" s="21" t="e">
        <f ca="1">VLOOKUP(Table_Data_Table_135[[#This Row],[Item ID]],Analysis_Table,11,FALSE)</f>
        <v>#N/A</v>
      </c>
      <c r="S330" s="2" t="e">
        <f ca="1">VLOOKUP(Table_Data_Table_135[[#This Row],[Item ID]],Analysis_Table,12,FALSE)</f>
        <v>#N/A</v>
      </c>
      <c r="T330" s="20" t="e">
        <f ca="1">VLOOKUP(Table_Data_Table_135[[#This Row],[Item ID]],Analysis_Table,13,FALSE)</f>
        <v>#N/A</v>
      </c>
      <c r="U330" s="3" t="e">
        <f ca="1">VLOOKUP(Table_Data_Table_135[[#This Row],[Item ID]],Analysis_Table,14,FALSE)</f>
        <v>#N/A</v>
      </c>
      <c r="V330" s="22" t="e">
        <f ca="1">VLOOKUP(Table_Data_Table_135[[#This Row],[Item ID]],Analysis_Table,15,FALSE)</f>
        <v>#N/A</v>
      </c>
      <c r="W330" s="2" t="e">
        <f ca="1">VLOOKUP(Table_Data_Table_135[[#This Row],[Item ID]],Analysis_Table,16,FALSE)</f>
        <v>#N/A</v>
      </c>
      <c r="X330" s="2" t="e">
        <f ca="1">VLOOKUP(Table_Data_Table_135[[#This Row],[Item ID]],Analysis_Table,17,FALSE)</f>
        <v>#N/A</v>
      </c>
      <c r="Y330" s="20" t="e">
        <f ca="1">VLOOKUP(Table_Data_Table_135[[#This Row],[Item ID]],Analysis_Table,18,FALSE)</f>
        <v>#N/A</v>
      </c>
      <c r="Z330" s="20" t="e">
        <f ca="1">VLOOKUP(Table_Data_Table_135[[#This Row],[Item ID]],Analysis_Table,19,FALSE)</f>
        <v>#N/A</v>
      </c>
      <c r="AA330"/>
      <c r="AB330"/>
      <c r="AC330">
        <v>1</v>
      </c>
    </row>
    <row r="331" spans="1:29" hidden="1" x14ac:dyDescent="0.25">
      <c r="A331" t="s">
        <v>133</v>
      </c>
      <c r="C331" t="e">
        <f ca="1">VLOOKUP(Table_Data_Table_135[[#This Row],[Item ID]],Analysis_Table,20,FALSE)</f>
        <v>#N/A</v>
      </c>
      <c r="F331" s="1"/>
      <c r="K331" s="21">
        <v>0</v>
      </c>
      <c r="O331" s="2" t="e">
        <f ca="1">VLOOKUP(Table_Data_Table_135[[#This Row],[Item ID]],Analysis_Table,8,FALSE)</f>
        <v>#N/A</v>
      </c>
      <c r="P331" s="19" t="e">
        <f ca="1">VLOOKUP(Table_Data_Table_135[[#This Row],[Item ID]],Analysis_Table,9,FALSE)</f>
        <v>#N/A</v>
      </c>
      <c r="Q331" s="18" t="e">
        <f ca="1">VLOOKUP(Table_Data_Table_135[[#This Row],[Item ID]],Analysis_Table,10,FALSE)</f>
        <v>#N/A</v>
      </c>
      <c r="R331" s="21" t="e">
        <f ca="1">VLOOKUP(Table_Data_Table_135[[#This Row],[Item ID]],Analysis_Table,11,FALSE)</f>
        <v>#N/A</v>
      </c>
      <c r="S331" s="2" t="e">
        <f ca="1">VLOOKUP(Table_Data_Table_135[[#This Row],[Item ID]],Analysis_Table,12,FALSE)</f>
        <v>#N/A</v>
      </c>
      <c r="T331" s="20" t="e">
        <f ca="1">VLOOKUP(Table_Data_Table_135[[#This Row],[Item ID]],Analysis_Table,13,FALSE)</f>
        <v>#N/A</v>
      </c>
      <c r="U331" s="3" t="e">
        <f ca="1">VLOOKUP(Table_Data_Table_135[[#This Row],[Item ID]],Analysis_Table,14,FALSE)</f>
        <v>#N/A</v>
      </c>
      <c r="V331" s="22" t="e">
        <f ca="1">VLOOKUP(Table_Data_Table_135[[#This Row],[Item ID]],Analysis_Table,15,FALSE)</f>
        <v>#N/A</v>
      </c>
      <c r="W331" s="2" t="e">
        <f ca="1">VLOOKUP(Table_Data_Table_135[[#This Row],[Item ID]],Analysis_Table,16,FALSE)</f>
        <v>#N/A</v>
      </c>
      <c r="X331" s="2" t="e">
        <f ca="1">VLOOKUP(Table_Data_Table_135[[#This Row],[Item ID]],Analysis_Table,17,FALSE)</f>
        <v>#N/A</v>
      </c>
      <c r="Y331" s="20" t="e">
        <f ca="1">VLOOKUP(Table_Data_Table_135[[#This Row],[Item ID]],Analysis_Table,18,FALSE)</f>
        <v>#N/A</v>
      </c>
      <c r="Z331" s="20" t="e">
        <f ca="1">VLOOKUP(Table_Data_Table_135[[#This Row],[Item ID]],Analysis_Table,19,FALSE)</f>
        <v>#N/A</v>
      </c>
      <c r="AA331"/>
      <c r="AB331"/>
      <c r="AC331">
        <v>1</v>
      </c>
    </row>
    <row r="332" spans="1:29" hidden="1" x14ac:dyDescent="0.25">
      <c r="A332" t="s">
        <v>133</v>
      </c>
      <c r="C332" t="e">
        <f ca="1">VLOOKUP(Table_Data_Table_135[[#This Row],[Item ID]],Analysis_Table,20,FALSE)</f>
        <v>#N/A</v>
      </c>
      <c r="F332" s="1"/>
      <c r="K332" s="21">
        <v>0</v>
      </c>
      <c r="O332" s="2" t="e">
        <f ca="1">VLOOKUP(Table_Data_Table_135[[#This Row],[Item ID]],Analysis_Table,8,FALSE)</f>
        <v>#N/A</v>
      </c>
      <c r="P332" s="19" t="e">
        <f ca="1">VLOOKUP(Table_Data_Table_135[[#This Row],[Item ID]],Analysis_Table,9,FALSE)</f>
        <v>#N/A</v>
      </c>
      <c r="Q332" s="18" t="e">
        <f ca="1">VLOOKUP(Table_Data_Table_135[[#This Row],[Item ID]],Analysis_Table,10,FALSE)</f>
        <v>#N/A</v>
      </c>
      <c r="R332" s="21" t="e">
        <f ca="1">VLOOKUP(Table_Data_Table_135[[#This Row],[Item ID]],Analysis_Table,11,FALSE)</f>
        <v>#N/A</v>
      </c>
      <c r="S332" s="2" t="e">
        <f ca="1">VLOOKUP(Table_Data_Table_135[[#This Row],[Item ID]],Analysis_Table,12,FALSE)</f>
        <v>#N/A</v>
      </c>
      <c r="T332" s="20" t="e">
        <f ca="1">VLOOKUP(Table_Data_Table_135[[#This Row],[Item ID]],Analysis_Table,13,FALSE)</f>
        <v>#N/A</v>
      </c>
      <c r="U332" s="3" t="e">
        <f ca="1">VLOOKUP(Table_Data_Table_135[[#This Row],[Item ID]],Analysis_Table,14,FALSE)</f>
        <v>#N/A</v>
      </c>
      <c r="V332" s="22" t="e">
        <f ca="1">VLOOKUP(Table_Data_Table_135[[#This Row],[Item ID]],Analysis_Table,15,FALSE)</f>
        <v>#N/A</v>
      </c>
      <c r="W332" s="2" t="e">
        <f ca="1">VLOOKUP(Table_Data_Table_135[[#This Row],[Item ID]],Analysis_Table,16,FALSE)</f>
        <v>#N/A</v>
      </c>
      <c r="X332" s="2" t="e">
        <f ca="1">VLOOKUP(Table_Data_Table_135[[#This Row],[Item ID]],Analysis_Table,17,FALSE)</f>
        <v>#N/A</v>
      </c>
      <c r="Y332" s="20" t="e">
        <f ca="1">VLOOKUP(Table_Data_Table_135[[#This Row],[Item ID]],Analysis_Table,18,FALSE)</f>
        <v>#N/A</v>
      </c>
      <c r="Z332" s="20" t="e">
        <f ca="1">VLOOKUP(Table_Data_Table_135[[#This Row],[Item ID]],Analysis_Table,19,FALSE)</f>
        <v>#N/A</v>
      </c>
      <c r="AA332"/>
      <c r="AB332"/>
      <c r="AC332">
        <v>1</v>
      </c>
    </row>
    <row r="333" spans="1:29" hidden="1" x14ac:dyDescent="0.25">
      <c r="A333" t="s">
        <v>133</v>
      </c>
      <c r="C333" t="e">
        <f ca="1">VLOOKUP(Table_Data_Table_135[[#This Row],[Item ID]],Analysis_Table,20,FALSE)</f>
        <v>#N/A</v>
      </c>
      <c r="F333" s="1"/>
      <c r="K333" s="21">
        <v>0</v>
      </c>
      <c r="O333" s="2" t="e">
        <f ca="1">VLOOKUP(Table_Data_Table_135[[#This Row],[Item ID]],Analysis_Table,8,FALSE)</f>
        <v>#N/A</v>
      </c>
      <c r="P333" s="19" t="e">
        <f ca="1">VLOOKUP(Table_Data_Table_135[[#This Row],[Item ID]],Analysis_Table,9,FALSE)</f>
        <v>#N/A</v>
      </c>
      <c r="Q333" s="18" t="e">
        <f ca="1">VLOOKUP(Table_Data_Table_135[[#This Row],[Item ID]],Analysis_Table,10,FALSE)</f>
        <v>#N/A</v>
      </c>
      <c r="R333" s="21" t="e">
        <f ca="1">VLOOKUP(Table_Data_Table_135[[#This Row],[Item ID]],Analysis_Table,11,FALSE)</f>
        <v>#N/A</v>
      </c>
      <c r="S333" s="2" t="e">
        <f ca="1">VLOOKUP(Table_Data_Table_135[[#This Row],[Item ID]],Analysis_Table,12,FALSE)</f>
        <v>#N/A</v>
      </c>
      <c r="T333" s="20" t="e">
        <f ca="1">VLOOKUP(Table_Data_Table_135[[#This Row],[Item ID]],Analysis_Table,13,FALSE)</f>
        <v>#N/A</v>
      </c>
      <c r="U333" s="3" t="e">
        <f ca="1">VLOOKUP(Table_Data_Table_135[[#This Row],[Item ID]],Analysis_Table,14,FALSE)</f>
        <v>#N/A</v>
      </c>
      <c r="V333" s="22" t="e">
        <f ca="1">VLOOKUP(Table_Data_Table_135[[#This Row],[Item ID]],Analysis_Table,15,FALSE)</f>
        <v>#N/A</v>
      </c>
      <c r="W333" s="2" t="e">
        <f ca="1">VLOOKUP(Table_Data_Table_135[[#This Row],[Item ID]],Analysis_Table,16,FALSE)</f>
        <v>#N/A</v>
      </c>
      <c r="X333" s="2" t="e">
        <f ca="1">VLOOKUP(Table_Data_Table_135[[#This Row],[Item ID]],Analysis_Table,17,FALSE)</f>
        <v>#N/A</v>
      </c>
      <c r="Y333" s="20" t="e">
        <f ca="1">VLOOKUP(Table_Data_Table_135[[#This Row],[Item ID]],Analysis_Table,18,FALSE)</f>
        <v>#N/A</v>
      </c>
      <c r="Z333" s="20" t="e">
        <f ca="1">VLOOKUP(Table_Data_Table_135[[#This Row],[Item ID]],Analysis_Table,19,FALSE)</f>
        <v>#N/A</v>
      </c>
      <c r="AA333"/>
      <c r="AB333"/>
      <c r="AC333">
        <v>1</v>
      </c>
    </row>
    <row r="334" spans="1:29" hidden="1" x14ac:dyDescent="0.25">
      <c r="A334" t="s">
        <v>133</v>
      </c>
      <c r="C334" t="e">
        <f ca="1">VLOOKUP(Table_Data_Table_135[[#This Row],[Item ID]],Analysis_Table,20,FALSE)</f>
        <v>#N/A</v>
      </c>
      <c r="F334" s="1"/>
      <c r="K334" s="21">
        <v>0</v>
      </c>
      <c r="O334" s="2" t="e">
        <f ca="1">VLOOKUP(Table_Data_Table_135[[#This Row],[Item ID]],Analysis_Table,8,FALSE)</f>
        <v>#N/A</v>
      </c>
      <c r="P334" s="19" t="e">
        <f ca="1">VLOOKUP(Table_Data_Table_135[[#This Row],[Item ID]],Analysis_Table,9,FALSE)</f>
        <v>#N/A</v>
      </c>
      <c r="Q334" s="18" t="e">
        <f ca="1">VLOOKUP(Table_Data_Table_135[[#This Row],[Item ID]],Analysis_Table,10,FALSE)</f>
        <v>#N/A</v>
      </c>
      <c r="R334" s="21" t="e">
        <f ca="1">VLOOKUP(Table_Data_Table_135[[#This Row],[Item ID]],Analysis_Table,11,FALSE)</f>
        <v>#N/A</v>
      </c>
      <c r="S334" s="2" t="e">
        <f ca="1">VLOOKUP(Table_Data_Table_135[[#This Row],[Item ID]],Analysis_Table,12,FALSE)</f>
        <v>#N/A</v>
      </c>
      <c r="T334" s="20" t="e">
        <f ca="1">VLOOKUP(Table_Data_Table_135[[#This Row],[Item ID]],Analysis_Table,13,FALSE)</f>
        <v>#N/A</v>
      </c>
      <c r="U334" s="3" t="e">
        <f ca="1">VLOOKUP(Table_Data_Table_135[[#This Row],[Item ID]],Analysis_Table,14,FALSE)</f>
        <v>#N/A</v>
      </c>
      <c r="V334" s="22" t="e">
        <f ca="1">VLOOKUP(Table_Data_Table_135[[#This Row],[Item ID]],Analysis_Table,15,FALSE)</f>
        <v>#N/A</v>
      </c>
      <c r="W334" s="2" t="e">
        <f ca="1">VLOOKUP(Table_Data_Table_135[[#This Row],[Item ID]],Analysis_Table,16,FALSE)</f>
        <v>#N/A</v>
      </c>
      <c r="X334" s="2" t="e">
        <f ca="1">VLOOKUP(Table_Data_Table_135[[#This Row],[Item ID]],Analysis_Table,17,FALSE)</f>
        <v>#N/A</v>
      </c>
      <c r="Y334" s="20" t="e">
        <f ca="1">VLOOKUP(Table_Data_Table_135[[#This Row],[Item ID]],Analysis_Table,18,FALSE)</f>
        <v>#N/A</v>
      </c>
      <c r="Z334" s="20" t="e">
        <f ca="1">VLOOKUP(Table_Data_Table_135[[#This Row],[Item ID]],Analysis_Table,19,FALSE)</f>
        <v>#N/A</v>
      </c>
      <c r="AA334"/>
      <c r="AB334"/>
      <c r="AC334">
        <v>1</v>
      </c>
    </row>
    <row r="335" spans="1:29" hidden="1" x14ac:dyDescent="0.25">
      <c r="A335" t="s">
        <v>133</v>
      </c>
      <c r="C335" t="e">
        <f ca="1">VLOOKUP(Table_Data_Table_135[[#This Row],[Item ID]],Analysis_Table,20,FALSE)</f>
        <v>#N/A</v>
      </c>
      <c r="F335" s="1"/>
      <c r="K335" s="21">
        <v>0</v>
      </c>
      <c r="O335" s="2" t="e">
        <f ca="1">VLOOKUP(Table_Data_Table_135[[#This Row],[Item ID]],Analysis_Table,8,FALSE)</f>
        <v>#N/A</v>
      </c>
      <c r="P335" s="19" t="e">
        <f ca="1">VLOOKUP(Table_Data_Table_135[[#This Row],[Item ID]],Analysis_Table,9,FALSE)</f>
        <v>#N/A</v>
      </c>
      <c r="Q335" s="18" t="e">
        <f ca="1">VLOOKUP(Table_Data_Table_135[[#This Row],[Item ID]],Analysis_Table,10,FALSE)</f>
        <v>#N/A</v>
      </c>
      <c r="R335" s="21" t="e">
        <f ca="1">VLOOKUP(Table_Data_Table_135[[#This Row],[Item ID]],Analysis_Table,11,FALSE)</f>
        <v>#N/A</v>
      </c>
      <c r="S335" s="2" t="e">
        <f ca="1">VLOOKUP(Table_Data_Table_135[[#This Row],[Item ID]],Analysis_Table,12,FALSE)</f>
        <v>#N/A</v>
      </c>
      <c r="T335" s="20" t="e">
        <f ca="1">VLOOKUP(Table_Data_Table_135[[#This Row],[Item ID]],Analysis_Table,13,FALSE)</f>
        <v>#N/A</v>
      </c>
      <c r="U335" s="3" t="e">
        <f ca="1">VLOOKUP(Table_Data_Table_135[[#This Row],[Item ID]],Analysis_Table,14,FALSE)</f>
        <v>#N/A</v>
      </c>
      <c r="V335" s="22" t="e">
        <f ca="1">VLOOKUP(Table_Data_Table_135[[#This Row],[Item ID]],Analysis_Table,15,FALSE)</f>
        <v>#N/A</v>
      </c>
      <c r="W335" s="2" t="e">
        <f ca="1">VLOOKUP(Table_Data_Table_135[[#This Row],[Item ID]],Analysis_Table,16,FALSE)</f>
        <v>#N/A</v>
      </c>
      <c r="X335" s="2" t="e">
        <f ca="1">VLOOKUP(Table_Data_Table_135[[#This Row],[Item ID]],Analysis_Table,17,FALSE)</f>
        <v>#N/A</v>
      </c>
      <c r="Y335" s="20" t="e">
        <f ca="1">VLOOKUP(Table_Data_Table_135[[#This Row],[Item ID]],Analysis_Table,18,FALSE)</f>
        <v>#N/A</v>
      </c>
      <c r="Z335" s="20" t="e">
        <f ca="1">VLOOKUP(Table_Data_Table_135[[#This Row],[Item ID]],Analysis_Table,19,FALSE)</f>
        <v>#N/A</v>
      </c>
      <c r="AA335"/>
      <c r="AB335"/>
      <c r="AC335">
        <v>1</v>
      </c>
    </row>
    <row r="336" spans="1:29" hidden="1" x14ac:dyDescent="0.25">
      <c r="A336" t="s">
        <v>133</v>
      </c>
      <c r="C336" t="e">
        <f ca="1">VLOOKUP(Table_Data_Table_135[[#This Row],[Item ID]],Analysis_Table,20,FALSE)</f>
        <v>#N/A</v>
      </c>
      <c r="F336" s="1"/>
      <c r="K336" s="21">
        <v>0</v>
      </c>
      <c r="O336" s="2" t="e">
        <f ca="1">VLOOKUP(Table_Data_Table_135[[#This Row],[Item ID]],Analysis_Table,8,FALSE)</f>
        <v>#N/A</v>
      </c>
      <c r="P336" s="19" t="e">
        <f ca="1">VLOOKUP(Table_Data_Table_135[[#This Row],[Item ID]],Analysis_Table,9,FALSE)</f>
        <v>#N/A</v>
      </c>
      <c r="Q336" s="18" t="e">
        <f ca="1">VLOOKUP(Table_Data_Table_135[[#This Row],[Item ID]],Analysis_Table,10,FALSE)</f>
        <v>#N/A</v>
      </c>
      <c r="R336" s="21" t="e">
        <f ca="1">VLOOKUP(Table_Data_Table_135[[#This Row],[Item ID]],Analysis_Table,11,FALSE)</f>
        <v>#N/A</v>
      </c>
      <c r="S336" s="2" t="e">
        <f ca="1">VLOOKUP(Table_Data_Table_135[[#This Row],[Item ID]],Analysis_Table,12,FALSE)</f>
        <v>#N/A</v>
      </c>
      <c r="T336" s="20" t="e">
        <f ca="1">VLOOKUP(Table_Data_Table_135[[#This Row],[Item ID]],Analysis_Table,13,FALSE)</f>
        <v>#N/A</v>
      </c>
      <c r="U336" s="3" t="e">
        <f ca="1">VLOOKUP(Table_Data_Table_135[[#This Row],[Item ID]],Analysis_Table,14,FALSE)</f>
        <v>#N/A</v>
      </c>
      <c r="V336" s="22" t="e">
        <f ca="1">VLOOKUP(Table_Data_Table_135[[#This Row],[Item ID]],Analysis_Table,15,FALSE)</f>
        <v>#N/A</v>
      </c>
      <c r="W336" s="2" t="e">
        <f ca="1">VLOOKUP(Table_Data_Table_135[[#This Row],[Item ID]],Analysis_Table,16,FALSE)</f>
        <v>#N/A</v>
      </c>
      <c r="X336" s="2" t="e">
        <f ca="1">VLOOKUP(Table_Data_Table_135[[#This Row],[Item ID]],Analysis_Table,17,FALSE)</f>
        <v>#N/A</v>
      </c>
      <c r="Y336" s="20" t="e">
        <f ca="1">VLOOKUP(Table_Data_Table_135[[#This Row],[Item ID]],Analysis_Table,18,FALSE)</f>
        <v>#N/A</v>
      </c>
      <c r="Z336" s="20" t="e">
        <f ca="1">VLOOKUP(Table_Data_Table_135[[#This Row],[Item ID]],Analysis_Table,19,FALSE)</f>
        <v>#N/A</v>
      </c>
      <c r="AA336"/>
      <c r="AB336"/>
      <c r="AC336">
        <v>1</v>
      </c>
    </row>
    <row r="337" spans="1:29" hidden="1" x14ac:dyDescent="0.25">
      <c r="A337" t="s">
        <v>133</v>
      </c>
      <c r="C337" t="e">
        <f ca="1">VLOOKUP(Table_Data_Table_135[[#This Row],[Item ID]],Analysis_Table,20,FALSE)</f>
        <v>#N/A</v>
      </c>
      <c r="F337" s="1"/>
      <c r="K337" s="21">
        <v>0</v>
      </c>
      <c r="O337" s="2" t="e">
        <f ca="1">VLOOKUP(Table_Data_Table_135[[#This Row],[Item ID]],Analysis_Table,8,FALSE)</f>
        <v>#N/A</v>
      </c>
      <c r="P337" s="19" t="e">
        <f ca="1">VLOOKUP(Table_Data_Table_135[[#This Row],[Item ID]],Analysis_Table,9,FALSE)</f>
        <v>#N/A</v>
      </c>
      <c r="Q337" s="18" t="e">
        <f ca="1">VLOOKUP(Table_Data_Table_135[[#This Row],[Item ID]],Analysis_Table,10,FALSE)</f>
        <v>#N/A</v>
      </c>
      <c r="R337" s="21" t="e">
        <f ca="1">VLOOKUP(Table_Data_Table_135[[#This Row],[Item ID]],Analysis_Table,11,FALSE)</f>
        <v>#N/A</v>
      </c>
      <c r="S337" s="2" t="e">
        <f ca="1">VLOOKUP(Table_Data_Table_135[[#This Row],[Item ID]],Analysis_Table,12,FALSE)</f>
        <v>#N/A</v>
      </c>
      <c r="T337" s="20" t="e">
        <f ca="1">VLOOKUP(Table_Data_Table_135[[#This Row],[Item ID]],Analysis_Table,13,FALSE)</f>
        <v>#N/A</v>
      </c>
      <c r="U337" s="3" t="e">
        <f ca="1">VLOOKUP(Table_Data_Table_135[[#This Row],[Item ID]],Analysis_Table,14,FALSE)</f>
        <v>#N/A</v>
      </c>
      <c r="V337" s="22" t="e">
        <f ca="1">VLOOKUP(Table_Data_Table_135[[#This Row],[Item ID]],Analysis_Table,15,FALSE)</f>
        <v>#N/A</v>
      </c>
      <c r="W337" s="2" t="e">
        <f ca="1">VLOOKUP(Table_Data_Table_135[[#This Row],[Item ID]],Analysis_Table,16,FALSE)</f>
        <v>#N/A</v>
      </c>
      <c r="X337" s="2" t="e">
        <f ca="1">VLOOKUP(Table_Data_Table_135[[#This Row],[Item ID]],Analysis_Table,17,FALSE)</f>
        <v>#N/A</v>
      </c>
      <c r="Y337" s="20" t="e">
        <f ca="1">VLOOKUP(Table_Data_Table_135[[#This Row],[Item ID]],Analysis_Table,18,FALSE)</f>
        <v>#N/A</v>
      </c>
      <c r="Z337" s="20" t="e">
        <f ca="1">VLOOKUP(Table_Data_Table_135[[#This Row],[Item ID]],Analysis_Table,19,FALSE)</f>
        <v>#N/A</v>
      </c>
      <c r="AA337"/>
      <c r="AB337"/>
      <c r="AC337">
        <v>1</v>
      </c>
    </row>
    <row r="338" spans="1:29" hidden="1" x14ac:dyDescent="0.25">
      <c r="A338" t="s">
        <v>133</v>
      </c>
      <c r="C338" t="e">
        <f ca="1">VLOOKUP(Table_Data_Table_135[[#This Row],[Item ID]],Analysis_Table,20,FALSE)</f>
        <v>#N/A</v>
      </c>
      <c r="F338" s="1"/>
      <c r="K338" s="21">
        <v>0</v>
      </c>
      <c r="O338" s="2" t="e">
        <f ca="1">VLOOKUP(Table_Data_Table_135[[#This Row],[Item ID]],Analysis_Table,8,FALSE)</f>
        <v>#N/A</v>
      </c>
      <c r="P338" s="19" t="e">
        <f ca="1">VLOOKUP(Table_Data_Table_135[[#This Row],[Item ID]],Analysis_Table,9,FALSE)</f>
        <v>#N/A</v>
      </c>
      <c r="Q338" s="18" t="e">
        <f ca="1">VLOOKUP(Table_Data_Table_135[[#This Row],[Item ID]],Analysis_Table,10,FALSE)</f>
        <v>#N/A</v>
      </c>
      <c r="R338" s="21" t="e">
        <f ca="1">VLOOKUP(Table_Data_Table_135[[#This Row],[Item ID]],Analysis_Table,11,FALSE)</f>
        <v>#N/A</v>
      </c>
      <c r="S338" s="2" t="e">
        <f ca="1">VLOOKUP(Table_Data_Table_135[[#This Row],[Item ID]],Analysis_Table,12,FALSE)</f>
        <v>#N/A</v>
      </c>
      <c r="T338" s="20" t="e">
        <f ca="1">VLOOKUP(Table_Data_Table_135[[#This Row],[Item ID]],Analysis_Table,13,FALSE)</f>
        <v>#N/A</v>
      </c>
      <c r="U338" s="3" t="e">
        <f ca="1">VLOOKUP(Table_Data_Table_135[[#This Row],[Item ID]],Analysis_Table,14,FALSE)</f>
        <v>#N/A</v>
      </c>
      <c r="V338" s="22" t="e">
        <f ca="1">VLOOKUP(Table_Data_Table_135[[#This Row],[Item ID]],Analysis_Table,15,FALSE)</f>
        <v>#N/A</v>
      </c>
      <c r="W338" s="2" t="e">
        <f ca="1">VLOOKUP(Table_Data_Table_135[[#This Row],[Item ID]],Analysis_Table,16,FALSE)</f>
        <v>#N/A</v>
      </c>
      <c r="X338" s="2" t="e">
        <f ca="1">VLOOKUP(Table_Data_Table_135[[#This Row],[Item ID]],Analysis_Table,17,FALSE)</f>
        <v>#N/A</v>
      </c>
      <c r="Y338" s="20" t="e">
        <f ca="1">VLOOKUP(Table_Data_Table_135[[#This Row],[Item ID]],Analysis_Table,18,FALSE)</f>
        <v>#N/A</v>
      </c>
      <c r="Z338" s="20" t="e">
        <f ca="1">VLOOKUP(Table_Data_Table_135[[#This Row],[Item ID]],Analysis_Table,19,FALSE)</f>
        <v>#N/A</v>
      </c>
      <c r="AA338"/>
      <c r="AB338"/>
      <c r="AC338">
        <v>1</v>
      </c>
    </row>
    <row r="339" spans="1:29" hidden="1" x14ac:dyDescent="0.25">
      <c r="A339" t="s">
        <v>133</v>
      </c>
      <c r="C339" t="e">
        <f ca="1">VLOOKUP(Table_Data_Table_135[[#This Row],[Item ID]],Analysis_Table,20,FALSE)</f>
        <v>#N/A</v>
      </c>
      <c r="F339" s="1"/>
      <c r="K339" s="21">
        <v>0</v>
      </c>
      <c r="O339" s="2" t="e">
        <f ca="1">VLOOKUP(Table_Data_Table_135[[#This Row],[Item ID]],Analysis_Table,8,FALSE)</f>
        <v>#N/A</v>
      </c>
      <c r="P339" s="19" t="e">
        <f ca="1">VLOOKUP(Table_Data_Table_135[[#This Row],[Item ID]],Analysis_Table,9,FALSE)</f>
        <v>#N/A</v>
      </c>
      <c r="Q339" s="18" t="e">
        <f ca="1">VLOOKUP(Table_Data_Table_135[[#This Row],[Item ID]],Analysis_Table,10,FALSE)</f>
        <v>#N/A</v>
      </c>
      <c r="R339" s="21" t="e">
        <f ca="1">VLOOKUP(Table_Data_Table_135[[#This Row],[Item ID]],Analysis_Table,11,FALSE)</f>
        <v>#N/A</v>
      </c>
      <c r="S339" s="2" t="e">
        <f ca="1">VLOOKUP(Table_Data_Table_135[[#This Row],[Item ID]],Analysis_Table,12,FALSE)</f>
        <v>#N/A</v>
      </c>
      <c r="T339" s="20" t="e">
        <f ca="1">VLOOKUP(Table_Data_Table_135[[#This Row],[Item ID]],Analysis_Table,13,FALSE)</f>
        <v>#N/A</v>
      </c>
      <c r="U339" s="3" t="e">
        <f ca="1">VLOOKUP(Table_Data_Table_135[[#This Row],[Item ID]],Analysis_Table,14,FALSE)</f>
        <v>#N/A</v>
      </c>
      <c r="V339" s="22" t="e">
        <f ca="1">VLOOKUP(Table_Data_Table_135[[#This Row],[Item ID]],Analysis_Table,15,FALSE)</f>
        <v>#N/A</v>
      </c>
      <c r="W339" s="2" t="e">
        <f ca="1">VLOOKUP(Table_Data_Table_135[[#This Row],[Item ID]],Analysis_Table,16,FALSE)</f>
        <v>#N/A</v>
      </c>
      <c r="X339" s="2" t="e">
        <f ca="1">VLOOKUP(Table_Data_Table_135[[#This Row],[Item ID]],Analysis_Table,17,FALSE)</f>
        <v>#N/A</v>
      </c>
      <c r="Y339" s="20" t="e">
        <f ca="1">VLOOKUP(Table_Data_Table_135[[#This Row],[Item ID]],Analysis_Table,18,FALSE)</f>
        <v>#N/A</v>
      </c>
      <c r="Z339" s="20" t="e">
        <f ca="1">VLOOKUP(Table_Data_Table_135[[#This Row],[Item ID]],Analysis_Table,19,FALSE)</f>
        <v>#N/A</v>
      </c>
      <c r="AA339"/>
      <c r="AB339"/>
      <c r="AC339">
        <v>1</v>
      </c>
    </row>
    <row r="340" spans="1:29" hidden="1" x14ac:dyDescent="0.25">
      <c r="A340" t="s">
        <v>133</v>
      </c>
      <c r="C340" t="e">
        <f ca="1">VLOOKUP(Table_Data_Table_135[[#This Row],[Item ID]],Analysis_Table,20,FALSE)</f>
        <v>#N/A</v>
      </c>
      <c r="F340" s="1"/>
      <c r="K340" s="21">
        <v>0</v>
      </c>
      <c r="O340" s="2" t="e">
        <f ca="1">VLOOKUP(Table_Data_Table_135[[#This Row],[Item ID]],Analysis_Table,8,FALSE)</f>
        <v>#N/A</v>
      </c>
      <c r="P340" s="19" t="e">
        <f ca="1">VLOOKUP(Table_Data_Table_135[[#This Row],[Item ID]],Analysis_Table,9,FALSE)</f>
        <v>#N/A</v>
      </c>
      <c r="Q340" s="18" t="e">
        <f ca="1">VLOOKUP(Table_Data_Table_135[[#This Row],[Item ID]],Analysis_Table,10,FALSE)</f>
        <v>#N/A</v>
      </c>
      <c r="R340" s="21" t="e">
        <f ca="1">VLOOKUP(Table_Data_Table_135[[#This Row],[Item ID]],Analysis_Table,11,FALSE)</f>
        <v>#N/A</v>
      </c>
      <c r="S340" s="2" t="e">
        <f ca="1">VLOOKUP(Table_Data_Table_135[[#This Row],[Item ID]],Analysis_Table,12,FALSE)</f>
        <v>#N/A</v>
      </c>
      <c r="T340" s="20" t="e">
        <f ca="1">VLOOKUP(Table_Data_Table_135[[#This Row],[Item ID]],Analysis_Table,13,FALSE)</f>
        <v>#N/A</v>
      </c>
      <c r="U340" s="3" t="e">
        <f ca="1">VLOOKUP(Table_Data_Table_135[[#This Row],[Item ID]],Analysis_Table,14,FALSE)</f>
        <v>#N/A</v>
      </c>
      <c r="V340" s="22" t="e">
        <f ca="1">VLOOKUP(Table_Data_Table_135[[#This Row],[Item ID]],Analysis_Table,15,FALSE)</f>
        <v>#N/A</v>
      </c>
      <c r="W340" s="2" t="e">
        <f ca="1">VLOOKUP(Table_Data_Table_135[[#This Row],[Item ID]],Analysis_Table,16,FALSE)</f>
        <v>#N/A</v>
      </c>
      <c r="X340" s="2" t="e">
        <f ca="1">VLOOKUP(Table_Data_Table_135[[#This Row],[Item ID]],Analysis_Table,17,FALSE)</f>
        <v>#N/A</v>
      </c>
      <c r="Y340" s="20" t="e">
        <f ca="1">VLOOKUP(Table_Data_Table_135[[#This Row],[Item ID]],Analysis_Table,18,FALSE)</f>
        <v>#N/A</v>
      </c>
      <c r="Z340" s="20" t="e">
        <f ca="1">VLOOKUP(Table_Data_Table_135[[#This Row],[Item ID]],Analysis_Table,19,FALSE)</f>
        <v>#N/A</v>
      </c>
      <c r="AA340"/>
      <c r="AB340"/>
      <c r="AC340">
        <v>1</v>
      </c>
    </row>
    <row r="341" spans="1:29" hidden="1" x14ac:dyDescent="0.25">
      <c r="A341" t="s">
        <v>133</v>
      </c>
      <c r="C341" t="e">
        <f ca="1">VLOOKUP(Table_Data_Table_135[[#This Row],[Item ID]],Analysis_Table,20,FALSE)</f>
        <v>#N/A</v>
      </c>
      <c r="F341" s="1"/>
      <c r="K341" s="21">
        <v>0</v>
      </c>
      <c r="O341" s="2" t="e">
        <f ca="1">VLOOKUP(Table_Data_Table_135[[#This Row],[Item ID]],Analysis_Table,8,FALSE)</f>
        <v>#N/A</v>
      </c>
      <c r="P341" s="19" t="e">
        <f ca="1">VLOOKUP(Table_Data_Table_135[[#This Row],[Item ID]],Analysis_Table,9,FALSE)</f>
        <v>#N/A</v>
      </c>
      <c r="Q341" s="18" t="e">
        <f ca="1">VLOOKUP(Table_Data_Table_135[[#This Row],[Item ID]],Analysis_Table,10,FALSE)</f>
        <v>#N/A</v>
      </c>
      <c r="R341" s="21" t="e">
        <f ca="1">VLOOKUP(Table_Data_Table_135[[#This Row],[Item ID]],Analysis_Table,11,FALSE)</f>
        <v>#N/A</v>
      </c>
      <c r="S341" s="2" t="e">
        <f ca="1">VLOOKUP(Table_Data_Table_135[[#This Row],[Item ID]],Analysis_Table,12,FALSE)</f>
        <v>#N/A</v>
      </c>
      <c r="T341" s="20" t="e">
        <f ca="1">VLOOKUP(Table_Data_Table_135[[#This Row],[Item ID]],Analysis_Table,13,FALSE)</f>
        <v>#N/A</v>
      </c>
      <c r="U341" s="3" t="e">
        <f ca="1">VLOOKUP(Table_Data_Table_135[[#This Row],[Item ID]],Analysis_Table,14,FALSE)</f>
        <v>#N/A</v>
      </c>
      <c r="V341" s="22" t="e">
        <f ca="1">VLOOKUP(Table_Data_Table_135[[#This Row],[Item ID]],Analysis_Table,15,FALSE)</f>
        <v>#N/A</v>
      </c>
      <c r="W341" s="2" t="e">
        <f ca="1">VLOOKUP(Table_Data_Table_135[[#This Row],[Item ID]],Analysis_Table,16,FALSE)</f>
        <v>#N/A</v>
      </c>
      <c r="X341" s="2" t="e">
        <f ca="1">VLOOKUP(Table_Data_Table_135[[#This Row],[Item ID]],Analysis_Table,17,FALSE)</f>
        <v>#N/A</v>
      </c>
      <c r="Y341" s="20" t="e">
        <f ca="1">VLOOKUP(Table_Data_Table_135[[#This Row],[Item ID]],Analysis_Table,18,FALSE)</f>
        <v>#N/A</v>
      </c>
      <c r="Z341" s="20" t="e">
        <f ca="1">VLOOKUP(Table_Data_Table_135[[#This Row],[Item ID]],Analysis_Table,19,FALSE)</f>
        <v>#N/A</v>
      </c>
      <c r="AA341"/>
      <c r="AB341"/>
      <c r="AC341">
        <v>1</v>
      </c>
    </row>
    <row r="342" spans="1:29" hidden="1" x14ac:dyDescent="0.25">
      <c r="A342" t="s">
        <v>133</v>
      </c>
      <c r="C342" t="e">
        <f ca="1">VLOOKUP(Table_Data_Table_135[[#This Row],[Item ID]],Analysis_Table,20,FALSE)</f>
        <v>#N/A</v>
      </c>
      <c r="F342" s="1"/>
      <c r="K342" s="21">
        <v>0</v>
      </c>
      <c r="O342" s="2" t="e">
        <f ca="1">VLOOKUP(Table_Data_Table_135[[#This Row],[Item ID]],Analysis_Table,8,FALSE)</f>
        <v>#N/A</v>
      </c>
      <c r="P342" s="19" t="e">
        <f ca="1">VLOOKUP(Table_Data_Table_135[[#This Row],[Item ID]],Analysis_Table,9,FALSE)</f>
        <v>#N/A</v>
      </c>
      <c r="Q342" s="18" t="e">
        <f ca="1">VLOOKUP(Table_Data_Table_135[[#This Row],[Item ID]],Analysis_Table,10,FALSE)</f>
        <v>#N/A</v>
      </c>
      <c r="R342" s="21" t="e">
        <f ca="1">VLOOKUP(Table_Data_Table_135[[#This Row],[Item ID]],Analysis_Table,11,FALSE)</f>
        <v>#N/A</v>
      </c>
      <c r="S342" s="2" t="e">
        <f ca="1">VLOOKUP(Table_Data_Table_135[[#This Row],[Item ID]],Analysis_Table,12,FALSE)</f>
        <v>#N/A</v>
      </c>
      <c r="T342" s="20" t="e">
        <f ca="1">VLOOKUP(Table_Data_Table_135[[#This Row],[Item ID]],Analysis_Table,13,FALSE)</f>
        <v>#N/A</v>
      </c>
      <c r="U342" s="3" t="e">
        <f ca="1">VLOOKUP(Table_Data_Table_135[[#This Row],[Item ID]],Analysis_Table,14,FALSE)</f>
        <v>#N/A</v>
      </c>
      <c r="V342" s="22" t="e">
        <f ca="1">VLOOKUP(Table_Data_Table_135[[#This Row],[Item ID]],Analysis_Table,15,FALSE)</f>
        <v>#N/A</v>
      </c>
      <c r="W342" s="2" t="e">
        <f ca="1">VLOOKUP(Table_Data_Table_135[[#This Row],[Item ID]],Analysis_Table,16,FALSE)</f>
        <v>#N/A</v>
      </c>
      <c r="X342" s="2" t="e">
        <f ca="1">VLOOKUP(Table_Data_Table_135[[#This Row],[Item ID]],Analysis_Table,17,FALSE)</f>
        <v>#N/A</v>
      </c>
      <c r="Y342" s="20" t="e">
        <f ca="1">VLOOKUP(Table_Data_Table_135[[#This Row],[Item ID]],Analysis_Table,18,FALSE)</f>
        <v>#N/A</v>
      </c>
      <c r="Z342" s="20" t="e">
        <f ca="1">VLOOKUP(Table_Data_Table_135[[#This Row],[Item ID]],Analysis_Table,19,FALSE)</f>
        <v>#N/A</v>
      </c>
      <c r="AA342"/>
      <c r="AB342"/>
      <c r="AC342">
        <v>1</v>
      </c>
    </row>
    <row r="343" spans="1:29" hidden="1" x14ac:dyDescent="0.25">
      <c r="A343" t="s">
        <v>133</v>
      </c>
      <c r="C343" t="e">
        <f ca="1">VLOOKUP(Table_Data_Table_135[[#This Row],[Item ID]],Analysis_Table,20,FALSE)</f>
        <v>#N/A</v>
      </c>
      <c r="F343" s="1"/>
      <c r="K343" s="21">
        <v>0</v>
      </c>
      <c r="O343" s="2" t="e">
        <f ca="1">VLOOKUP(Table_Data_Table_135[[#This Row],[Item ID]],Analysis_Table,8,FALSE)</f>
        <v>#N/A</v>
      </c>
      <c r="P343" s="19" t="e">
        <f ca="1">VLOOKUP(Table_Data_Table_135[[#This Row],[Item ID]],Analysis_Table,9,FALSE)</f>
        <v>#N/A</v>
      </c>
      <c r="Q343" s="18" t="e">
        <f ca="1">VLOOKUP(Table_Data_Table_135[[#This Row],[Item ID]],Analysis_Table,10,FALSE)</f>
        <v>#N/A</v>
      </c>
      <c r="R343" s="21" t="e">
        <f ca="1">VLOOKUP(Table_Data_Table_135[[#This Row],[Item ID]],Analysis_Table,11,FALSE)</f>
        <v>#N/A</v>
      </c>
      <c r="S343" s="2" t="e">
        <f ca="1">VLOOKUP(Table_Data_Table_135[[#This Row],[Item ID]],Analysis_Table,12,FALSE)</f>
        <v>#N/A</v>
      </c>
      <c r="T343" s="20" t="e">
        <f ca="1">VLOOKUP(Table_Data_Table_135[[#This Row],[Item ID]],Analysis_Table,13,FALSE)</f>
        <v>#N/A</v>
      </c>
      <c r="U343" s="3" t="e">
        <f ca="1">VLOOKUP(Table_Data_Table_135[[#This Row],[Item ID]],Analysis_Table,14,FALSE)</f>
        <v>#N/A</v>
      </c>
      <c r="V343" s="22" t="e">
        <f ca="1">VLOOKUP(Table_Data_Table_135[[#This Row],[Item ID]],Analysis_Table,15,FALSE)</f>
        <v>#N/A</v>
      </c>
      <c r="W343" s="2" t="e">
        <f ca="1">VLOOKUP(Table_Data_Table_135[[#This Row],[Item ID]],Analysis_Table,16,FALSE)</f>
        <v>#N/A</v>
      </c>
      <c r="X343" s="2" t="e">
        <f ca="1">VLOOKUP(Table_Data_Table_135[[#This Row],[Item ID]],Analysis_Table,17,FALSE)</f>
        <v>#N/A</v>
      </c>
      <c r="Y343" s="20" t="e">
        <f ca="1">VLOOKUP(Table_Data_Table_135[[#This Row],[Item ID]],Analysis_Table,18,FALSE)</f>
        <v>#N/A</v>
      </c>
      <c r="Z343" s="20" t="e">
        <f ca="1">VLOOKUP(Table_Data_Table_135[[#This Row],[Item ID]],Analysis_Table,19,FALSE)</f>
        <v>#N/A</v>
      </c>
      <c r="AA343"/>
      <c r="AB343"/>
      <c r="AC343">
        <v>1</v>
      </c>
    </row>
    <row r="344" spans="1:29" hidden="1" x14ac:dyDescent="0.25">
      <c r="A344" t="s">
        <v>133</v>
      </c>
      <c r="C344" t="e">
        <f ca="1">VLOOKUP(Table_Data_Table_135[[#This Row],[Item ID]],Analysis_Table,20,FALSE)</f>
        <v>#N/A</v>
      </c>
      <c r="F344" s="1"/>
      <c r="K344" s="21">
        <v>0</v>
      </c>
      <c r="O344" s="2" t="e">
        <f ca="1">VLOOKUP(Table_Data_Table_135[[#This Row],[Item ID]],Analysis_Table,8,FALSE)</f>
        <v>#N/A</v>
      </c>
      <c r="P344" s="19" t="e">
        <f ca="1">VLOOKUP(Table_Data_Table_135[[#This Row],[Item ID]],Analysis_Table,9,FALSE)</f>
        <v>#N/A</v>
      </c>
      <c r="Q344" s="18" t="e">
        <f ca="1">VLOOKUP(Table_Data_Table_135[[#This Row],[Item ID]],Analysis_Table,10,FALSE)</f>
        <v>#N/A</v>
      </c>
      <c r="R344" s="21" t="e">
        <f ca="1">VLOOKUP(Table_Data_Table_135[[#This Row],[Item ID]],Analysis_Table,11,FALSE)</f>
        <v>#N/A</v>
      </c>
      <c r="S344" s="2" t="e">
        <f ca="1">VLOOKUP(Table_Data_Table_135[[#This Row],[Item ID]],Analysis_Table,12,FALSE)</f>
        <v>#N/A</v>
      </c>
      <c r="T344" s="20" t="e">
        <f ca="1">VLOOKUP(Table_Data_Table_135[[#This Row],[Item ID]],Analysis_Table,13,FALSE)</f>
        <v>#N/A</v>
      </c>
      <c r="U344" s="3" t="e">
        <f ca="1">VLOOKUP(Table_Data_Table_135[[#This Row],[Item ID]],Analysis_Table,14,FALSE)</f>
        <v>#N/A</v>
      </c>
      <c r="V344" s="22" t="e">
        <f ca="1">VLOOKUP(Table_Data_Table_135[[#This Row],[Item ID]],Analysis_Table,15,FALSE)</f>
        <v>#N/A</v>
      </c>
      <c r="W344" s="2" t="e">
        <f ca="1">VLOOKUP(Table_Data_Table_135[[#This Row],[Item ID]],Analysis_Table,16,FALSE)</f>
        <v>#N/A</v>
      </c>
      <c r="X344" s="2" t="e">
        <f ca="1">VLOOKUP(Table_Data_Table_135[[#This Row],[Item ID]],Analysis_Table,17,FALSE)</f>
        <v>#N/A</v>
      </c>
      <c r="Y344" s="20" t="e">
        <f ca="1">VLOOKUP(Table_Data_Table_135[[#This Row],[Item ID]],Analysis_Table,18,FALSE)</f>
        <v>#N/A</v>
      </c>
      <c r="Z344" s="20" t="e">
        <f ca="1">VLOOKUP(Table_Data_Table_135[[#This Row],[Item ID]],Analysis_Table,19,FALSE)</f>
        <v>#N/A</v>
      </c>
      <c r="AA344"/>
      <c r="AB344"/>
      <c r="AC344">
        <v>1</v>
      </c>
    </row>
    <row r="345" spans="1:29" hidden="1" x14ac:dyDescent="0.25">
      <c r="A345" t="s">
        <v>133</v>
      </c>
      <c r="C345" t="e">
        <f ca="1">VLOOKUP(Table_Data_Table_135[[#This Row],[Item ID]],Analysis_Table,20,FALSE)</f>
        <v>#N/A</v>
      </c>
      <c r="F345" s="1"/>
      <c r="K345" s="21">
        <v>0</v>
      </c>
      <c r="O345" s="2" t="e">
        <f ca="1">VLOOKUP(Table_Data_Table_135[[#This Row],[Item ID]],Analysis_Table,8,FALSE)</f>
        <v>#N/A</v>
      </c>
      <c r="P345" s="19" t="e">
        <f ca="1">VLOOKUP(Table_Data_Table_135[[#This Row],[Item ID]],Analysis_Table,9,FALSE)</f>
        <v>#N/A</v>
      </c>
      <c r="Q345" s="18" t="e">
        <f ca="1">VLOOKUP(Table_Data_Table_135[[#This Row],[Item ID]],Analysis_Table,10,FALSE)</f>
        <v>#N/A</v>
      </c>
      <c r="R345" s="21" t="e">
        <f ca="1">VLOOKUP(Table_Data_Table_135[[#This Row],[Item ID]],Analysis_Table,11,FALSE)</f>
        <v>#N/A</v>
      </c>
      <c r="S345" s="2" t="e">
        <f ca="1">VLOOKUP(Table_Data_Table_135[[#This Row],[Item ID]],Analysis_Table,12,FALSE)</f>
        <v>#N/A</v>
      </c>
      <c r="T345" s="20" t="e">
        <f ca="1">VLOOKUP(Table_Data_Table_135[[#This Row],[Item ID]],Analysis_Table,13,FALSE)</f>
        <v>#N/A</v>
      </c>
      <c r="U345" s="3" t="e">
        <f ca="1">VLOOKUP(Table_Data_Table_135[[#This Row],[Item ID]],Analysis_Table,14,FALSE)</f>
        <v>#N/A</v>
      </c>
      <c r="V345" s="22" t="e">
        <f ca="1">VLOOKUP(Table_Data_Table_135[[#This Row],[Item ID]],Analysis_Table,15,FALSE)</f>
        <v>#N/A</v>
      </c>
      <c r="W345" s="2" t="e">
        <f ca="1">VLOOKUP(Table_Data_Table_135[[#This Row],[Item ID]],Analysis_Table,16,FALSE)</f>
        <v>#N/A</v>
      </c>
      <c r="X345" s="2" t="e">
        <f ca="1">VLOOKUP(Table_Data_Table_135[[#This Row],[Item ID]],Analysis_Table,17,FALSE)</f>
        <v>#N/A</v>
      </c>
      <c r="Y345" s="20" t="e">
        <f ca="1">VLOOKUP(Table_Data_Table_135[[#This Row],[Item ID]],Analysis_Table,18,FALSE)</f>
        <v>#N/A</v>
      </c>
      <c r="Z345" s="20" t="e">
        <f ca="1">VLOOKUP(Table_Data_Table_135[[#This Row],[Item ID]],Analysis_Table,19,FALSE)</f>
        <v>#N/A</v>
      </c>
      <c r="AA345"/>
      <c r="AB345"/>
      <c r="AC345">
        <v>1</v>
      </c>
    </row>
    <row r="346" spans="1:29" hidden="1" x14ac:dyDescent="0.25">
      <c r="A346" t="s">
        <v>133</v>
      </c>
      <c r="C346" t="e">
        <f ca="1">VLOOKUP(Table_Data_Table_135[[#This Row],[Item ID]],Analysis_Table,20,FALSE)</f>
        <v>#N/A</v>
      </c>
      <c r="F346" s="1"/>
      <c r="K346" s="21">
        <v>0</v>
      </c>
      <c r="O346" s="2" t="e">
        <f ca="1">VLOOKUP(Table_Data_Table_135[[#This Row],[Item ID]],Analysis_Table,8,FALSE)</f>
        <v>#N/A</v>
      </c>
      <c r="P346" s="19" t="e">
        <f ca="1">VLOOKUP(Table_Data_Table_135[[#This Row],[Item ID]],Analysis_Table,9,FALSE)</f>
        <v>#N/A</v>
      </c>
      <c r="Q346" s="18" t="e">
        <f ca="1">VLOOKUP(Table_Data_Table_135[[#This Row],[Item ID]],Analysis_Table,10,FALSE)</f>
        <v>#N/A</v>
      </c>
      <c r="R346" s="21" t="e">
        <f ca="1">VLOOKUP(Table_Data_Table_135[[#This Row],[Item ID]],Analysis_Table,11,FALSE)</f>
        <v>#N/A</v>
      </c>
      <c r="S346" s="2" t="e">
        <f ca="1">VLOOKUP(Table_Data_Table_135[[#This Row],[Item ID]],Analysis_Table,12,FALSE)</f>
        <v>#N/A</v>
      </c>
      <c r="T346" s="20" t="e">
        <f ca="1">VLOOKUP(Table_Data_Table_135[[#This Row],[Item ID]],Analysis_Table,13,FALSE)</f>
        <v>#N/A</v>
      </c>
      <c r="U346" s="3" t="e">
        <f ca="1">VLOOKUP(Table_Data_Table_135[[#This Row],[Item ID]],Analysis_Table,14,FALSE)</f>
        <v>#N/A</v>
      </c>
      <c r="V346" s="22" t="e">
        <f ca="1">VLOOKUP(Table_Data_Table_135[[#This Row],[Item ID]],Analysis_Table,15,FALSE)</f>
        <v>#N/A</v>
      </c>
      <c r="W346" s="2" t="e">
        <f ca="1">VLOOKUP(Table_Data_Table_135[[#This Row],[Item ID]],Analysis_Table,16,FALSE)</f>
        <v>#N/A</v>
      </c>
      <c r="X346" s="2" t="e">
        <f ca="1">VLOOKUP(Table_Data_Table_135[[#This Row],[Item ID]],Analysis_Table,17,FALSE)</f>
        <v>#N/A</v>
      </c>
      <c r="Y346" s="20" t="e">
        <f ca="1">VLOOKUP(Table_Data_Table_135[[#This Row],[Item ID]],Analysis_Table,18,FALSE)</f>
        <v>#N/A</v>
      </c>
      <c r="Z346" s="20" t="e">
        <f ca="1">VLOOKUP(Table_Data_Table_135[[#This Row],[Item ID]],Analysis_Table,19,FALSE)</f>
        <v>#N/A</v>
      </c>
      <c r="AA346"/>
      <c r="AB346"/>
      <c r="AC346">
        <v>1</v>
      </c>
    </row>
    <row r="347" spans="1:29" hidden="1" x14ac:dyDescent="0.25">
      <c r="A347" t="s">
        <v>133</v>
      </c>
      <c r="C347" t="e">
        <f ca="1">VLOOKUP(Table_Data_Table_135[[#This Row],[Item ID]],Analysis_Table,20,FALSE)</f>
        <v>#N/A</v>
      </c>
      <c r="F347" s="1"/>
      <c r="K347" s="21">
        <v>0</v>
      </c>
      <c r="O347" s="2" t="e">
        <f ca="1">VLOOKUP(Table_Data_Table_135[[#This Row],[Item ID]],Analysis_Table,8,FALSE)</f>
        <v>#N/A</v>
      </c>
      <c r="P347" s="19" t="e">
        <f ca="1">VLOOKUP(Table_Data_Table_135[[#This Row],[Item ID]],Analysis_Table,9,FALSE)</f>
        <v>#N/A</v>
      </c>
      <c r="Q347" s="18" t="e">
        <f ca="1">VLOOKUP(Table_Data_Table_135[[#This Row],[Item ID]],Analysis_Table,10,FALSE)</f>
        <v>#N/A</v>
      </c>
      <c r="R347" s="21" t="e">
        <f ca="1">VLOOKUP(Table_Data_Table_135[[#This Row],[Item ID]],Analysis_Table,11,FALSE)</f>
        <v>#N/A</v>
      </c>
      <c r="S347" s="2" t="e">
        <f ca="1">VLOOKUP(Table_Data_Table_135[[#This Row],[Item ID]],Analysis_Table,12,FALSE)</f>
        <v>#N/A</v>
      </c>
      <c r="T347" s="20" t="e">
        <f ca="1">VLOOKUP(Table_Data_Table_135[[#This Row],[Item ID]],Analysis_Table,13,FALSE)</f>
        <v>#N/A</v>
      </c>
      <c r="U347" s="3" t="e">
        <f ca="1">VLOOKUP(Table_Data_Table_135[[#This Row],[Item ID]],Analysis_Table,14,FALSE)</f>
        <v>#N/A</v>
      </c>
      <c r="V347" s="22" t="e">
        <f ca="1">VLOOKUP(Table_Data_Table_135[[#This Row],[Item ID]],Analysis_Table,15,FALSE)</f>
        <v>#N/A</v>
      </c>
      <c r="W347" s="2" t="e">
        <f ca="1">VLOOKUP(Table_Data_Table_135[[#This Row],[Item ID]],Analysis_Table,16,FALSE)</f>
        <v>#N/A</v>
      </c>
      <c r="X347" s="2" t="e">
        <f ca="1">VLOOKUP(Table_Data_Table_135[[#This Row],[Item ID]],Analysis_Table,17,FALSE)</f>
        <v>#N/A</v>
      </c>
      <c r="Y347" s="20" t="e">
        <f ca="1">VLOOKUP(Table_Data_Table_135[[#This Row],[Item ID]],Analysis_Table,18,FALSE)</f>
        <v>#N/A</v>
      </c>
      <c r="Z347" s="20" t="e">
        <f ca="1">VLOOKUP(Table_Data_Table_135[[#This Row],[Item ID]],Analysis_Table,19,FALSE)</f>
        <v>#N/A</v>
      </c>
      <c r="AA347"/>
      <c r="AB347"/>
      <c r="AC347">
        <v>1</v>
      </c>
    </row>
    <row r="348" spans="1:29" hidden="1" x14ac:dyDescent="0.25">
      <c r="A348" t="s">
        <v>133</v>
      </c>
      <c r="C348" t="e">
        <f ca="1">VLOOKUP(Table_Data_Table_135[[#This Row],[Item ID]],Analysis_Table,20,FALSE)</f>
        <v>#N/A</v>
      </c>
      <c r="F348" s="1"/>
      <c r="K348" s="21">
        <v>0</v>
      </c>
      <c r="O348" s="2" t="e">
        <f ca="1">VLOOKUP(Table_Data_Table_135[[#This Row],[Item ID]],Analysis_Table,8,FALSE)</f>
        <v>#N/A</v>
      </c>
      <c r="P348" s="19" t="e">
        <f ca="1">VLOOKUP(Table_Data_Table_135[[#This Row],[Item ID]],Analysis_Table,9,FALSE)</f>
        <v>#N/A</v>
      </c>
      <c r="Q348" s="18" t="e">
        <f ca="1">VLOOKUP(Table_Data_Table_135[[#This Row],[Item ID]],Analysis_Table,10,FALSE)</f>
        <v>#N/A</v>
      </c>
      <c r="R348" s="21" t="e">
        <f ca="1">VLOOKUP(Table_Data_Table_135[[#This Row],[Item ID]],Analysis_Table,11,FALSE)</f>
        <v>#N/A</v>
      </c>
      <c r="S348" s="2" t="e">
        <f ca="1">VLOOKUP(Table_Data_Table_135[[#This Row],[Item ID]],Analysis_Table,12,FALSE)</f>
        <v>#N/A</v>
      </c>
      <c r="T348" s="20" t="e">
        <f ca="1">VLOOKUP(Table_Data_Table_135[[#This Row],[Item ID]],Analysis_Table,13,FALSE)</f>
        <v>#N/A</v>
      </c>
      <c r="U348" s="3" t="e">
        <f ca="1">VLOOKUP(Table_Data_Table_135[[#This Row],[Item ID]],Analysis_Table,14,FALSE)</f>
        <v>#N/A</v>
      </c>
      <c r="V348" s="22" t="e">
        <f ca="1">VLOOKUP(Table_Data_Table_135[[#This Row],[Item ID]],Analysis_Table,15,FALSE)</f>
        <v>#N/A</v>
      </c>
      <c r="W348" s="2" t="e">
        <f ca="1">VLOOKUP(Table_Data_Table_135[[#This Row],[Item ID]],Analysis_Table,16,FALSE)</f>
        <v>#N/A</v>
      </c>
      <c r="X348" s="2" t="e">
        <f ca="1">VLOOKUP(Table_Data_Table_135[[#This Row],[Item ID]],Analysis_Table,17,FALSE)</f>
        <v>#N/A</v>
      </c>
      <c r="Y348" s="20" t="e">
        <f ca="1">VLOOKUP(Table_Data_Table_135[[#This Row],[Item ID]],Analysis_Table,18,FALSE)</f>
        <v>#N/A</v>
      </c>
      <c r="Z348" s="20" t="e">
        <f ca="1">VLOOKUP(Table_Data_Table_135[[#This Row],[Item ID]],Analysis_Table,19,FALSE)</f>
        <v>#N/A</v>
      </c>
      <c r="AA348"/>
      <c r="AB348"/>
      <c r="AC348">
        <v>1</v>
      </c>
    </row>
    <row r="349" spans="1:29" hidden="1" x14ac:dyDescent="0.25">
      <c r="A349" t="s">
        <v>133</v>
      </c>
      <c r="C349" t="e">
        <f ca="1">VLOOKUP(Table_Data_Table_135[[#This Row],[Item ID]],Analysis_Table,20,FALSE)</f>
        <v>#N/A</v>
      </c>
      <c r="F349" s="1"/>
      <c r="K349" s="21">
        <v>0</v>
      </c>
      <c r="O349" s="2" t="e">
        <f ca="1">VLOOKUP(Table_Data_Table_135[[#This Row],[Item ID]],Analysis_Table,8,FALSE)</f>
        <v>#N/A</v>
      </c>
      <c r="P349" s="19" t="e">
        <f ca="1">VLOOKUP(Table_Data_Table_135[[#This Row],[Item ID]],Analysis_Table,9,FALSE)</f>
        <v>#N/A</v>
      </c>
      <c r="Q349" s="18" t="e">
        <f ca="1">VLOOKUP(Table_Data_Table_135[[#This Row],[Item ID]],Analysis_Table,10,FALSE)</f>
        <v>#N/A</v>
      </c>
      <c r="R349" s="21" t="e">
        <f ca="1">VLOOKUP(Table_Data_Table_135[[#This Row],[Item ID]],Analysis_Table,11,FALSE)</f>
        <v>#N/A</v>
      </c>
      <c r="S349" s="2" t="e">
        <f ca="1">VLOOKUP(Table_Data_Table_135[[#This Row],[Item ID]],Analysis_Table,12,FALSE)</f>
        <v>#N/A</v>
      </c>
      <c r="T349" s="20" t="e">
        <f ca="1">VLOOKUP(Table_Data_Table_135[[#This Row],[Item ID]],Analysis_Table,13,FALSE)</f>
        <v>#N/A</v>
      </c>
      <c r="U349" s="3" t="e">
        <f ca="1">VLOOKUP(Table_Data_Table_135[[#This Row],[Item ID]],Analysis_Table,14,FALSE)</f>
        <v>#N/A</v>
      </c>
      <c r="V349" s="22" t="e">
        <f ca="1">VLOOKUP(Table_Data_Table_135[[#This Row],[Item ID]],Analysis_Table,15,FALSE)</f>
        <v>#N/A</v>
      </c>
      <c r="W349" s="2" t="e">
        <f ca="1">VLOOKUP(Table_Data_Table_135[[#This Row],[Item ID]],Analysis_Table,16,FALSE)</f>
        <v>#N/A</v>
      </c>
      <c r="X349" s="2" t="e">
        <f ca="1">VLOOKUP(Table_Data_Table_135[[#This Row],[Item ID]],Analysis_Table,17,FALSE)</f>
        <v>#N/A</v>
      </c>
      <c r="Y349" s="20" t="e">
        <f ca="1">VLOOKUP(Table_Data_Table_135[[#This Row],[Item ID]],Analysis_Table,18,FALSE)</f>
        <v>#N/A</v>
      </c>
      <c r="Z349" s="20" t="e">
        <f ca="1">VLOOKUP(Table_Data_Table_135[[#This Row],[Item ID]],Analysis_Table,19,FALSE)</f>
        <v>#N/A</v>
      </c>
      <c r="AA349"/>
      <c r="AB349"/>
      <c r="AC349">
        <v>1</v>
      </c>
    </row>
    <row r="350" spans="1:29" hidden="1" x14ac:dyDescent="0.25">
      <c r="A350" t="s">
        <v>133</v>
      </c>
      <c r="C350" t="e">
        <f ca="1">VLOOKUP(Table_Data_Table_135[[#This Row],[Item ID]],Analysis_Table,20,FALSE)</f>
        <v>#N/A</v>
      </c>
      <c r="F350" s="1"/>
      <c r="K350" s="21">
        <v>0</v>
      </c>
      <c r="O350" s="2" t="e">
        <f ca="1">VLOOKUP(Table_Data_Table_135[[#This Row],[Item ID]],Analysis_Table,8,FALSE)</f>
        <v>#N/A</v>
      </c>
      <c r="P350" s="19" t="e">
        <f ca="1">VLOOKUP(Table_Data_Table_135[[#This Row],[Item ID]],Analysis_Table,9,FALSE)</f>
        <v>#N/A</v>
      </c>
      <c r="Q350" s="18" t="e">
        <f ca="1">VLOOKUP(Table_Data_Table_135[[#This Row],[Item ID]],Analysis_Table,10,FALSE)</f>
        <v>#N/A</v>
      </c>
      <c r="R350" s="21" t="e">
        <f ca="1">VLOOKUP(Table_Data_Table_135[[#This Row],[Item ID]],Analysis_Table,11,FALSE)</f>
        <v>#N/A</v>
      </c>
      <c r="S350" s="2" t="e">
        <f ca="1">VLOOKUP(Table_Data_Table_135[[#This Row],[Item ID]],Analysis_Table,12,FALSE)</f>
        <v>#N/A</v>
      </c>
      <c r="T350" s="20" t="e">
        <f ca="1">VLOOKUP(Table_Data_Table_135[[#This Row],[Item ID]],Analysis_Table,13,FALSE)</f>
        <v>#N/A</v>
      </c>
      <c r="U350" s="3" t="e">
        <f ca="1">VLOOKUP(Table_Data_Table_135[[#This Row],[Item ID]],Analysis_Table,14,FALSE)</f>
        <v>#N/A</v>
      </c>
      <c r="V350" s="22" t="e">
        <f ca="1">VLOOKUP(Table_Data_Table_135[[#This Row],[Item ID]],Analysis_Table,15,FALSE)</f>
        <v>#N/A</v>
      </c>
      <c r="W350" s="2" t="e">
        <f ca="1">VLOOKUP(Table_Data_Table_135[[#This Row],[Item ID]],Analysis_Table,16,FALSE)</f>
        <v>#N/A</v>
      </c>
      <c r="X350" s="2" t="e">
        <f ca="1">VLOOKUP(Table_Data_Table_135[[#This Row],[Item ID]],Analysis_Table,17,FALSE)</f>
        <v>#N/A</v>
      </c>
      <c r="Y350" s="20" t="e">
        <f ca="1">VLOOKUP(Table_Data_Table_135[[#This Row],[Item ID]],Analysis_Table,18,FALSE)</f>
        <v>#N/A</v>
      </c>
      <c r="Z350" s="20" t="e">
        <f ca="1">VLOOKUP(Table_Data_Table_135[[#This Row],[Item ID]],Analysis_Table,19,FALSE)</f>
        <v>#N/A</v>
      </c>
      <c r="AA350"/>
      <c r="AB350"/>
      <c r="AC350">
        <v>1</v>
      </c>
    </row>
    <row r="351" spans="1:29" hidden="1" x14ac:dyDescent="0.25">
      <c r="A351" t="s">
        <v>133</v>
      </c>
      <c r="C351" t="e">
        <f ca="1">VLOOKUP(Table_Data_Table_135[[#This Row],[Item ID]],Analysis_Table,20,FALSE)</f>
        <v>#N/A</v>
      </c>
      <c r="F351" s="1"/>
      <c r="K351" s="21">
        <v>0</v>
      </c>
      <c r="O351" s="2" t="e">
        <f ca="1">VLOOKUP(Table_Data_Table_135[[#This Row],[Item ID]],Analysis_Table,8,FALSE)</f>
        <v>#N/A</v>
      </c>
      <c r="P351" s="19" t="e">
        <f ca="1">VLOOKUP(Table_Data_Table_135[[#This Row],[Item ID]],Analysis_Table,9,FALSE)</f>
        <v>#N/A</v>
      </c>
      <c r="Q351" s="18" t="e">
        <f ca="1">VLOOKUP(Table_Data_Table_135[[#This Row],[Item ID]],Analysis_Table,10,FALSE)</f>
        <v>#N/A</v>
      </c>
      <c r="R351" s="21" t="e">
        <f ca="1">VLOOKUP(Table_Data_Table_135[[#This Row],[Item ID]],Analysis_Table,11,FALSE)</f>
        <v>#N/A</v>
      </c>
      <c r="S351" s="2" t="e">
        <f ca="1">VLOOKUP(Table_Data_Table_135[[#This Row],[Item ID]],Analysis_Table,12,FALSE)</f>
        <v>#N/A</v>
      </c>
      <c r="T351" s="20" t="e">
        <f ca="1">VLOOKUP(Table_Data_Table_135[[#This Row],[Item ID]],Analysis_Table,13,FALSE)</f>
        <v>#N/A</v>
      </c>
      <c r="U351" s="3" t="e">
        <f ca="1">VLOOKUP(Table_Data_Table_135[[#This Row],[Item ID]],Analysis_Table,14,FALSE)</f>
        <v>#N/A</v>
      </c>
      <c r="V351" s="22" t="e">
        <f ca="1">VLOOKUP(Table_Data_Table_135[[#This Row],[Item ID]],Analysis_Table,15,FALSE)</f>
        <v>#N/A</v>
      </c>
      <c r="W351" s="2" t="e">
        <f ca="1">VLOOKUP(Table_Data_Table_135[[#This Row],[Item ID]],Analysis_Table,16,FALSE)</f>
        <v>#N/A</v>
      </c>
      <c r="X351" s="2" t="e">
        <f ca="1">VLOOKUP(Table_Data_Table_135[[#This Row],[Item ID]],Analysis_Table,17,FALSE)</f>
        <v>#N/A</v>
      </c>
      <c r="Y351" s="20" t="e">
        <f ca="1">VLOOKUP(Table_Data_Table_135[[#This Row],[Item ID]],Analysis_Table,18,FALSE)</f>
        <v>#N/A</v>
      </c>
      <c r="Z351" s="20" t="e">
        <f ca="1">VLOOKUP(Table_Data_Table_135[[#This Row],[Item ID]],Analysis_Table,19,FALSE)</f>
        <v>#N/A</v>
      </c>
      <c r="AA351"/>
      <c r="AB351"/>
      <c r="AC351">
        <v>1</v>
      </c>
    </row>
    <row r="352" spans="1:29" hidden="1" x14ac:dyDescent="0.25">
      <c r="A352" t="s">
        <v>133</v>
      </c>
      <c r="C352" t="e">
        <f ca="1">VLOOKUP(Table_Data_Table_135[[#This Row],[Item ID]],Analysis_Table,20,FALSE)</f>
        <v>#N/A</v>
      </c>
      <c r="F352" s="1"/>
      <c r="K352" s="21">
        <v>0</v>
      </c>
      <c r="O352" s="2" t="e">
        <f ca="1">VLOOKUP(Table_Data_Table_135[[#This Row],[Item ID]],Analysis_Table,8,FALSE)</f>
        <v>#N/A</v>
      </c>
      <c r="P352" s="19" t="e">
        <f ca="1">VLOOKUP(Table_Data_Table_135[[#This Row],[Item ID]],Analysis_Table,9,FALSE)</f>
        <v>#N/A</v>
      </c>
      <c r="Q352" s="18" t="e">
        <f ca="1">VLOOKUP(Table_Data_Table_135[[#This Row],[Item ID]],Analysis_Table,10,FALSE)</f>
        <v>#N/A</v>
      </c>
      <c r="R352" s="21" t="e">
        <f ca="1">VLOOKUP(Table_Data_Table_135[[#This Row],[Item ID]],Analysis_Table,11,FALSE)</f>
        <v>#N/A</v>
      </c>
      <c r="S352" s="2" t="e">
        <f ca="1">VLOOKUP(Table_Data_Table_135[[#This Row],[Item ID]],Analysis_Table,12,FALSE)</f>
        <v>#N/A</v>
      </c>
      <c r="T352" s="20" t="e">
        <f ca="1">VLOOKUP(Table_Data_Table_135[[#This Row],[Item ID]],Analysis_Table,13,FALSE)</f>
        <v>#N/A</v>
      </c>
      <c r="U352" s="3" t="e">
        <f ca="1">VLOOKUP(Table_Data_Table_135[[#This Row],[Item ID]],Analysis_Table,14,FALSE)</f>
        <v>#N/A</v>
      </c>
      <c r="V352" s="22" t="e">
        <f ca="1">VLOOKUP(Table_Data_Table_135[[#This Row],[Item ID]],Analysis_Table,15,FALSE)</f>
        <v>#N/A</v>
      </c>
      <c r="W352" s="2" t="e">
        <f ca="1">VLOOKUP(Table_Data_Table_135[[#This Row],[Item ID]],Analysis_Table,16,FALSE)</f>
        <v>#N/A</v>
      </c>
      <c r="X352" s="2" t="e">
        <f ca="1">VLOOKUP(Table_Data_Table_135[[#This Row],[Item ID]],Analysis_Table,17,FALSE)</f>
        <v>#N/A</v>
      </c>
      <c r="Y352" s="20" t="e">
        <f ca="1">VLOOKUP(Table_Data_Table_135[[#This Row],[Item ID]],Analysis_Table,18,FALSE)</f>
        <v>#N/A</v>
      </c>
      <c r="Z352" s="20" t="e">
        <f ca="1">VLOOKUP(Table_Data_Table_135[[#This Row],[Item ID]],Analysis_Table,19,FALSE)</f>
        <v>#N/A</v>
      </c>
      <c r="AA352"/>
      <c r="AB352"/>
      <c r="AC352">
        <v>1</v>
      </c>
    </row>
    <row r="353" spans="1:29" hidden="1" x14ac:dyDescent="0.25">
      <c r="A353" t="s">
        <v>133</v>
      </c>
      <c r="C353" t="e">
        <f ca="1">VLOOKUP(Table_Data_Table_135[[#This Row],[Item ID]],Analysis_Table,20,FALSE)</f>
        <v>#N/A</v>
      </c>
      <c r="F353" s="1"/>
      <c r="K353" s="21">
        <v>0</v>
      </c>
      <c r="O353" s="2" t="e">
        <f ca="1">VLOOKUP(Table_Data_Table_135[[#This Row],[Item ID]],Analysis_Table,8,FALSE)</f>
        <v>#N/A</v>
      </c>
      <c r="P353" s="19" t="e">
        <f ca="1">VLOOKUP(Table_Data_Table_135[[#This Row],[Item ID]],Analysis_Table,9,FALSE)</f>
        <v>#N/A</v>
      </c>
      <c r="Q353" s="18" t="e">
        <f ca="1">VLOOKUP(Table_Data_Table_135[[#This Row],[Item ID]],Analysis_Table,10,FALSE)</f>
        <v>#N/A</v>
      </c>
      <c r="R353" s="21" t="e">
        <f ca="1">VLOOKUP(Table_Data_Table_135[[#This Row],[Item ID]],Analysis_Table,11,FALSE)</f>
        <v>#N/A</v>
      </c>
      <c r="S353" s="2" t="e">
        <f ca="1">VLOOKUP(Table_Data_Table_135[[#This Row],[Item ID]],Analysis_Table,12,FALSE)</f>
        <v>#N/A</v>
      </c>
      <c r="T353" s="20" t="e">
        <f ca="1">VLOOKUP(Table_Data_Table_135[[#This Row],[Item ID]],Analysis_Table,13,FALSE)</f>
        <v>#N/A</v>
      </c>
      <c r="U353" s="3" t="e">
        <f ca="1">VLOOKUP(Table_Data_Table_135[[#This Row],[Item ID]],Analysis_Table,14,FALSE)</f>
        <v>#N/A</v>
      </c>
      <c r="V353" s="22" t="e">
        <f ca="1">VLOOKUP(Table_Data_Table_135[[#This Row],[Item ID]],Analysis_Table,15,FALSE)</f>
        <v>#N/A</v>
      </c>
      <c r="W353" s="2" t="e">
        <f ca="1">VLOOKUP(Table_Data_Table_135[[#This Row],[Item ID]],Analysis_Table,16,FALSE)</f>
        <v>#N/A</v>
      </c>
      <c r="X353" s="2" t="e">
        <f ca="1">VLOOKUP(Table_Data_Table_135[[#This Row],[Item ID]],Analysis_Table,17,FALSE)</f>
        <v>#N/A</v>
      </c>
      <c r="Y353" s="20" t="e">
        <f ca="1">VLOOKUP(Table_Data_Table_135[[#This Row],[Item ID]],Analysis_Table,18,FALSE)</f>
        <v>#N/A</v>
      </c>
      <c r="Z353" s="20" t="e">
        <f ca="1">VLOOKUP(Table_Data_Table_135[[#This Row],[Item ID]],Analysis_Table,19,FALSE)</f>
        <v>#N/A</v>
      </c>
      <c r="AA353"/>
      <c r="AB353"/>
      <c r="AC353">
        <v>1</v>
      </c>
    </row>
    <row r="354" spans="1:29" hidden="1" x14ac:dyDescent="0.25">
      <c r="A354" t="s">
        <v>133</v>
      </c>
      <c r="C354" t="e">
        <f ca="1">VLOOKUP(Table_Data_Table_135[[#This Row],[Item ID]],Analysis_Table,20,FALSE)</f>
        <v>#N/A</v>
      </c>
      <c r="F354" s="1"/>
      <c r="K354" s="21">
        <v>0</v>
      </c>
      <c r="O354" s="2" t="e">
        <f ca="1">VLOOKUP(Table_Data_Table_135[[#This Row],[Item ID]],Analysis_Table,8,FALSE)</f>
        <v>#N/A</v>
      </c>
      <c r="P354" s="19" t="e">
        <f ca="1">VLOOKUP(Table_Data_Table_135[[#This Row],[Item ID]],Analysis_Table,9,FALSE)</f>
        <v>#N/A</v>
      </c>
      <c r="Q354" s="18" t="e">
        <f ca="1">VLOOKUP(Table_Data_Table_135[[#This Row],[Item ID]],Analysis_Table,10,FALSE)</f>
        <v>#N/A</v>
      </c>
      <c r="R354" s="21" t="e">
        <f ca="1">VLOOKUP(Table_Data_Table_135[[#This Row],[Item ID]],Analysis_Table,11,FALSE)</f>
        <v>#N/A</v>
      </c>
      <c r="S354" s="2" t="e">
        <f ca="1">VLOOKUP(Table_Data_Table_135[[#This Row],[Item ID]],Analysis_Table,12,FALSE)</f>
        <v>#N/A</v>
      </c>
      <c r="T354" s="20" t="e">
        <f ca="1">VLOOKUP(Table_Data_Table_135[[#This Row],[Item ID]],Analysis_Table,13,FALSE)</f>
        <v>#N/A</v>
      </c>
      <c r="U354" s="3" t="e">
        <f ca="1">VLOOKUP(Table_Data_Table_135[[#This Row],[Item ID]],Analysis_Table,14,FALSE)</f>
        <v>#N/A</v>
      </c>
      <c r="V354" s="22" t="e">
        <f ca="1">VLOOKUP(Table_Data_Table_135[[#This Row],[Item ID]],Analysis_Table,15,FALSE)</f>
        <v>#N/A</v>
      </c>
      <c r="W354" s="2" t="e">
        <f ca="1">VLOOKUP(Table_Data_Table_135[[#This Row],[Item ID]],Analysis_Table,16,FALSE)</f>
        <v>#N/A</v>
      </c>
      <c r="X354" s="2" t="e">
        <f ca="1">VLOOKUP(Table_Data_Table_135[[#This Row],[Item ID]],Analysis_Table,17,FALSE)</f>
        <v>#N/A</v>
      </c>
      <c r="Y354" s="20" t="e">
        <f ca="1">VLOOKUP(Table_Data_Table_135[[#This Row],[Item ID]],Analysis_Table,18,FALSE)</f>
        <v>#N/A</v>
      </c>
      <c r="Z354" s="20" t="e">
        <f ca="1">VLOOKUP(Table_Data_Table_135[[#This Row],[Item ID]],Analysis_Table,19,FALSE)</f>
        <v>#N/A</v>
      </c>
      <c r="AA354"/>
      <c r="AB354"/>
      <c r="AC354">
        <v>1</v>
      </c>
    </row>
    <row r="355" spans="1:29" hidden="1" x14ac:dyDescent="0.25">
      <c r="A355" t="s">
        <v>133</v>
      </c>
      <c r="C355" t="e">
        <f ca="1">VLOOKUP(Table_Data_Table_135[[#This Row],[Item ID]],Analysis_Table,20,FALSE)</f>
        <v>#N/A</v>
      </c>
      <c r="F355" s="1"/>
      <c r="K355" s="21">
        <v>0</v>
      </c>
      <c r="O355" s="2" t="e">
        <f ca="1">VLOOKUP(Table_Data_Table_135[[#This Row],[Item ID]],Analysis_Table,8,FALSE)</f>
        <v>#N/A</v>
      </c>
      <c r="P355" s="19" t="e">
        <f ca="1">VLOOKUP(Table_Data_Table_135[[#This Row],[Item ID]],Analysis_Table,9,FALSE)</f>
        <v>#N/A</v>
      </c>
      <c r="Q355" s="18" t="e">
        <f ca="1">VLOOKUP(Table_Data_Table_135[[#This Row],[Item ID]],Analysis_Table,10,FALSE)</f>
        <v>#N/A</v>
      </c>
      <c r="R355" s="21" t="e">
        <f ca="1">VLOOKUP(Table_Data_Table_135[[#This Row],[Item ID]],Analysis_Table,11,FALSE)</f>
        <v>#N/A</v>
      </c>
      <c r="S355" s="2" t="e">
        <f ca="1">VLOOKUP(Table_Data_Table_135[[#This Row],[Item ID]],Analysis_Table,12,FALSE)</f>
        <v>#N/A</v>
      </c>
      <c r="T355" s="20" t="e">
        <f ca="1">VLOOKUP(Table_Data_Table_135[[#This Row],[Item ID]],Analysis_Table,13,FALSE)</f>
        <v>#N/A</v>
      </c>
      <c r="U355" s="3" t="e">
        <f ca="1">VLOOKUP(Table_Data_Table_135[[#This Row],[Item ID]],Analysis_Table,14,FALSE)</f>
        <v>#N/A</v>
      </c>
      <c r="V355" s="22" t="e">
        <f ca="1">VLOOKUP(Table_Data_Table_135[[#This Row],[Item ID]],Analysis_Table,15,FALSE)</f>
        <v>#N/A</v>
      </c>
      <c r="W355" s="2" t="e">
        <f ca="1">VLOOKUP(Table_Data_Table_135[[#This Row],[Item ID]],Analysis_Table,16,FALSE)</f>
        <v>#N/A</v>
      </c>
      <c r="X355" s="2" t="e">
        <f ca="1">VLOOKUP(Table_Data_Table_135[[#This Row],[Item ID]],Analysis_Table,17,FALSE)</f>
        <v>#N/A</v>
      </c>
      <c r="Y355" s="20" t="e">
        <f ca="1">VLOOKUP(Table_Data_Table_135[[#This Row],[Item ID]],Analysis_Table,18,FALSE)</f>
        <v>#N/A</v>
      </c>
      <c r="Z355" s="20" t="e">
        <f ca="1">VLOOKUP(Table_Data_Table_135[[#This Row],[Item ID]],Analysis_Table,19,FALSE)</f>
        <v>#N/A</v>
      </c>
      <c r="AA355"/>
      <c r="AB355"/>
      <c r="AC355">
        <v>1</v>
      </c>
    </row>
    <row r="356" spans="1:29" hidden="1" x14ac:dyDescent="0.25">
      <c r="A356" t="s">
        <v>133</v>
      </c>
      <c r="C356" t="e">
        <f ca="1">VLOOKUP(Table_Data_Table_135[[#This Row],[Item ID]],Analysis_Table,20,FALSE)</f>
        <v>#N/A</v>
      </c>
      <c r="F356" s="1"/>
      <c r="K356" s="21">
        <v>0</v>
      </c>
      <c r="O356" s="2" t="e">
        <f ca="1">VLOOKUP(Table_Data_Table_135[[#This Row],[Item ID]],Analysis_Table,8,FALSE)</f>
        <v>#N/A</v>
      </c>
      <c r="P356" s="19" t="e">
        <f ca="1">VLOOKUP(Table_Data_Table_135[[#This Row],[Item ID]],Analysis_Table,9,FALSE)</f>
        <v>#N/A</v>
      </c>
      <c r="Q356" s="18" t="e">
        <f ca="1">VLOOKUP(Table_Data_Table_135[[#This Row],[Item ID]],Analysis_Table,10,FALSE)</f>
        <v>#N/A</v>
      </c>
      <c r="R356" s="21" t="e">
        <f ca="1">VLOOKUP(Table_Data_Table_135[[#This Row],[Item ID]],Analysis_Table,11,FALSE)</f>
        <v>#N/A</v>
      </c>
      <c r="S356" s="2" t="e">
        <f ca="1">VLOOKUP(Table_Data_Table_135[[#This Row],[Item ID]],Analysis_Table,12,FALSE)</f>
        <v>#N/A</v>
      </c>
      <c r="T356" s="20" t="e">
        <f ca="1">VLOOKUP(Table_Data_Table_135[[#This Row],[Item ID]],Analysis_Table,13,FALSE)</f>
        <v>#N/A</v>
      </c>
      <c r="U356" s="3" t="e">
        <f ca="1">VLOOKUP(Table_Data_Table_135[[#This Row],[Item ID]],Analysis_Table,14,FALSE)</f>
        <v>#N/A</v>
      </c>
      <c r="V356" s="22" t="e">
        <f ca="1">VLOOKUP(Table_Data_Table_135[[#This Row],[Item ID]],Analysis_Table,15,FALSE)</f>
        <v>#N/A</v>
      </c>
      <c r="W356" s="2" t="e">
        <f ca="1">VLOOKUP(Table_Data_Table_135[[#This Row],[Item ID]],Analysis_Table,16,FALSE)</f>
        <v>#N/A</v>
      </c>
      <c r="X356" s="2" t="e">
        <f ca="1">VLOOKUP(Table_Data_Table_135[[#This Row],[Item ID]],Analysis_Table,17,FALSE)</f>
        <v>#N/A</v>
      </c>
      <c r="Y356" s="20" t="e">
        <f ca="1">VLOOKUP(Table_Data_Table_135[[#This Row],[Item ID]],Analysis_Table,18,FALSE)</f>
        <v>#N/A</v>
      </c>
      <c r="Z356" s="20" t="e">
        <f ca="1">VLOOKUP(Table_Data_Table_135[[#This Row],[Item ID]],Analysis_Table,19,FALSE)</f>
        <v>#N/A</v>
      </c>
      <c r="AA356"/>
      <c r="AB356"/>
      <c r="AC356">
        <v>1</v>
      </c>
    </row>
    <row r="357" spans="1:29" hidden="1" x14ac:dyDescent="0.25">
      <c r="A357" t="s">
        <v>133</v>
      </c>
      <c r="C357" t="e">
        <f ca="1">VLOOKUP(Table_Data_Table_135[[#This Row],[Item ID]],Analysis_Table,20,FALSE)</f>
        <v>#N/A</v>
      </c>
      <c r="F357" s="1"/>
      <c r="K357" s="21">
        <v>0</v>
      </c>
      <c r="O357" s="2" t="e">
        <f ca="1">VLOOKUP(Table_Data_Table_135[[#This Row],[Item ID]],Analysis_Table,8,FALSE)</f>
        <v>#N/A</v>
      </c>
      <c r="P357" s="19" t="e">
        <f ca="1">VLOOKUP(Table_Data_Table_135[[#This Row],[Item ID]],Analysis_Table,9,FALSE)</f>
        <v>#N/A</v>
      </c>
      <c r="Q357" s="18" t="e">
        <f ca="1">VLOOKUP(Table_Data_Table_135[[#This Row],[Item ID]],Analysis_Table,10,FALSE)</f>
        <v>#N/A</v>
      </c>
      <c r="R357" s="21" t="e">
        <f ca="1">VLOOKUP(Table_Data_Table_135[[#This Row],[Item ID]],Analysis_Table,11,FALSE)</f>
        <v>#N/A</v>
      </c>
      <c r="S357" s="2" t="e">
        <f ca="1">VLOOKUP(Table_Data_Table_135[[#This Row],[Item ID]],Analysis_Table,12,FALSE)</f>
        <v>#N/A</v>
      </c>
      <c r="T357" s="20" t="e">
        <f ca="1">VLOOKUP(Table_Data_Table_135[[#This Row],[Item ID]],Analysis_Table,13,FALSE)</f>
        <v>#N/A</v>
      </c>
      <c r="U357" s="3" t="e">
        <f ca="1">VLOOKUP(Table_Data_Table_135[[#This Row],[Item ID]],Analysis_Table,14,FALSE)</f>
        <v>#N/A</v>
      </c>
      <c r="V357" s="22" t="e">
        <f ca="1">VLOOKUP(Table_Data_Table_135[[#This Row],[Item ID]],Analysis_Table,15,FALSE)</f>
        <v>#N/A</v>
      </c>
      <c r="W357" s="2" t="e">
        <f ca="1">VLOOKUP(Table_Data_Table_135[[#This Row],[Item ID]],Analysis_Table,16,FALSE)</f>
        <v>#N/A</v>
      </c>
      <c r="X357" s="2" t="e">
        <f ca="1">VLOOKUP(Table_Data_Table_135[[#This Row],[Item ID]],Analysis_Table,17,FALSE)</f>
        <v>#N/A</v>
      </c>
      <c r="Y357" s="20" t="e">
        <f ca="1">VLOOKUP(Table_Data_Table_135[[#This Row],[Item ID]],Analysis_Table,18,FALSE)</f>
        <v>#N/A</v>
      </c>
      <c r="Z357" s="20" t="e">
        <f ca="1">VLOOKUP(Table_Data_Table_135[[#This Row],[Item ID]],Analysis_Table,19,FALSE)</f>
        <v>#N/A</v>
      </c>
      <c r="AA357"/>
      <c r="AB357"/>
      <c r="AC357">
        <v>1</v>
      </c>
    </row>
    <row r="358" spans="1:29" hidden="1" x14ac:dyDescent="0.25">
      <c r="A358" t="s">
        <v>133</v>
      </c>
      <c r="C358" t="e">
        <f ca="1">VLOOKUP(Table_Data_Table_135[[#This Row],[Item ID]],Analysis_Table,20,FALSE)</f>
        <v>#N/A</v>
      </c>
      <c r="F358" s="1"/>
      <c r="K358" s="21">
        <v>0</v>
      </c>
      <c r="O358" s="2" t="e">
        <f ca="1">VLOOKUP(Table_Data_Table_135[[#This Row],[Item ID]],Analysis_Table,8,FALSE)</f>
        <v>#N/A</v>
      </c>
      <c r="P358" s="19" t="e">
        <f ca="1">VLOOKUP(Table_Data_Table_135[[#This Row],[Item ID]],Analysis_Table,9,FALSE)</f>
        <v>#N/A</v>
      </c>
      <c r="Q358" s="18" t="e">
        <f ca="1">VLOOKUP(Table_Data_Table_135[[#This Row],[Item ID]],Analysis_Table,10,FALSE)</f>
        <v>#N/A</v>
      </c>
      <c r="R358" s="21" t="e">
        <f ca="1">VLOOKUP(Table_Data_Table_135[[#This Row],[Item ID]],Analysis_Table,11,FALSE)</f>
        <v>#N/A</v>
      </c>
      <c r="S358" s="2" t="e">
        <f ca="1">VLOOKUP(Table_Data_Table_135[[#This Row],[Item ID]],Analysis_Table,12,FALSE)</f>
        <v>#N/A</v>
      </c>
      <c r="T358" s="20" t="e">
        <f ca="1">VLOOKUP(Table_Data_Table_135[[#This Row],[Item ID]],Analysis_Table,13,FALSE)</f>
        <v>#N/A</v>
      </c>
      <c r="U358" s="3" t="e">
        <f ca="1">VLOOKUP(Table_Data_Table_135[[#This Row],[Item ID]],Analysis_Table,14,FALSE)</f>
        <v>#N/A</v>
      </c>
      <c r="V358" s="22" t="e">
        <f ca="1">VLOOKUP(Table_Data_Table_135[[#This Row],[Item ID]],Analysis_Table,15,FALSE)</f>
        <v>#N/A</v>
      </c>
      <c r="W358" s="2" t="e">
        <f ca="1">VLOOKUP(Table_Data_Table_135[[#This Row],[Item ID]],Analysis_Table,16,FALSE)</f>
        <v>#N/A</v>
      </c>
      <c r="X358" s="2" t="e">
        <f ca="1">VLOOKUP(Table_Data_Table_135[[#This Row],[Item ID]],Analysis_Table,17,FALSE)</f>
        <v>#N/A</v>
      </c>
      <c r="Y358" s="20" t="e">
        <f ca="1">VLOOKUP(Table_Data_Table_135[[#This Row],[Item ID]],Analysis_Table,18,FALSE)</f>
        <v>#N/A</v>
      </c>
      <c r="Z358" s="20" t="e">
        <f ca="1">VLOOKUP(Table_Data_Table_135[[#This Row],[Item ID]],Analysis_Table,19,FALSE)</f>
        <v>#N/A</v>
      </c>
      <c r="AA358"/>
      <c r="AB358"/>
      <c r="AC358">
        <v>1</v>
      </c>
    </row>
    <row r="359" spans="1:29" hidden="1" x14ac:dyDescent="0.25">
      <c r="A359" t="s">
        <v>133</v>
      </c>
      <c r="C359" t="e">
        <f ca="1">VLOOKUP(Table_Data_Table_135[[#This Row],[Item ID]],Analysis_Table,20,FALSE)</f>
        <v>#N/A</v>
      </c>
      <c r="F359" s="1"/>
      <c r="K359" s="21">
        <v>0</v>
      </c>
      <c r="O359" s="2" t="e">
        <f ca="1">VLOOKUP(Table_Data_Table_135[[#This Row],[Item ID]],Analysis_Table,8,FALSE)</f>
        <v>#N/A</v>
      </c>
      <c r="P359" s="19" t="e">
        <f ca="1">VLOOKUP(Table_Data_Table_135[[#This Row],[Item ID]],Analysis_Table,9,FALSE)</f>
        <v>#N/A</v>
      </c>
      <c r="Q359" s="18" t="e">
        <f ca="1">VLOOKUP(Table_Data_Table_135[[#This Row],[Item ID]],Analysis_Table,10,FALSE)</f>
        <v>#N/A</v>
      </c>
      <c r="R359" s="21" t="e">
        <f ca="1">VLOOKUP(Table_Data_Table_135[[#This Row],[Item ID]],Analysis_Table,11,FALSE)</f>
        <v>#N/A</v>
      </c>
      <c r="S359" s="2" t="e">
        <f ca="1">VLOOKUP(Table_Data_Table_135[[#This Row],[Item ID]],Analysis_Table,12,FALSE)</f>
        <v>#N/A</v>
      </c>
      <c r="T359" s="20" t="e">
        <f ca="1">VLOOKUP(Table_Data_Table_135[[#This Row],[Item ID]],Analysis_Table,13,FALSE)</f>
        <v>#N/A</v>
      </c>
      <c r="U359" s="3" t="e">
        <f ca="1">VLOOKUP(Table_Data_Table_135[[#This Row],[Item ID]],Analysis_Table,14,FALSE)</f>
        <v>#N/A</v>
      </c>
      <c r="V359" s="22" t="e">
        <f ca="1">VLOOKUP(Table_Data_Table_135[[#This Row],[Item ID]],Analysis_Table,15,FALSE)</f>
        <v>#N/A</v>
      </c>
      <c r="W359" s="2" t="e">
        <f ca="1">VLOOKUP(Table_Data_Table_135[[#This Row],[Item ID]],Analysis_Table,16,FALSE)</f>
        <v>#N/A</v>
      </c>
      <c r="X359" s="2" t="e">
        <f ca="1">VLOOKUP(Table_Data_Table_135[[#This Row],[Item ID]],Analysis_Table,17,FALSE)</f>
        <v>#N/A</v>
      </c>
      <c r="Y359" s="20" t="e">
        <f ca="1">VLOOKUP(Table_Data_Table_135[[#This Row],[Item ID]],Analysis_Table,18,FALSE)</f>
        <v>#N/A</v>
      </c>
      <c r="Z359" s="20" t="e">
        <f ca="1">VLOOKUP(Table_Data_Table_135[[#This Row],[Item ID]],Analysis_Table,19,FALSE)</f>
        <v>#N/A</v>
      </c>
      <c r="AA359"/>
      <c r="AB359"/>
      <c r="AC359">
        <v>1</v>
      </c>
    </row>
    <row r="360" spans="1:29" hidden="1" x14ac:dyDescent="0.25">
      <c r="A360" t="s">
        <v>133</v>
      </c>
      <c r="C360" t="e">
        <f ca="1">VLOOKUP(Table_Data_Table_135[[#This Row],[Item ID]],Analysis_Table,20,FALSE)</f>
        <v>#N/A</v>
      </c>
      <c r="F360" s="1"/>
      <c r="K360" s="21">
        <v>0</v>
      </c>
      <c r="O360" s="2" t="e">
        <f ca="1">VLOOKUP(Table_Data_Table_135[[#This Row],[Item ID]],Analysis_Table,8,FALSE)</f>
        <v>#N/A</v>
      </c>
      <c r="P360" s="19" t="e">
        <f ca="1">VLOOKUP(Table_Data_Table_135[[#This Row],[Item ID]],Analysis_Table,9,FALSE)</f>
        <v>#N/A</v>
      </c>
      <c r="Q360" s="18" t="e">
        <f ca="1">VLOOKUP(Table_Data_Table_135[[#This Row],[Item ID]],Analysis_Table,10,FALSE)</f>
        <v>#N/A</v>
      </c>
      <c r="R360" s="21" t="e">
        <f ca="1">VLOOKUP(Table_Data_Table_135[[#This Row],[Item ID]],Analysis_Table,11,FALSE)</f>
        <v>#N/A</v>
      </c>
      <c r="S360" s="2" t="e">
        <f ca="1">VLOOKUP(Table_Data_Table_135[[#This Row],[Item ID]],Analysis_Table,12,FALSE)</f>
        <v>#N/A</v>
      </c>
      <c r="T360" s="20" t="e">
        <f ca="1">VLOOKUP(Table_Data_Table_135[[#This Row],[Item ID]],Analysis_Table,13,FALSE)</f>
        <v>#N/A</v>
      </c>
      <c r="U360" s="3" t="e">
        <f ca="1">VLOOKUP(Table_Data_Table_135[[#This Row],[Item ID]],Analysis_Table,14,FALSE)</f>
        <v>#N/A</v>
      </c>
      <c r="V360" s="22" t="e">
        <f ca="1">VLOOKUP(Table_Data_Table_135[[#This Row],[Item ID]],Analysis_Table,15,FALSE)</f>
        <v>#N/A</v>
      </c>
      <c r="W360" s="2" t="e">
        <f ca="1">VLOOKUP(Table_Data_Table_135[[#This Row],[Item ID]],Analysis_Table,16,FALSE)</f>
        <v>#N/A</v>
      </c>
      <c r="X360" s="2" t="e">
        <f ca="1">VLOOKUP(Table_Data_Table_135[[#This Row],[Item ID]],Analysis_Table,17,FALSE)</f>
        <v>#N/A</v>
      </c>
      <c r="Y360" s="20" t="e">
        <f ca="1">VLOOKUP(Table_Data_Table_135[[#This Row],[Item ID]],Analysis_Table,18,FALSE)</f>
        <v>#N/A</v>
      </c>
      <c r="Z360" s="20" t="e">
        <f ca="1">VLOOKUP(Table_Data_Table_135[[#This Row],[Item ID]],Analysis_Table,19,FALSE)</f>
        <v>#N/A</v>
      </c>
      <c r="AA360"/>
      <c r="AB360"/>
      <c r="AC360">
        <v>1</v>
      </c>
    </row>
    <row r="361" spans="1:29" hidden="1" x14ac:dyDescent="0.25">
      <c r="A361" t="s">
        <v>133</v>
      </c>
      <c r="C361" t="e">
        <f ca="1">VLOOKUP(Table_Data_Table_135[[#This Row],[Item ID]],Analysis_Table,20,FALSE)</f>
        <v>#N/A</v>
      </c>
      <c r="F361" s="1"/>
      <c r="K361" s="21">
        <v>0</v>
      </c>
      <c r="O361" s="2" t="e">
        <f ca="1">VLOOKUP(Table_Data_Table_135[[#This Row],[Item ID]],Analysis_Table,8,FALSE)</f>
        <v>#N/A</v>
      </c>
      <c r="P361" s="19" t="e">
        <f ca="1">VLOOKUP(Table_Data_Table_135[[#This Row],[Item ID]],Analysis_Table,9,FALSE)</f>
        <v>#N/A</v>
      </c>
      <c r="Q361" s="18" t="e">
        <f ca="1">VLOOKUP(Table_Data_Table_135[[#This Row],[Item ID]],Analysis_Table,10,FALSE)</f>
        <v>#N/A</v>
      </c>
      <c r="R361" s="21" t="e">
        <f ca="1">VLOOKUP(Table_Data_Table_135[[#This Row],[Item ID]],Analysis_Table,11,FALSE)</f>
        <v>#N/A</v>
      </c>
      <c r="S361" s="2" t="e">
        <f ca="1">VLOOKUP(Table_Data_Table_135[[#This Row],[Item ID]],Analysis_Table,12,FALSE)</f>
        <v>#N/A</v>
      </c>
      <c r="T361" s="20" t="e">
        <f ca="1">VLOOKUP(Table_Data_Table_135[[#This Row],[Item ID]],Analysis_Table,13,FALSE)</f>
        <v>#N/A</v>
      </c>
      <c r="U361" s="3" t="e">
        <f ca="1">VLOOKUP(Table_Data_Table_135[[#This Row],[Item ID]],Analysis_Table,14,FALSE)</f>
        <v>#N/A</v>
      </c>
      <c r="V361" s="22" t="e">
        <f ca="1">VLOOKUP(Table_Data_Table_135[[#This Row],[Item ID]],Analysis_Table,15,FALSE)</f>
        <v>#N/A</v>
      </c>
      <c r="W361" s="2" t="e">
        <f ca="1">VLOOKUP(Table_Data_Table_135[[#This Row],[Item ID]],Analysis_Table,16,FALSE)</f>
        <v>#N/A</v>
      </c>
      <c r="X361" s="2" t="e">
        <f ca="1">VLOOKUP(Table_Data_Table_135[[#This Row],[Item ID]],Analysis_Table,17,FALSE)</f>
        <v>#N/A</v>
      </c>
      <c r="Y361" s="20" t="e">
        <f ca="1">VLOOKUP(Table_Data_Table_135[[#This Row],[Item ID]],Analysis_Table,18,FALSE)</f>
        <v>#N/A</v>
      </c>
      <c r="Z361" s="20" t="e">
        <f ca="1">VLOOKUP(Table_Data_Table_135[[#This Row],[Item ID]],Analysis_Table,19,FALSE)</f>
        <v>#N/A</v>
      </c>
      <c r="AA361"/>
      <c r="AB361"/>
      <c r="AC361">
        <v>1</v>
      </c>
    </row>
    <row r="362" spans="1:29" hidden="1" x14ac:dyDescent="0.25">
      <c r="A362" t="s">
        <v>133</v>
      </c>
      <c r="C362" t="e">
        <f ca="1">VLOOKUP(Table_Data_Table_135[[#This Row],[Item ID]],Analysis_Table,20,FALSE)</f>
        <v>#N/A</v>
      </c>
      <c r="F362" s="1"/>
      <c r="K362" s="21">
        <v>0</v>
      </c>
      <c r="O362" s="2" t="e">
        <f ca="1">VLOOKUP(Table_Data_Table_135[[#This Row],[Item ID]],Analysis_Table,8,FALSE)</f>
        <v>#N/A</v>
      </c>
      <c r="P362" s="19" t="e">
        <f ca="1">VLOOKUP(Table_Data_Table_135[[#This Row],[Item ID]],Analysis_Table,9,FALSE)</f>
        <v>#N/A</v>
      </c>
      <c r="Q362" s="18" t="e">
        <f ca="1">VLOOKUP(Table_Data_Table_135[[#This Row],[Item ID]],Analysis_Table,10,FALSE)</f>
        <v>#N/A</v>
      </c>
      <c r="R362" s="21" t="e">
        <f ca="1">VLOOKUP(Table_Data_Table_135[[#This Row],[Item ID]],Analysis_Table,11,FALSE)</f>
        <v>#N/A</v>
      </c>
      <c r="S362" s="2" t="e">
        <f ca="1">VLOOKUP(Table_Data_Table_135[[#This Row],[Item ID]],Analysis_Table,12,FALSE)</f>
        <v>#N/A</v>
      </c>
      <c r="T362" s="20" t="e">
        <f ca="1">VLOOKUP(Table_Data_Table_135[[#This Row],[Item ID]],Analysis_Table,13,FALSE)</f>
        <v>#N/A</v>
      </c>
      <c r="U362" s="3" t="e">
        <f ca="1">VLOOKUP(Table_Data_Table_135[[#This Row],[Item ID]],Analysis_Table,14,FALSE)</f>
        <v>#N/A</v>
      </c>
      <c r="V362" s="22" t="e">
        <f ca="1">VLOOKUP(Table_Data_Table_135[[#This Row],[Item ID]],Analysis_Table,15,FALSE)</f>
        <v>#N/A</v>
      </c>
      <c r="W362" s="2" t="e">
        <f ca="1">VLOOKUP(Table_Data_Table_135[[#This Row],[Item ID]],Analysis_Table,16,FALSE)</f>
        <v>#N/A</v>
      </c>
      <c r="X362" s="2" t="e">
        <f ca="1">VLOOKUP(Table_Data_Table_135[[#This Row],[Item ID]],Analysis_Table,17,FALSE)</f>
        <v>#N/A</v>
      </c>
      <c r="Y362" s="20" t="e">
        <f ca="1">VLOOKUP(Table_Data_Table_135[[#This Row],[Item ID]],Analysis_Table,18,FALSE)</f>
        <v>#N/A</v>
      </c>
      <c r="Z362" s="20" t="e">
        <f ca="1">VLOOKUP(Table_Data_Table_135[[#This Row],[Item ID]],Analysis_Table,19,FALSE)</f>
        <v>#N/A</v>
      </c>
      <c r="AA362"/>
      <c r="AB362"/>
      <c r="AC362">
        <v>1</v>
      </c>
    </row>
    <row r="363" spans="1:29" hidden="1" x14ac:dyDescent="0.25">
      <c r="A363" t="s">
        <v>133</v>
      </c>
      <c r="C363" t="e">
        <f ca="1">VLOOKUP(Table_Data_Table_135[[#This Row],[Item ID]],Analysis_Table,20,FALSE)</f>
        <v>#N/A</v>
      </c>
      <c r="F363" s="1"/>
      <c r="K363" s="21">
        <v>0</v>
      </c>
      <c r="O363" s="2" t="e">
        <f ca="1">VLOOKUP(Table_Data_Table_135[[#This Row],[Item ID]],Analysis_Table,8,FALSE)</f>
        <v>#N/A</v>
      </c>
      <c r="P363" s="19" t="e">
        <f ca="1">VLOOKUP(Table_Data_Table_135[[#This Row],[Item ID]],Analysis_Table,9,FALSE)</f>
        <v>#N/A</v>
      </c>
      <c r="Q363" s="18" t="e">
        <f ca="1">VLOOKUP(Table_Data_Table_135[[#This Row],[Item ID]],Analysis_Table,10,FALSE)</f>
        <v>#N/A</v>
      </c>
      <c r="R363" s="21" t="e">
        <f ca="1">VLOOKUP(Table_Data_Table_135[[#This Row],[Item ID]],Analysis_Table,11,FALSE)</f>
        <v>#N/A</v>
      </c>
      <c r="S363" s="2" t="e">
        <f ca="1">VLOOKUP(Table_Data_Table_135[[#This Row],[Item ID]],Analysis_Table,12,FALSE)</f>
        <v>#N/A</v>
      </c>
      <c r="T363" s="20" t="e">
        <f ca="1">VLOOKUP(Table_Data_Table_135[[#This Row],[Item ID]],Analysis_Table,13,FALSE)</f>
        <v>#N/A</v>
      </c>
      <c r="U363" s="3" t="e">
        <f ca="1">VLOOKUP(Table_Data_Table_135[[#This Row],[Item ID]],Analysis_Table,14,FALSE)</f>
        <v>#N/A</v>
      </c>
      <c r="V363" s="22" t="e">
        <f ca="1">VLOOKUP(Table_Data_Table_135[[#This Row],[Item ID]],Analysis_Table,15,FALSE)</f>
        <v>#N/A</v>
      </c>
      <c r="W363" s="2" t="e">
        <f ca="1">VLOOKUP(Table_Data_Table_135[[#This Row],[Item ID]],Analysis_Table,16,FALSE)</f>
        <v>#N/A</v>
      </c>
      <c r="X363" s="2" t="e">
        <f ca="1">VLOOKUP(Table_Data_Table_135[[#This Row],[Item ID]],Analysis_Table,17,FALSE)</f>
        <v>#N/A</v>
      </c>
      <c r="Y363" s="20" t="e">
        <f ca="1">VLOOKUP(Table_Data_Table_135[[#This Row],[Item ID]],Analysis_Table,18,FALSE)</f>
        <v>#N/A</v>
      </c>
      <c r="Z363" s="20" t="e">
        <f ca="1">VLOOKUP(Table_Data_Table_135[[#This Row],[Item ID]],Analysis_Table,19,FALSE)</f>
        <v>#N/A</v>
      </c>
      <c r="AA363"/>
      <c r="AB363"/>
      <c r="AC363">
        <v>1</v>
      </c>
    </row>
    <row r="364" spans="1:29" hidden="1" x14ac:dyDescent="0.25">
      <c r="A364" t="s">
        <v>133</v>
      </c>
      <c r="C364" t="e">
        <f ca="1">VLOOKUP(Table_Data_Table_135[[#This Row],[Item ID]],Analysis_Table,20,FALSE)</f>
        <v>#N/A</v>
      </c>
      <c r="F364" s="1"/>
      <c r="K364" s="21">
        <v>0</v>
      </c>
      <c r="O364" s="2" t="e">
        <f ca="1">VLOOKUP(Table_Data_Table_135[[#This Row],[Item ID]],Analysis_Table,8,FALSE)</f>
        <v>#N/A</v>
      </c>
      <c r="P364" s="19" t="e">
        <f ca="1">VLOOKUP(Table_Data_Table_135[[#This Row],[Item ID]],Analysis_Table,9,FALSE)</f>
        <v>#N/A</v>
      </c>
      <c r="Q364" s="18" t="e">
        <f ca="1">VLOOKUP(Table_Data_Table_135[[#This Row],[Item ID]],Analysis_Table,10,FALSE)</f>
        <v>#N/A</v>
      </c>
      <c r="R364" s="21" t="e">
        <f ca="1">VLOOKUP(Table_Data_Table_135[[#This Row],[Item ID]],Analysis_Table,11,FALSE)</f>
        <v>#N/A</v>
      </c>
      <c r="S364" s="2" t="e">
        <f ca="1">VLOOKUP(Table_Data_Table_135[[#This Row],[Item ID]],Analysis_Table,12,FALSE)</f>
        <v>#N/A</v>
      </c>
      <c r="T364" s="20" t="e">
        <f ca="1">VLOOKUP(Table_Data_Table_135[[#This Row],[Item ID]],Analysis_Table,13,FALSE)</f>
        <v>#N/A</v>
      </c>
      <c r="U364" s="3" t="e">
        <f ca="1">VLOOKUP(Table_Data_Table_135[[#This Row],[Item ID]],Analysis_Table,14,FALSE)</f>
        <v>#N/A</v>
      </c>
      <c r="V364" s="22" t="e">
        <f ca="1">VLOOKUP(Table_Data_Table_135[[#This Row],[Item ID]],Analysis_Table,15,FALSE)</f>
        <v>#N/A</v>
      </c>
      <c r="W364" s="2" t="e">
        <f ca="1">VLOOKUP(Table_Data_Table_135[[#This Row],[Item ID]],Analysis_Table,16,FALSE)</f>
        <v>#N/A</v>
      </c>
      <c r="X364" s="2" t="e">
        <f ca="1">VLOOKUP(Table_Data_Table_135[[#This Row],[Item ID]],Analysis_Table,17,FALSE)</f>
        <v>#N/A</v>
      </c>
      <c r="Y364" s="20" t="e">
        <f ca="1">VLOOKUP(Table_Data_Table_135[[#This Row],[Item ID]],Analysis_Table,18,FALSE)</f>
        <v>#N/A</v>
      </c>
      <c r="Z364" s="20" t="e">
        <f ca="1">VLOOKUP(Table_Data_Table_135[[#This Row],[Item ID]],Analysis_Table,19,FALSE)</f>
        <v>#N/A</v>
      </c>
      <c r="AA364"/>
      <c r="AB364"/>
      <c r="AC364">
        <v>1</v>
      </c>
    </row>
    <row r="365" spans="1:29" hidden="1" x14ac:dyDescent="0.25">
      <c r="A365" t="s">
        <v>133</v>
      </c>
      <c r="C365" t="e">
        <f ca="1">VLOOKUP(Table_Data_Table_135[[#This Row],[Item ID]],Analysis_Table,20,FALSE)</f>
        <v>#N/A</v>
      </c>
      <c r="F365" s="1"/>
      <c r="K365" s="21">
        <v>0</v>
      </c>
      <c r="O365" s="2" t="e">
        <f ca="1">VLOOKUP(Table_Data_Table_135[[#This Row],[Item ID]],Analysis_Table,8,FALSE)</f>
        <v>#N/A</v>
      </c>
      <c r="P365" s="19" t="e">
        <f ca="1">VLOOKUP(Table_Data_Table_135[[#This Row],[Item ID]],Analysis_Table,9,FALSE)</f>
        <v>#N/A</v>
      </c>
      <c r="Q365" s="18" t="e">
        <f ca="1">VLOOKUP(Table_Data_Table_135[[#This Row],[Item ID]],Analysis_Table,10,FALSE)</f>
        <v>#N/A</v>
      </c>
      <c r="R365" s="21" t="e">
        <f ca="1">VLOOKUP(Table_Data_Table_135[[#This Row],[Item ID]],Analysis_Table,11,FALSE)</f>
        <v>#N/A</v>
      </c>
      <c r="S365" s="2" t="e">
        <f ca="1">VLOOKUP(Table_Data_Table_135[[#This Row],[Item ID]],Analysis_Table,12,FALSE)</f>
        <v>#N/A</v>
      </c>
      <c r="T365" s="20" t="e">
        <f ca="1">VLOOKUP(Table_Data_Table_135[[#This Row],[Item ID]],Analysis_Table,13,FALSE)</f>
        <v>#N/A</v>
      </c>
      <c r="U365" s="3" t="e">
        <f ca="1">VLOOKUP(Table_Data_Table_135[[#This Row],[Item ID]],Analysis_Table,14,FALSE)</f>
        <v>#N/A</v>
      </c>
      <c r="V365" s="22" t="e">
        <f ca="1">VLOOKUP(Table_Data_Table_135[[#This Row],[Item ID]],Analysis_Table,15,FALSE)</f>
        <v>#N/A</v>
      </c>
      <c r="W365" s="2" t="e">
        <f ca="1">VLOOKUP(Table_Data_Table_135[[#This Row],[Item ID]],Analysis_Table,16,FALSE)</f>
        <v>#N/A</v>
      </c>
      <c r="X365" s="2" t="e">
        <f ca="1">VLOOKUP(Table_Data_Table_135[[#This Row],[Item ID]],Analysis_Table,17,FALSE)</f>
        <v>#N/A</v>
      </c>
      <c r="Y365" s="20" t="e">
        <f ca="1">VLOOKUP(Table_Data_Table_135[[#This Row],[Item ID]],Analysis_Table,18,FALSE)</f>
        <v>#N/A</v>
      </c>
      <c r="Z365" s="20" t="e">
        <f ca="1">VLOOKUP(Table_Data_Table_135[[#This Row],[Item ID]],Analysis_Table,19,FALSE)</f>
        <v>#N/A</v>
      </c>
      <c r="AA365"/>
      <c r="AB365"/>
      <c r="AC365">
        <v>1</v>
      </c>
    </row>
    <row r="366" spans="1:29" hidden="1" x14ac:dyDescent="0.25">
      <c r="A366" t="s">
        <v>133</v>
      </c>
      <c r="C366" t="e">
        <f ca="1">VLOOKUP(Table_Data_Table_135[[#This Row],[Item ID]],Analysis_Table,20,FALSE)</f>
        <v>#N/A</v>
      </c>
      <c r="F366" s="1"/>
      <c r="K366" s="21">
        <v>0</v>
      </c>
      <c r="O366" s="2" t="e">
        <f ca="1">VLOOKUP(Table_Data_Table_135[[#This Row],[Item ID]],Analysis_Table,8,FALSE)</f>
        <v>#N/A</v>
      </c>
      <c r="P366" s="19" t="e">
        <f ca="1">VLOOKUP(Table_Data_Table_135[[#This Row],[Item ID]],Analysis_Table,9,FALSE)</f>
        <v>#N/A</v>
      </c>
      <c r="Q366" s="18" t="e">
        <f ca="1">VLOOKUP(Table_Data_Table_135[[#This Row],[Item ID]],Analysis_Table,10,FALSE)</f>
        <v>#N/A</v>
      </c>
      <c r="R366" s="21" t="e">
        <f ca="1">VLOOKUP(Table_Data_Table_135[[#This Row],[Item ID]],Analysis_Table,11,FALSE)</f>
        <v>#N/A</v>
      </c>
      <c r="S366" s="2" t="e">
        <f ca="1">VLOOKUP(Table_Data_Table_135[[#This Row],[Item ID]],Analysis_Table,12,FALSE)</f>
        <v>#N/A</v>
      </c>
      <c r="T366" s="20" t="e">
        <f ca="1">VLOOKUP(Table_Data_Table_135[[#This Row],[Item ID]],Analysis_Table,13,FALSE)</f>
        <v>#N/A</v>
      </c>
      <c r="U366" s="3" t="e">
        <f ca="1">VLOOKUP(Table_Data_Table_135[[#This Row],[Item ID]],Analysis_Table,14,FALSE)</f>
        <v>#N/A</v>
      </c>
      <c r="V366" s="22" t="e">
        <f ca="1">VLOOKUP(Table_Data_Table_135[[#This Row],[Item ID]],Analysis_Table,15,FALSE)</f>
        <v>#N/A</v>
      </c>
      <c r="W366" s="2" t="e">
        <f ca="1">VLOOKUP(Table_Data_Table_135[[#This Row],[Item ID]],Analysis_Table,16,FALSE)</f>
        <v>#N/A</v>
      </c>
      <c r="X366" s="2" t="e">
        <f ca="1">VLOOKUP(Table_Data_Table_135[[#This Row],[Item ID]],Analysis_Table,17,FALSE)</f>
        <v>#N/A</v>
      </c>
      <c r="Y366" s="20" t="e">
        <f ca="1">VLOOKUP(Table_Data_Table_135[[#This Row],[Item ID]],Analysis_Table,18,FALSE)</f>
        <v>#N/A</v>
      </c>
      <c r="Z366" s="20" t="e">
        <f ca="1">VLOOKUP(Table_Data_Table_135[[#This Row],[Item ID]],Analysis_Table,19,FALSE)</f>
        <v>#N/A</v>
      </c>
      <c r="AA366"/>
      <c r="AB366"/>
      <c r="AC366">
        <v>1</v>
      </c>
    </row>
    <row r="367" spans="1:29" hidden="1" x14ac:dyDescent="0.25">
      <c r="A367" t="s">
        <v>133</v>
      </c>
      <c r="C367" t="e">
        <f ca="1">VLOOKUP(Table_Data_Table_135[[#This Row],[Item ID]],Analysis_Table,20,FALSE)</f>
        <v>#N/A</v>
      </c>
      <c r="F367" s="1"/>
      <c r="K367" s="21">
        <v>0</v>
      </c>
      <c r="O367" s="2" t="e">
        <f ca="1">VLOOKUP(Table_Data_Table_135[[#This Row],[Item ID]],Analysis_Table,8,FALSE)</f>
        <v>#N/A</v>
      </c>
      <c r="P367" s="19" t="e">
        <f ca="1">VLOOKUP(Table_Data_Table_135[[#This Row],[Item ID]],Analysis_Table,9,FALSE)</f>
        <v>#N/A</v>
      </c>
      <c r="Q367" s="18" t="e">
        <f ca="1">VLOOKUP(Table_Data_Table_135[[#This Row],[Item ID]],Analysis_Table,10,FALSE)</f>
        <v>#N/A</v>
      </c>
      <c r="R367" s="21" t="e">
        <f ca="1">VLOOKUP(Table_Data_Table_135[[#This Row],[Item ID]],Analysis_Table,11,FALSE)</f>
        <v>#N/A</v>
      </c>
      <c r="S367" s="2" t="e">
        <f ca="1">VLOOKUP(Table_Data_Table_135[[#This Row],[Item ID]],Analysis_Table,12,FALSE)</f>
        <v>#N/A</v>
      </c>
      <c r="T367" s="20" t="e">
        <f ca="1">VLOOKUP(Table_Data_Table_135[[#This Row],[Item ID]],Analysis_Table,13,FALSE)</f>
        <v>#N/A</v>
      </c>
      <c r="U367" s="3" t="e">
        <f ca="1">VLOOKUP(Table_Data_Table_135[[#This Row],[Item ID]],Analysis_Table,14,FALSE)</f>
        <v>#N/A</v>
      </c>
      <c r="V367" s="22" t="e">
        <f ca="1">VLOOKUP(Table_Data_Table_135[[#This Row],[Item ID]],Analysis_Table,15,FALSE)</f>
        <v>#N/A</v>
      </c>
      <c r="W367" s="2" t="e">
        <f ca="1">VLOOKUP(Table_Data_Table_135[[#This Row],[Item ID]],Analysis_Table,16,FALSE)</f>
        <v>#N/A</v>
      </c>
      <c r="X367" s="2" t="e">
        <f ca="1">VLOOKUP(Table_Data_Table_135[[#This Row],[Item ID]],Analysis_Table,17,FALSE)</f>
        <v>#N/A</v>
      </c>
      <c r="Y367" s="20" t="e">
        <f ca="1">VLOOKUP(Table_Data_Table_135[[#This Row],[Item ID]],Analysis_Table,18,FALSE)</f>
        <v>#N/A</v>
      </c>
      <c r="Z367" s="20" t="e">
        <f ca="1">VLOOKUP(Table_Data_Table_135[[#This Row],[Item ID]],Analysis_Table,19,FALSE)</f>
        <v>#N/A</v>
      </c>
      <c r="AA367"/>
      <c r="AB367"/>
      <c r="AC367">
        <v>1</v>
      </c>
    </row>
    <row r="368" spans="1:29" hidden="1" x14ac:dyDescent="0.25">
      <c r="A368" t="s">
        <v>133</v>
      </c>
      <c r="C368" t="e">
        <f ca="1">VLOOKUP(Table_Data_Table_135[[#This Row],[Item ID]],Analysis_Table,20,FALSE)</f>
        <v>#N/A</v>
      </c>
      <c r="F368" s="1"/>
      <c r="K368" s="21">
        <v>0</v>
      </c>
      <c r="O368" s="2" t="e">
        <f ca="1">VLOOKUP(Table_Data_Table_135[[#This Row],[Item ID]],Analysis_Table,8,FALSE)</f>
        <v>#N/A</v>
      </c>
      <c r="P368" s="19" t="e">
        <f ca="1">VLOOKUP(Table_Data_Table_135[[#This Row],[Item ID]],Analysis_Table,9,FALSE)</f>
        <v>#N/A</v>
      </c>
      <c r="Q368" s="18" t="e">
        <f ca="1">VLOOKUP(Table_Data_Table_135[[#This Row],[Item ID]],Analysis_Table,10,FALSE)</f>
        <v>#N/A</v>
      </c>
      <c r="R368" s="21" t="e">
        <f ca="1">VLOOKUP(Table_Data_Table_135[[#This Row],[Item ID]],Analysis_Table,11,FALSE)</f>
        <v>#N/A</v>
      </c>
      <c r="S368" s="2" t="e">
        <f ca="1">VLOOKUP(Table_Data_Table_135[[#This Row],[Item ID]],Analysis_Table,12,FALSE)</f>
        <v>#N/A</v>
      </c>
      <c r="T368" s="20" t="e">
        <f ca="1">VLOOKUP(Table_Data_Table_135[[#This Row],[Item ID]],Analysis_Table,13,FALSE)</f>
        <v>#N/A</v>
      </c>
      <c r="U368" s="3" t="e">
        <f ca="1">VLOOKUP(Table_Data_Table_135[[#This Row],[Item ID]],Analysis_Table,14,FALSE)</f>
        <v>#N/A</v>
      </c>
      <c r="V368" s="22" t="e">
        <f ca="1">VLOOKUP(Table_Data_Table_135[[#This Row],[Item ID]],Analysis_Table,15,FALSE)</f>
        <v>#N/A</v>
      </c>
      <c r="W368" s="2" t="e">
        <f ca="1">VLOOKUP(Table_Data_Table_135[[#This Row],[Item ID]],Analysis_Table,16,FALSE)</f>
        <v>#N/A</v>
      </c>
      <c r="X368" s="2" t="e">
        <f ca="1">VLOOKUP(Table_Data_Table_135[[#This Row],[Item ID]],Analysis_Table,17,FALSE)</f>
        <v>#N/A</v>
      </c>
      <c r="Y368" s="20" t="e">
        <f ca="1">VLOOKUP(Table_Data_Table_135[[#This Row],[Item ID]],Analysis_Table,18,FALSE)</f>
        <v>#N/A</v>
      </c>
      <c r="Z368" s="20" t="e">
        <f ca="1">VLOOKUP(Table_Data_Table_135[[#This Row],[Item ID]],Analysis_Table,19,FALSE)</f>
        <v>#N/A</v>
      </c>
      <c r="AA368"/>
      <c r="AB368"/>
      <c r="AC368">
        <v>1</v>
      </c>
    </row>
    <row r="369" spans="1:29" hidden="1" x14ac:dyDescent="0.25">
      <c r="A369" t="s">
        <v>133</v>
      </c>
      <c r="C369" t="e">
        <f ca="1">VLOOKUP(Table_Data_Table_135[[#This Row],[Item ID]],Analysis_Table,20,FALSE)</f>
        <v>#N/A</v>
      </c>
      <c r="F369" s="1"/>
      <c r="K369" s="21">
        <v>0</v>
      </c>
      <c r="O369" s="2" t="e">
        <f ca="1">VLOOKUP(Table_Data_Table_135[[#This Row],[Item ID]],Analysis_Table,8,FALSE)</f>
        <v>#N/A</v>
      </c>
      <c r="P369" s="19" t="e">
        <f ca="1">VLOOKUP(Table_Data_Table_135[[#This Row],[Item ID]],Analysis_Table,9,FALSE)</f>
        <v>#N/A</v>
      </c>
      <c r="Q369" s="18" t="e">
        <f ca="1">VLOOKUP(Table_Data_Table_135[[#This Row],[Item ID]],Analysis_Table,10,FALSE)</f>
        <v>#N/A</v>
      </c>
      <c r="R369" s="21" t="e">
        <f ca="1">VLOOKUP(Table_Data_Table_135[[#This Row],[Item ID]],Analysis_Table,11,FALSE)</f>
        <v>#N/A</v>
      </c>
      <c r="S369" s="2" t="e">
        <f ca="1">VLOOKUP(Table_Data_Table_135[[#This Row],[Item ID]],Analysis_Table,12,FALSE)</f>
        <v>#N/A</v>
      </c>
      <c r="T369" s="20" t="e">
        <f ca="1">VLOOKUP(Table_Data_Table_135[[#This Row],[Item ID]],Analysis_Table,13,FALSE)</f>
        <v>#N/A</v>
      </c>
      <c r="U369" s="3" t="e">
        <f ca="1">VLOOKUP(Table_Data_Table_135[[#This Row],[Item ID]],Analysis_Table,14,FALSE)</f>
        <v>#N/A</v>
      </c>
      <c r="V369" s="22" t="e">
        <f ca="1">VLOOKUP(Table_Data_Table_135[[#This Row],[Item ID]],Analysis_Table,15,FALSE)</f>
        <v>#N/A</v>
      </c>
      <c r="W369" s="2" t="e">
        <f ca="1">VLOOKUP(Table_Data_Table_135[[#This Row],[Item ID]],Analysis_Table,16,FALSE)</f>
        <v>#N/A</v>
      </c>
      <c r="X369" s="2" t="e">
        <f ca="1">VLOOKUP(Table_Data_Table_135[[#This Row],[Item ID]],Analysis_Table,17,FALSE)</f>
        <v>#N/A</v>
      </c>
      <c r="Y369" s="20" t="e">
        <f ca="1">VLOOKUP(Table_Data_Table_135[[#This Row],[Item ID]],Analysis_Table,18,FALSE)</f>
        <v>#N/A</v>
      </c>
      <c r="Z369" s="20" t="e">
        <f ca="1">VLOOKUP(Table_Data_Table_135[[#This Row],[Item ID]],Analysis_Table,19,FALSE)</f>
        <v>#N/A</v>
      </c>
      <c r="AA369"/>
      <c r="AB369"/>
      <c r="AC369">
        <v>1</v>
      </c>
    </row>
    <row r="370" spans="1:29" hidden="1" x14ac:dyDescent="0.25">
      <c r="A370" t="s">
        <v>133</v>
      </c>
      <c r="C370" t="e">
        <f ca="1">VLOOKUP(Table_Data_Table_135[[#This Row],[Item ID]],Analysis_Table,20,FALSE)</f>
        <v>#N/A</v>
      </c>
      <c r="F370" s="1"/>
      <c r="K370" s="21">
        <v>0</v>
      </c>
      <c r="O370" s="2" t="e">
        <f ca="1">VLOOKUP(Table_Data_Table_135[[#This Row],[Item ID]],Analysis_Table,8,FALSE)</f>
        <v>#N/A</v>
      </c>
      <c r="P370" s="19" t="e">
        <f ca="1">VLOOKUP(Table_Data_Table_135[[#This Row],[Item ID]],Analysis_Table,9,FALSE)</f>
        <v>#N/A</v>
      </c>
      <c r="Q370" s="18" t="e">
        <f ca="1">VLOOKUP(Table_Data_Table_135[[#This Row],[Item ID]],Analysis_Table,10,FALSE)</f>
        <v>#N/A</v>
      </c>
      <c r="R370" s="21" t="e">
        <f ca="1">VLOOKUP(Table_Data_Table_135[[#This Row],[Item ID]],Analysis_Table,11,FALSE)</f>
        <v>#N/A</v>
      </c>
      <c r="S370" s="2" t="e">
        <f ca="1">VLOOKUP(Table_Data_Table_135[[#This Row],[Item ID]],Analysis_Table,12,FALSE)</f>
        <v>#N/A</v>
      </c>
      <c r="T370" s="20" t="e">
        <f ca="1">VLOOKUP(Table_Data_Table_135[[#This Row],[Item ID]],Analysis_Table,13,FALSE)</f>
        <v>#N/A</v>
      </c>
      <c r="U370" s="3" t="e">
        <f ca="1">VLOOKUP(Table_Data_Table_135[[#This Row],[Item ID]],Analysis_Table,14,FALSE)</f>
        <v>#N/A</v>
      </c>
      <c r="V370" s="22" t="e">
        <f ca="1">VLOOKUP(Table_Data_Table_135[[#This Row],[Item ID]],Analysis_Table,15,FALSE)</f>
        <v>#N/A</v>
      </c>
      <c r="W370" s="2" t="e">
        <f ca="1">VLOOKUP(Table_Data_Table_135[[#This Row],[Item ID]],Analysis_Table,16,FALSE)</f>
        <v>#N/A</v>
      </c>
      <c r="X370" s="2" t="e">
        <f ca="1">VLOOKUP(Table_Data_Table_135[[#This Row],[Item ID]],Analysis_Table,17,FALSE)</f>
        <v>#N/A</v>
      </c>
      <c r="Y370" s="20" t="e">
        <f ca="1">VLOOKUP(Table_Data_Table_135[[#This Row],[Item ID]],Analysis_Table,18,FALSE)</f>
        <v>#N/A</v>
      </c>
      <c r="Z370" s="20" t="e">
        <f ca="1">VLOOKUP(Table_Data_Table_135[[#This Row],[Item ID]],Analysis_Table,19,FALSE)</f>
        <v>#N/A</v>
      </c>
      <c r="AA370"/>
      <c r="AB370"/>
      <c r="AC370">
        <v>1</v>
      </c>
    </row>
    <row r="371" spans="1:29" hidden="1" x14ac:dyDescent="0.25">
      <c r="A371" t="s">
        <v>133</v>
      </c>
      <c r="C371" t="e">
        <f ca="1">VLOOKUP(Table_Data_Table_135[[#This Row],[Item ID]],Analysis_Table,20,FALSE)</f>
        <v>#N/A</v>
      </c>
      <c r="F371" s="1"/>
      <c r="K371" s="21">
        <v>0</v>
      </c>
      <c r="O371" s="2" t="e">
        <f ca="1">VLOOKUP(Table_Data_Table_135[[#This Row],[Item ID]],Analysis_Table,8,FALSE)</f>
        <v>#N/A</v>
      </c>
      <c r="P371" s="19" t="e">
        <f ca="1">VLOOKUP(Table_Data_Table_135[[#This Row],[Item ID]],Analysis_Table,9,FALSE)</f>
        <v>#N/A</v>
      </c>
      <c r="Q371" s="18" t="e">
        <f ca="1">VLOOKUP(Table_Data_Table_135[[#This Row],[Item ID]],Analysis_Table,10,FALSE)</f>
        <v>#N/A</v>
      </c>
      <c r="R371" s="21" t="e">
        <f ca="1">VLOOKUP(Table_Data_Table_135[[#This Row],[Item ID]],Analysis_Table,11,FALSE)</f>
        <v>#N/A</v>
      </c>
      <c r="S371" s="2" t="e">
        <f ca="1">VLOOKUP(Table_Data_Table_135[[#This Row],[Item ID]],Analysis_Table,12,FALSE)</f>
        <v>#N/A</v>
      </c>
      <c r="T371" s="20" t="e">
        <f ca="1">VLOOKUP(Table_Data_Table_135[[#This Row],[Item ID]],Analysis_Table,13,FALSE)</f>
        <v>#N/A</v>
      </c>
      <c r="U371" s="3" t="e">
        <f ca="1">VLOOKUP(Table_Data_Table_135[[#This Row],[Item ID]],Analysis_Table,14,FALSE)</f>
        <v>#N/A</v>
      </c>
      <c r="V371" s="22" t="e">
        <f ca="1">VLOOKUP(Table_Data_Table_135[[#This Row],[Item ID]],Analysis_Table,15,FALSE)</f>
        <v>#N/A</v>
      </c>
      <c r="W371" s="2" t="e">
        <f ca="1">VLOOKUP(Table_Data_Table_135[[#This Row],[Item ID]],Analysis_Table,16,FALSE)</f>
        <v>#N/A</v>
      </c>
      <c r="X371" s="2" t="e">
        <f ca="1">VLOOKUP(Table_Data_Table_135[[#This Row],[Item ID]],Analysis_Table,17,FALSE)</f>
        <v>#N/A</v>
      </c>
      <c r="Y371" s="20" t="e">
        <f ca="1">VLOOKUP(Table_Data_Table_135[[#This Row],[Item ID]],Analysis_Table,18,FALSE)</f>
        <v>#N/A</v>
      </c>
      <c r="Z371" s="20" t="e">
        <f ca="1">VLOOKUP(Table_Data_Table_135[[#This Row],[Item ID]],Analysis_Table,19,FALSE)</f>
        <v>#N/A</v>
      </c>
      <c r="AA371"/>
      <c r="AB371"/>
      <c r="AC371">
        <v>1</v>
      </c>
    </row>
    <row r="372" spans="1:29" hidden="1" x14ac:dyDescent="0.25">
      <c r="A372" t="s">
        <v>133</v>
      </c>
      <c r="C372" t="e">
        <f ca="1">VLOOKUP(Table_Data_Table_135[[#This Row],[Item ID]],Analysis_Table,20,FALSE)</f>
        <v>#N/A</v>
      </c>
      <c r="F372" s="1"/>
      <c r="K372" s="21">
        <v>0</v>
      </c>
      <c r="O372" s="2" t="e">
        <f ca="1">VLOOKUP(Table_Data_Table_135[[#This Row],[Item ID]],Analysis_Table,8,FALSE)</f>
        <v>#N/A</v>
      </c>
      <c r="P372" s="19" t="e">
        <f ca="1">VLOOKUP(Table_Data_Table_135[[#This Row],[Item ID]],Analysis_Table,9,FALSE)</f>
        <v>#N/A</v>
      </c>
      <c r="Q372" s="18" t="e">
        <f ca="1">VLOOKUP(Table_Data_Table_135[[#This Row],[Item ID]],Analysis_Table,10,FALSE)</f>
        <v>#N/A</v>
      </c>
      <c r="R372" s="21" t="e">
        <f ca="1">VLOOKUP(Table_Data_Table_135[[#This Row],[Item ID]],Analysis_Table,11,FALSE)</f>
        <v>#N/A</v>
      </c>
      <c r="S372" s="2" t="e">
        <f ca="1">VLOOKUP(Table_Data_Table_135[[#This Row],[Item ID]],Analysis_Table,12,FALSE)</f>
        <v>#N/A</v>
      </c>
      <c r="T372" s="20" t="e">
        <f ca="1">VLOOKUP(Table_Data_Table_135[[#This Row],[Item ID]],Analysis_Table,13,FALSE)</f>
        <v>#N/A</v>
      </c>
      <c r="U372" s="3" t="e">
        <f ca="1">VLOOKUP(Table_Data_Table_135[[#This Row],[Item ID]],Analysis_Table,14,FALSE)</f>
        <v>#N/A</v>
      </c>
      <c r="V372" s="22" t="e">
        <f ca="1">VLOOKUP(Table_Data_Table_135[[#This Row],[Item ID]],Analysis_Table,15,FALSE)</f>
        <v>#N/A</v>
      </c>
      <c r="W372" s="2" t="e">
        <f ca="1">VLOOKUP(Table_Data_Table_135[[#This Row],[Item ID]],Analysis_Table,16,FALSE)</f>
        <v>#N/A</v>
      </c>
      <c r="X372" s="2" t="e">
        <f ca="1">VLOOKUP(Table_Data_Table_135[[#This Row],[Item ID]],Analysis_Table,17,FALSE)</f>
        <v>#N/A</v>
      </c>
      <c r="Y372" s="20" t="e">
        <f ca="1">VLOOKUP(Table_Data_Table_135[[#This Row],[Item ID]],Analysis_Table,18,FALSE)</f>
        <v>#N/A</v>
      </c>
      <c r="Z372" s="20" t="e">
        <f ca="1">VLOOKUP(Table_Data_Table_135[[#This Row],[Item ID]],Analysis_Table,19,FALSE)</f>
        <v>#N/A</v>
      </c>
      <c r="AA372"/>
      <c r="AB372"/>
      <c r="AC372">
        <v>1</v>
      </c>
    </row>
    <row r="373" spans="1:29" hidden="1" x14ac:dyDescent="0.25">
      <c r="A373" t="s">
        <v>133</v>
      </c>
      <c r="C373" t="e">
        <f ca="1">VLOOKUP(Table_Data_Table_135[[#This Row],[Item ID]],Analysis_Table,20,FALSE)</f>
        <v>#N/A</v>
      </c>
      <c r="F373" s="1"/>
      <c r="K373" s="21">
        <v>0</v>
      </c>
      <c r="O373" s="2" t="e">
        <f ca="1">VLOOKUP(Table_Data_Table_135[[#This Row],[Item ID]],Analysis_Table,8,FALSE)</f>
        <v>#N/A</v>
      </c>
      <c r="P373" s="19" t="e">
        <f ca="1">VLOOKUP(Table_Data_Table_135[[#This Row],[Item ID]],Analysis_Table,9,FALSE)</f>
        <v>#N/A</v>
      </c>
      <c r="Q373" s="18" t="e">
        <f ca="1">VLOOKUP(Table_Data_Table_135[[#This Row],[Item ID]],Analysis_Table,10,FALSE)</f>
        <v>#N/A</v>
      </c>
      <c r="R373" s="21" t="e">
        <f ca="1">VLOOKUP(Table_Data_Table_135[[#This Row],[Item ID]],Analysis_Table,11,FALSE)</f>
        <v>#N/A</v>
      </c>
      <c r="S373" s="2" t="e">
        <f ca="1">VLOOKUP(Table_Data_Table_135[[#This Row],[Item ID]],Analysis_Table,12,FALSE)</f>
        <v>#N/A</v>
      </c>
      <c r="T373" s="20" t="e">
        <f ca="1">VLOOKUP(Table_Data_Table_135[[#This Row],[Item ID]],Analysis_Table,13,FALSE)</f>
        <v>#N/A</v>
      </c>
      <c r="U373" s="3" t="e">
        <f ca="1">VLOOKUP(Table_Data_Table_135[[#This Row],[Item ID]],Analysis_Table,14,FALSE)</f>
        <v>#N/A</v>
      </c>
      <c r="V373" s="22" t="e">
        <f ca="1">VLOOKUP(Table_Data_Table_135[[#This Row],[Item ID]],Analysis_Table,15,FALSE)</f>
        <v>#N/A</v>
      </c>
      <c r="W373" s="2" t="e">
        <f ca="1">VLOOKUP(Table_Data_Table_135[[#This Row],[Item ID]],Analysis_Table,16,FALSE)</f>
        <v>#N/A</v>
      </c>
      <c r="X373" s="2" t="e">
        <f ca="1">VLOOKUP(Table_Data_Table_135[[#This Row],[Item ID]],Analysis_Table,17,FALSE)</f>
        <v>#N/A</v>
      </c>
      <c r="Y373" s="20" t="e">
        <f ca="1">VLOOKUP(Table_Data_Table_135[[#This Row],[Item ID]],Analysis_Table,18,FALSE)</f>
        <v>#N/A</v>
      </c>
      <c r="Z373" s="20" t="e">
        <f ca="1">VLOOKUP(Table_Data_Table_135[[#This Row],[Item ID]],Analysis_Table,19,FALSE)</f>
        <v>#N/A</v>
      </c>
      <c r="AA373"/>
      <c r="AB373"/>
      <c r="AC373">
        <v>1</v>
      </c>
    </row>
    <row r="374" spans="1:29" hidden="1" x14ac:dyDescent="0.25">
      <c r="A374" t="s">
        <v>133</v>
      </c>
      <c r="C374" t="e">
        <f ca="1">VLOOKUP(Table_Data_Table_135[[#This Row],[Item ID]],Analysis_Table,20,FALSE)</f>
        <v>#N/A</v>
      </c>
      <c r="F374" s="1"/>
      <c r="K374" s="21">
        <v>0</v>
      </c>
      <c r="O374" s="2" t="e">
        <f ca="1">VLOOKUP(Table_Data_Table_135[[#This Row],[Item ID]],Analysis_Table,8,FALSE)</f>
        <v>#N/A</v>
      </c>
      <c r="P374" s="19" t="e">
        <f ca="1">VLOOKUP(Table_Data_Table_135[[#This Row],[Item ID]],Analysis_Table,9,FALSE)</f>
        <v>#N/A</v>
      </c>
      <c r="Q374" s="18" t="e">
        <f ca="1">VLOOKUP(Table_Data_Table_135[[#This Row],[Item ID]],Analysis_Table,10,FALSE)</f>
        <v>#N/A</v>
      </c>
      <c r="R374" s="21" t="e">
        <f ca="1">VLOOKUP(Table_Data_Table_135[[#This Row],[Item ID]],Analysis_Table,11,FALSE)</f>
        <v>#N/A</v>
      </c>
      <c r="S374" s="2" t="e">
        <f ca="1">VLOOKUP(Table_Data_Table_135[[#This Row],[Item ID]],Analysis_Table,12,FALSE)</f>
        <v>#N/A</v>
      </c>
      <c r="T374" s="20" t="e">
        <f ca="1">VLOOKUP(Table_Data_Table_135[[#This Row],[Item ID]],Analysis_Table,13,FALSE)</f>
        <v>#N/A</v>
      </c>
      <c r="U374" s="3" t="e">
        <f ca="1">VLOOKUP(Table_Data_Table_135[[#This Row],[Item ID]],Analysis_Table,14,FALSE)</f>
        <v>#N/A</v>
      </c>
      <c r="V374" s="22" t="e">
        <f ca="1">VLOOKUP(Table_Data_Table_135[[#This Row],[Item ID]],Analysis_Table,15,FALSE)</f>
        <v>#N/A</v>
      </c>
      <c r="W374" s="2" t="e">
        <f ca="1">VLOOKUP(Table_Data_Table_135[[#This Row],[Item ID]],Analysis_Table,16,FALSE)</f>
        <v>#N/A</v>
      </c>
      <c r="X374" s="2" t="e">
        <f ca="1">VLOOKUP(Table_Data_Table_135[[#This Row],[Item ID]],Analysis_Table,17,FALSE)</f>
        <v>#N/A</v>
      </c>
      <c r="Y374" s="20" t="e">
        <f ca="1">VLOOKUP(Table_Data_Table_135[[#This Row],[Item ID]],Analysis_Table,18,FALSE)</f>
        <v>#N/A</v>
      </c>
      <c r="Z374" s="20" t="e">
        <f ca="1">VLOOKUP(Table_Data_Table_135[[#This Row],[Item ID]],Analysis_Table,19,FALSE)</f>
        <v>#N/A</v>
      </c>
      <c r="AA374"/>
      <c r="AB374"/>
      <c r="AC374">
        <v>1</v>
      </c>
    </row>
    <row r="375" spans="1:29" hidden="1" x14ac:dyDescent="0.25">
      <c r="A375" t="s">
        <v>133</v>
      </c>
      <c r="C375" t="e">
        <f ca="1">VLOOKUP(Table_Data_Table_135[[#This Row],[Item ID]],Analysis_Table,20,FALSE)</f>
        <v>#N/A</v>
      </c>
      <c r="F375" s="1"/>
      <c r="K375" s="21">
        <v>0</v>
      </c>
      <c r="O375" s="2" t="e">
        <f ca="1">VLOOKUP(Table_Data_Table_135[[#This Row],[Item ID]],Analysis_Table,8,FALSE)</f>
        <v>#N/A</v>
      </c>
      <c r="P375" s="19" t="e">
        <f ca="1">VLOOKUP(Table_Data_Table_135[[#This Row],[Item ID]],Analysis_Table,9,FALSE)</f>
        <v>#N/A</v>
      </c>
      <c r="Q375" s="18" t="e">
        <f ca="1">VLOOKUP(Table_Data_Table_135[[#This Row],[Item ID]],Analysis_Table,10,FALSE)</f>
        <v>#N/A</v>
      </c>
      <c r="R375" s="21" t="e">
        <f ca="1">VLOOKUP(Table_Data_Table_135[[#This Row],[Item ID]],Analysis_Table,11,FALSE)</f>
        <v>#N/A</v>
      </c>
      <c r="S375" s="2" t="e">
        <f ca="1">VLOOKUP(Table_Data_Table_135[[#This Row],[Item ID]],Analysis_Table,12,FALSE)</f>
        <v>#N/A</v>
      </c>
      <c r="T375" s="20" t="e">
        <f ca="1">VLOOKUP(Table_Data_Table_135[[#This Row],[Item ID]],Analysis_Table,13,FALSE)</f>
        <v>#N/A</v>
      </c>
      <c r="U375" s="3" t="e">
        <f ca="1">VLOOKUP(Table_Data_Table_135[[#This Row],[Item ID]],Analysis_Table,14,FALSE)</f>
        <v>#N/A</v>
      </c>
      <c r="V375" s="22" t="e">
        <f ca="1">VLOOKUP(Table_Data_Table_135[[#This Row],[Item ID]],Analysis_Table,15,FALSE)</f>
        <v>#N/A</v>
      </c>
      <c r="W375" s="2" t="e">
        <f ca="1">VLOOKUP(Table_Data_Table_135[[#This Row],[Item ID]],Analysis_Table,16,FALSE)</f>
        <v>#N/A</v>
      </c>
      <c r="X375" s="2" t="e">
        <f ca="1">VLOOKUP(Table_Data_Table_135[[#This Row],[Item ID]],Analysis_Table,17,FALSE)</f>
        <v>#N/A</v>
      </c>
      <c r="Y375" s="20" t="e">
        <f ca="1">VLOOKUP(Table_Data_Table_135[[#This Row],[Item ID]],Analysis_Table,18,FALSE)</f>
        <v>#N/A</v>
      </c>
      <c r="Z375" s="20" t="e">
        <f ca="1">VLOOKUP(Table_Data_Table_135[[#This Row],[Item ID]],Analysis_Table,19,FALSE)</f>
        <v>#N/A</v>
      </c>
      <c r="AA375"/>
      <c r="AB375"/>
      <c r="AC375">
        <v>1</v>
      </c>
    </row>
    <row r="376" spans="1:29" hidden="1" x14ac:dyDescent="0.25">
      <c r="A376" t="s">
        <v>133</v>
      </c>
      <c r="C376" t="e">
        <f ca="1">VLOOKUP(Table_Data_Table_135[[#This Row],[Item ID]],Analysis_Table,20,FALSE)</f>
        <v>#N/A</v>
      </c>
      <c r="F376" s="1"/>
      <c r="K376" s="21">
        <v>0</v>
      </c>
      <c r="O376" s="2" t="e">
        <f ca="1">VLOOKUP(Table_Data_Table_135[[#This Row],[Item ID]],Analysis_Table,8,FALSE)</f>
        <v>#N/A</v>
      </c>
      <c r="P376" s="19" t="e">
        <f ca="1">VLOOKUP(Table_Data_Table_135[[#This Row],[Item ID]],Analysis_Table,9,FALSE)</f>
        <v>#N/A</v>
      </c>
      <c r="Q376" s="18" t="e">
        <f ca="1">VLOOKUP(Table_Data_Table_135[[#This Row],[Item ID]],Analysis_Table,10,FALSE)</f>
        <v>#N/A</v>
      </c>
      <c r="R376" s="21" t="e">
        <f ca="1">VLOOKUP(Table_Data_Table_135[[#This Row],[Item ID]],Analysis_Table,11,FALSE)</f>
        <v>#N/A</v>
      </c>
      <c r="S376" s="2" t="e">
        <f ca="1">VLOOKUP(Table_Data_Table_135[[#This Row],[Item ID]],Analysis_Table,12,FALSE)</f>
        <v>#N/A</v>
      </c>
      <c r="T376" s="20" t="e">
        <f ca="1">VLOOKUP(Table_Data_Table_135[[#This Row],[Item ID]],Analysis_Table,13,FALSE)</f>
        <v>#N/A</v>
      </c>
      <c r="U376" s="3" t="e">
        <f ca="1">VLOOKUP(Table_Data_Table_135[[#This Row],[Item ID]],Analysis_Table,14,FALSE)</f>
        <v>#N/A</v>
      </c>
      <c r="V376" s="22" t="e">
        <f ca="1">VLOOKUP(Table_Data_Table_135[[#This Row],[Item ID]],Analysis_Table,15,FALSE)</f>
        <v>#N/A</v>
      </c>
      <c r="W376" s="2" t="e">
        <f ca="1">VLOOKUP(Table_Data_Table_135[[#This Row],[Item ID]],Analysis_Table,16,FALSE)</f>
        <v>#N/A</v>
      </c>
      <c r="X376" s="2" t="e">
        <f ca="1">VLOOKUP(Table_Data_Table_135[[#This Row],[Item ID]],Analysis_Table,17,FALSE)</f>
        <v>#N/A</v>
      </c>
      <c r="Y376" s="20" t="e">
        <f ca="1">VLOOKUP(Table_Data_Table_135[[#This Row],[Item ID]],Analysis_Table,18,FALSE)</f>
        <v>#N/A</v>
      </c>
      <c r="Z376" s="20" t="e">
        <f ca="1">VLOOKUP(Table_Data_Table_135[[#This Row],[Item ID]],Analysis_Table,19,FALSE)</f>
        <v>#N/A</v>
      </c>
      <c r="AA376"/>
      <c r="AB376"/>
      <c r="AC376">
        <v>1</v>
      </c>
    </row>
    <row r="377" spans="1:29" hidden="1" x14ac:dyDescent="0.25">
      <c r="A377" t="s">
        <v>133</v>
      </c>
      <c r="C377" t="e">
        <f ca="1">VLOOKUP(Table_Data_Table_135[[#This Row],[Item ID]],Analysis_Table,20,FALSE)</f>
        <v>#N/A</v>
      </c>
      <c r="F377" s="1"/>
      <c r="K377" s="21">
        <v>0</v>
      </c>
      <c r="O377" s="2" t="e">
        <f ca="1">VLOOKUP(Table_Data_Table_135[[#This Row],[Item ID]],Analysis_Table,8,FALSE)</f>
        <v>#N/A</v>
      </c>
      <c r="P377" s="19" t="e">
        <f ca="1">VLOOKUP(Table_Data_Table_135[[#This Row],[Item ID]],Analysis_Table,9,FALSE)</f>
        <v>#N/A</v>
      </c>
      <c r="Q377" s="18" t="e">
        <f ca="1">VLOOKUP(Table_Data_Table_135[[#This Row],[Item ID]],Analysis_Table,10,FALSE)</f>
        <v>#N/A</v>
      </c>
      <c r="R377" s="21" t="e">
        <f ca="1">VLOOKUP(Table_Data_Table_135[[#This Row],[Item ID]],Analysis_Table,11,FALSE)</f>
        <v>#N/A</v>
      </c>
      <c r="S377" s="2" t="e">
        <f ca="1">VLOOKUP(Table_Data_Table_135[[#This Row],[Item ID]],Analysis_Table,12,FALSE)</f>
        <v>#N/A</v>
      </c>
      <c r="T377" s="20" t="e">
        <f ca="1">VLOOKUP(Table_Data_Table_135[[#This Row],[Item ID]],Analysis_Table,13,FALSE)</f>
        <v>#N/A</v>
      </c>
      <c r="U377" s="3" t="e">
        <f ca="1">VLOOKUP(Table_Data_Table_135[[#This Row],[Item ID]],Analysis_Table,14,FALSE)</f>
        <v>#N/A</v>
      </c>
      <c r="V377" s="22" t="e">
        <f ca="1">VLOOKUP(Table_Data_Table_135[[#This Row],[Item ID]],Analysis_Table,15,FALSE)</f>
        <v>#N/A</v>
      </c>
      <c r="W377" s="2" t="e">
        <f ca="1">VLOOKUP(Table_Data_Table_135[[#This Row],[Item ID]],Analysis_Table,16,FALSE)</f>
        <v>#N/A</v>
      </c>
      <c r="X377" s="2" t="e">
        <f ca="1">VLOOKUP(Table_Data_Table_135[[#This Row],[Item ID]],Analysis_Table,17,FALSE)</f>
        <v>#N/A</v>
      </c>
      <c r="Y377" s="20" t="e">
        <f ca="1">VLOOKUP(Table_Data_Table_135[[#This Row],[Item ID]],Analysis_Table,18,FALSE)</f>
        <v>#N/A</v>
      </c>
      <c r="Z377" s="20" t="e">
        <f ca="1">VLOOKUP(Table_Data_Table_135[[#This Row],[Item ID]],Analysis_Table,19,FALSE)</f>
        <v>#N/A</v>
      </c>
      <c r="AA377"/>
      <c r="AB377"/>
      <c r="AC377">
        <v>1</v>
      </c>
    </row>
    <row r="378" spans="1:29" hidden="1" x14ac:dyDescent="0.25">
      <c r="A378" t="s">
        <v>133</v>
      </c>
      <c r="C378" t="e">
        <f ca="1">VLOOKUP(Table_Data_Table_135[[#This Row],[Item ID]],Analysis_Table,20,FALSE)</f>
        <v>#N/A</v>
      </c>
      <c r="F378" s="1"/>
      <c r="K378" s="21">
        <v>0</v>
      </c>
      <c r="O378" s="2" t="e">
        <f ca="1">VLOOKUP(Table_Data_Table_135[[#This Row],[Item ID]],Analysis_Table,8,FALSE)</f>
        <v>#N/A</v>
      </c>
      <c r="P378" s="19" t="e">
        <f ca="1">VLOOKUP(Table_Data_Table_135[[#This Row],[Item ID]],Analysis_Table,9,FALSE)</f>
        <v>#N/A</v>
      </c>
      <c r="Q378" s="18" t="e">
        <f ca="1">VLOOKUP(Table_Data_Table_135[[#This Row],[Item ID]],Analysis_Table,10,FALSE)</f>
        <v>#N/A</v>
      </c>
      <c r="R378" s="21" t="e">
        <f ca="1">VLOOKUP(Table_Data_Table_135[[#This Row],[Item ID]],Analysis_Table,11,FALSE)</f>
        <v>#N/A</v>
      </c>
      <c r="S378" s="2" t="e">
        <f ca="1">VLOOKUP(Table_Data_Table_135[[#This Row],[Item ID]],Analysis_Table,12,FALSE)</f>
        <v>#N/A</v>
      </c>
      <c r="T378" s="20" t="e">
        <f ca="1">VLOOKUP(Table_Data_Table_135[[#This Row],[Item ID]],Analysis_Table,13,FALSE)</f>
        <v>#N/A</v>
      </c>
      <c r="U378" s="3" t="e">
        <f ca="1">VLOOKUP(Table_Data_Table_135[[#This Row],[Item ID]],Analysis_Table,14,FALSE)</f>
        <v>#N/A</v>
      </c>
      <c r="V378" s="22" t="e">
        <f ca="1">VLOOKUP(Table_Data_Table_135[[#This Row],[Item ID]],Analysis_Table,15,FALSE)</f>
        <v>#N/A</v>
      </c>
      <c r="W378" s="2" t="e">
        <f ca="1">VLOOKUP(Table_Data_Table_135[[#This Row],[Item ID]],Analysis_Table,16,FALSE)</f>
        <v>#N/A</v>
      </c>
      <c r="X378" s="2" t="e">
        <f ca="1">VLOOKUP(Table_Data_Table_135[[#This Row],[Item ID]],Analysis_Table,17,FALSE)</f>
        <v>#N/A</v>
      </c>
      <c r="Y378" s="20" t="e">
        <f ca="1">VLOOKUP(Table_Data_Table_135[[#This Row],[Item ID]],Analysis_Table,18,FALSE)</f>
        <v>#N/A</v>
      </c>
      <c r="Z378" s="20" t="e">
        <f ca="1">VLOOKUP(Table_Data_Table_135[[#This Row],[Item ID]],Analysis_Table,19,FALSE)</f>
        <v>#N/A</v>
      </c>
      <c r="AA378"/>
      <c r="AB378"/>
      <c r="AC378">
        <v>1</v>
      </c>
    </row>
    <row r="379" spans="1:29" hidden="1" x14ac:dyDescent="0.25">
      <c r="A379" t="s">
        <v>133</v>
      </c>
      <c r="C379" t="e">
        <f ca="1">VLOOKUP(Table_Data_Table_135[[#This Row],[Item ID]],Analysis_Table,20,FALSE)</f>
        <v>#N/A</v>
      </c>
      <c r="F379" s="1"/>
      <c r="K379" s="21">
        <v>0</v>
      </c>
      <c r="O379" s="2" t="e">
        <f ca="1">VLOOKUP(Table_Data_Table_135[[#This Row],[Item ID]],Analysis_Table,8,FALSE)</f>
        <v>#N/A</v>
      </c>
      <c r="P379" s="19" t="e">
        <f ca="1">VLOOKUP(Table_Data_Table_135[[#This Row],[Item ID]],Analysis_Table,9,FALSE)</f>
        <v>#N/A</v>
      </c>
      <c r="Q379" s="18" t="e">
        <f ca="1">VLOOKUP(Table_Data_Table_135[[#This Row],[Item ID]],Analysis_Table,10,FALSE)</f>
        <v>#N/A</v>
      </c>
      <c r="R379" s="21" t="e">
        <f ca="1">VLOOKUP(Table_Data_Table_135[[#This Row],[Item ID]],Analysis_Table,11,FALSE)</f>
        <v>#N/A</v>
      </c>
      <c r="S379" s="2" t="e">
        <f ca="1">VLOOKUP(Table_Data_Table_135[[#This Row],[Item ID]],Analysis_Table,12,FALSE)</f>
        <v>#N/A</v>
      </c>
      <c r="T379" s="20" t="e">
        <f ca="1">VLOOKUP(Table_Data_Table_135[[#This Row],[Item ID]],Analysis_Table,13,FALSE)</f>
        <v>#N/A</v>
      </c>
      <c r="U379" s="3" t="e">
        <f ca="1">VLOOKUP(Table_Data_Table_135[[#This Row],[Item ID]],Analysis_Table,14,FALSE)</f>
        <v>#N/A</v>
      </c>
      <c r="V379" s="22" t="e">
        <f ca="1">VLOOKUP(Table_Data_Table_135[[#This Row],[Item ID]],Analysis_Table,15,FALSE)</f>
        <v>#N/A</v>
      </c>
      <c r="W379" s="2" t="e">
        <f ca="1">VLOOKUP(Table_Data_Table_135[[#This Row],[Item ID]],Analysis_Table,16,FALSE)</f>
        <v>#N/A</v>
      </c>
      <c r="X379" s="2" t="e">
        <f ca="1">VLOOKUP(Table_Data_Table_135[[#This Row],[Item ID]],Analysis_Table,17,FALSE)</f>
        <v>#N/A</v>
      </c>
      <c r="Y379" s="20" t="e">
        <f ca="1">VLOOKUP(Table_Data_Table_135[[#This Row],[Item ID]],Analysis_Table,18,FALSE)</f>
        <v>#N/A</v>
      </c>
      <c r="Z379" s="20" t="e">
        <f ca="1">VLOOKUP(Table_Data_Table_135[[#This Row],[Item ID]],Analysis_Table,19,FALSE)</f>
        <v>#N/A</v>
      </c>
      <c r="AA379"/>
      <c r="AB379"/>
      <c r="AC379">
        <v>1</v>
      </c>
    </row>
    <row r="380" spans="1:29" hidden="1" x14ac:dyDescent="0.25">
      <c r="A380" t="s">
        <v>133</v>
      </c>
      <c r="C380" t="e">
        <f ca="1">VLOOKUP(Table_Data_Table_135[[#This Row],[Item ID]],Analysis_Table,20,FALSE)</f>
        <v>#N/A</v>
      </c>
      <c r="F380" s="1"/>
      <c r="K380" s="21">
        <v>0</v>
      </c>
      <c r="O380" s="2" t="e">
        <f ca="1">VLOOKUP(Table_Data_Table_135[[#This Row],[Item ID]],Analysis_Table,8,FALSE)</f>
        <v>#N/A</v>
      </c>
      <c r="P380" s="19" t="e">
        <f ca="1">VLOOKUP(Table_Data_Table_135[[#This Row],[Item ID]],Analysis_Table,9,FALSE)</f>
        <v>#N/A</v>
      </c>
      <c r="Q380" s="18" t="e">
        <f ca="1">VLOOKUP(Table_Data_Table_135[[#This Row],[Item ID]],Analysis_Table,10,FALSE)</f>
        <v>#N/A</v>
      </c>
      <c r="R380" s="21" t="e">
        <f ca="1">VLOOKUP(Table_Data_Table_135[[#This Row],[Item ID]],Analysis_Table,11,FALSE)</f>
        <v>#N/A</v>
      </c>
      <c r="S380" s="2" t="e">
        <f ca="1">VLOOKUP(Table_Data_Table_135[[#This Row],[Item ID]],Analysis_Table,12,FALSE)</f>
        <v>#N/A</v>
      </c>
      <c r="T380" s="20" t="e">
        <f ca="1">VLOOKUP(Table_Data_Table_135[[#This Row],[Item ID]],Analysis_Table,13,FALSE)</f>
        <v>#N/A</v>
      </c>
      <c r="U380" s="3" t="e">
        <f ca="1">VLOOKUP(Table_Data_Table_135[[#This Row],[Item ID]],Analysis_Table,14,FALSE)</f>
        <v>#N/A</v>
      </c>
      <c r="V380" s="22" t="e">
        <f ca="1">VLOOKUP(Table_Data_Table_135[[#This Row],[Item ID]],Analysis_Table,15,FALSE)</f>
        <v>#N/A</v>
      </c>
      <c r="W380" s="2" t="e">
        <f ca="1">VLOOKUP(Table_Data_Table_135[[#This Row],[Item ID]],Analysis_Table,16,FALSE)</f>
        <v>#N/A</v>
      </c>
      <c r="X380" s="2" t="e">
        <f ca="1">VLOOKUP(Table_Data_Table_135[[#This Row],[Item ID]],Analysis_Table,17,FALSE)</f>
        <v>#N/A</v>
      </c>
      <c r="Y380" s="20" t="e">
        <f ca="1">VLOOKUP(Table_Data_Table_135[[#This Row],[Item ID]],Analysis_Table,18,FALSE)</f>
        <v>#N/A</v>
      </c>
      <c r="Z380" s="20" t="e">
        <f ca="1">VLOOKUP(Table_Data_Table_135[[#This Row],[Item ID]],Analysis_Table,19,FALSE)</f>
        <v>#N/A</v>
      </c>
      <c r="AA380"/>
      <c r="AB380"/>
      <c r="AC380">
        <v>1</v>
      </c>
    </row>
    <row r="381" spans="1:29" hidden="1" x14ac:dyDescent="0.25">
      <c r="A381" t="s">
        <v>133</v>
      </c>
      <c r="C381" t="e">
        <f ca="1">VLOOKUP(Table_Data_Table_135[[#This Row],[Item ID]],Analysis_Table,20,FALSE)</f>
        <v>#N/A</v>
      </c>
      <c r="F381" s="1"/>
      <c r="K381" s="21">
        <v>0</v>
      </c>
      <c r="O381" s="2" t="e">
        <f ca="1">VLOOKUP(Table_Data_Table_135[[#This Row],[Item ID]],Analysis_Table,8,FALSE)</f>
        <v>#N/A</v>
      </c>
      <c r="P381" s="19" t="e">
        <f ca="1">VLOOKUP(Table_Data_Table_135[[#This Row],[Item ID]],Analysis_Table,9,FALSE)</f>
        <v>#N/A</v>
      </c>
      <c r="Q381" s="18" t="e">
        <f ca="1">VLOOKUP(Table_Data_Table_135[[#This Row],[Item ID]],Analysis_Table,10,FALSE)</f>
        <v>#N/A</v>
      </c>
      <c r="R381" s="21" t="e">
        <f ca="1">VLOOKUP(Table_Data_Table_135[[#This Row],[Item ID]],Analysis_Table,11,FALSE)</f>
        <v>#N/A</v>
      </c>
      <c r="S381" s="2" t="e">
        <f ca="1">VLOOKUP(Table_Data_Table_135[[#This Row],[Item ID]],Analysis_Table,12,FALSE)</f>
        <v>#N/A</v>
      </c>
      <c r="T381" s="20" t="e">
        <f ca="1">VLOOKUP(Table_Data_Table_135[[#This Row],[Item ID]],Analysis_Table,13,FALSE)</f>
        <v>#N/A</v>
      </c>
      <c r="U381" s="3" t="e">
        <f ca="1">VLOOKUP(Table_Data_Table_135[[#This Row],[Item ID]],Analysis_Table,14,FALSE)</f>
        <v>#N/A</v>
      </c>
      <c r="V381" s="22" t="e">
        <f ca="1">VLOOKUP(Table_Data_Table_135[[#This Row],[Item ID]],Analysis_Table,15,FALSE)</f>
        <v>#N/A</v>
      </c>
      <c r="W381" s="2" t="e">
        <f ca="1">VLOOKUP(Table_Data_Table_135[[#This Row],[Item ID]],Analysis_Table,16,FALSE)</f>
        <v>#N/A</v>
      </c>
      <c r="X381" s="2" t="e">
        <f ca="1">VLOOKUP(Table_Data_Table_135[[#This Row],[Item ID]],Analysis_Table,17,FALSE)</f>
        <v>#N/A</v>
      </c>
      <c r="Y381" s="20" t="e">
        <f ca="1">VLOOKUP(Table_Data_Table_135[[#This Row],[Item ID]],Analysis_Table,18,FALSE)</f>
        <v>#N/A</v>
      </c>
      <c r="Z381" s="20" t="e">
        <f ca="1">VLOOKUP(Table_Data_Table_135[[#This Row],[Item ID]],Analysis_Table,19,FALSE)</f>
        <v>#N/A</v>
      </c>
      <c r="AA381"/>
      <c r="AB381"/>
      <c r="AC381">
        <v>1</v>
      </c>
    </row>
    <row r="382" spans="1:29" hidden="1" x14ac:dyDescent="0.25">
      <c r="A382" t="s">
        <v>133</v>
      </c>
      <c r="C382" t="e">
        <f ca="1">VLOOKUP(Table_Data_Table_135[[#This Row],[Item ID]],Analysis_Table,20,FALSE)</f>
        <v>#N/A</v>
      </c>
      <c r="F382" s="1"/>
      <c r="K382" s="21">
        <v>0</v>
      </c>
      <c r="O382" s="2" t="e">
        <f ca="1">VLOOKUP(Table_Data_Table_135[[#This Row],[Item ID]],Analysis_Table,8,FALSE)</f>
        <v>#N/A</v>
      </c>
      <c r="P382" s="19" t="e">
        <f ca="1">VLOOKUP(Table_Data_Table_135[[#This Row],[Item ID]],Analysis_Table,9,FALSE)</f>
        <v>#N/A</v>
      </c>
      <c r="Q382" s="18" t="e">
        <f ca="1">VLOOKUP(Table_Data_Table_135[[#This Row],[Item ID]],Analysis_Table,10,FALSE)</f>
        <v>#N/A</v>
      </c>
      <c r="R382" s="21" t="e">
        <f ca="1">VLOOKUP(Table_Data_Table_135[[#This Row],[Item ID]],Analysis_Table,11,FALSE)</f>
        <v>#N/A</v>
      </c>
      <c r="S382" s="2" t="e">
        <f ca="1">VLOOKUP(Table_Data_Table_135[[#This Row],[Item ID]],Analysis_Table,12,FALSE)</f>
        <v>#N/A</v>
      </c>
      <c r="T382" s="20" t="e">
        <f ca="1">VLOOKUP(Table_Data_Table_135[[#This Row],[Item ID]],Analysis_Table,13,FALSE)</f>
        <v>#N/A</v>
      </c>
      <c r="U382" s="3" t="e">
        <f ca="1">VLOOKUP(Table_Data_Table_135[[#This Row],[Item ID]],Analysis_Table,14,FALSE)</f>
        <v>#N/A</v>
      </c>
      <c r="V382" s="22" t="e">
        <f ca="1">VLOOKUP(Table_Data_Table_135[[#This Row],[Item ID]],Analysis_Table,15,FALSE)</f>
        <v>#N/A</v>
      </c>
      <c r="W382" s="2" t="e">
        <f ca="1">VLOOKUP(Table_Data_Table_135[[#This Row],[Item ID]],Analysis_Table,16,FALSE)</f>
        <v>#N/A</v>
      </c>
      <c r="X382" s="2" t="e">
        <f ca="1">VLOOKUP(Table_Data_Table_135[[#This Row],[Item ID]],Analysis_Table,17,FALSE)</f>
        <v>#N/A</v>
      </c>
      <c r="Y382" s="20" t="e">
        <f ca="1">VLOOKUP(Table_Data_Table_135[[#This Row],[Item ID]],Analysis_Table,18,FALSE)</f>
        <v>#N/A</v>
      </c>
      <c r="Z382" s="20" t="e">
        <f ca="1">VLOOKUP(Table_Data_Table_135[[#This Row],[Item ID]],Analysis_Table,19,FALSE)</f>
        <v>#N/A</v>
      </c>
      <c r="AA382"/>
      <c r="AB382"/>
      <c r="AC382">
        <v>1</v>
      </c>
    </row>
    <row r="383" spans="1:29" hidden="1" x14ac:dyDescent="0.25">
      <c r="A383" t="s">
        <v>133</v>
      </c>
      <c r="C383" t="e">
        <f ca="1">VLOOKUP(Table_Data_Table_135[[#This Row],[Item ID]],Analysis_Table,20,FALSE)</f>
        <v>#N/A</v>
      </c>
      <c r="F383" s="1"/>
      <c r="K383" s="21">
        <v>0</v>
      </c>
      <c r="O383" s="2" t="e">
        <f ca="1">VLOOKUP(Table_Data_Table_135[[#This Row],[Item ID]],Analysis_Table,8,FALSE)</f>
        <v>#N/A</v>
      </c>
      <c r="P383" s="19" t="e">
        <f ca="1">VLOOKUP(Table_Data_Table_135[[#This Row],[Item ID]],Analysis_Table,9,FALSE)</f>
        <v>#N/A</v>
      </c>
      <c r="Q383" s="18" t="e">
        <f ca="1">VLOOKUP(Table_Data_Table_135[[#This Row],[Item ID]],Analysis_Table,10,FALSE)</f>
        <v>#N/A</v>
      </c>
      <c r="R383" s="21" t="e">
        <f ca="1">VLOOKUP(Table_Data_Table_135[[#This Row],[Item ID]],Analysis_Table,11,FALSE)</f>
        <v>#N/A</v>
      </c>
      <c r="S383" s="2" t="e">
        <f ca="1">VLOOKUP(Table_Data_Table_135[[#This Row],[Item ID]],Analysis_Table,12,FALSE)</f>
        <v>#N/A</v>
      </c>
      <c r="T383" s="20" t="e">
        <f ca="1">VLOOKUP(Table_Data_Table_135[[#This Row],[Item ID]],Analysis_Table,13,FALSE)</f>
        <v>#N/A</v>
      </c>
      <c r="U383" s="3" t="e">
        <f ca="1">VLOOKUP(Table_Data_Table_135[[#This Row],[Item ID]],Analysis_Table,14,FALSE)</f>
        <v>#N/A</v>
      </c>
      <c r="V383" s="22" t="e">
        <f ca="1">VLOOKUP(Table_Data_Table_135[[#This Row],[Item ID]],Analysis_Table,15,FALSE)</f>
        <v>#N/A</v>
      </c>
      <c r="W383" s="2" t="e">
        <f ca="1">VLOOKUP(Table_Data_Table_135[[#This Row],[Item ID]],Analysis_Table,16,FALSE)</f>
        <v>#N/A</v>
      </c>
      <c r="X383" s="2" t="e">
        <f ca="1">VLOOKUP(Table_Data_Table_135[[#This Row],[Item ID]],Analysis_Table,17,FALSE)</f>
        <v>#N/A</v>
      </c>
      <c r="Y383" s="20" t="e">
        <f ca="1">VLOOKUP(Table_Data_Table_135[[#This Row],[Item ID]],Analysis_Table,18,FALSE)</f>
        <v>#N/A</v>
      </c>
      <c r="Z383" s="20" t="e">
        <f ca="1">VLOOKUP(Table_Data_Table_135[[#This Row],[Item ID]],Analysis_Table,19,FALSE)</f>
        <v>#N/A</v>
      </c>
      <c r="AA383"/>
      <c r="AB383"/>
      <c r="AC383">
        <v>1</v>
      </c>
    </row>
    <row r="384" spans="1:29" hidden="1" x14ac:dyDescent="0.25">
      <c r="A384" t="s">
        <v>133</v>
      </c>
      <c r="C384" t="e">
        <f ca="1">VLOOKUP(Table_Data_Table_135[[#This Row],[Item ID]],Analysis_Table,20,FALSE)</f>
        <v>#N/A</v>
      </c>
      <c r="F384" s="1"/>
      <c r="K384" s="21">
        <v>0</v>
      </c>
      <c r="O384" s="2" t="e">
        <f ca="1">VLOOKUP(Table_Data_Table_135[[#This Row],[Item ID]],Analysis_Table,8,FALSE)</f>
        <v>#N/A</v>
      </c>
      <c r="P384" s="19" t="e">
        <f ca="1">VLOOKUP(Table_Data_Table_135[[#This Row],[Item ID]],Analysis_Table,9,FALSE)</f>
        <v>#N/A</v>
      </c>
      <c r="Q384" s="18" t="e">
        <f ca="1">VLOOKUP(Table_Data_Table_135[[#This Row],[Item ID]],Analysis_Table,10,FALSE)</f>
        <v>#N/A</v>
      </c>
      <c r="R384" s="21" t="e">
        <f ca="1">VLOOKUP(Table_Data_Table_135[[#This Row],[Item ID]],Analysis_Table,11,FALSE)</f>
        <v>#N/A</v>
      </c>
      <c r="S384" s="2" t="e">
        <f ca="1">VLOOKUP(Table_Data_Table_135[[#This Row],[Item ID]],Analysis_Table,12,FALSE)</f>
        <v>#N/A</v>
      </c>
      <c r="T384" s="20" t="e">
        <f ca="1">VLOOKUP(Table_Data_Table_135[[#This Row],[Item ID]],Analysis_Table,13,FALSE)</f>
        <v>#N/A</v>
      </c>
      <c r="U384" s="3" t="e">
        <f ca="1">VLOOKUP(Table_Data_Table_135[[#This Row],[Item ID]],Analysis_Table,14,FALSE)</f>
        <v>#N/A</v>
      </c>
      <c r="V384" s="22" t="e">
        <f ca="1">VLOOKUP(Table_Data_Table_135[[#This Row],[Item ID]],Analysis_Table,15,FALSE)</f>
        <v>#N/A</v>
      </c>
      <c r="W384" s="2" t="e">
        <f ca="1">VLOOKUP(Table_Data_Table_135[[#This Row],[Item ID]],Analysis_Table,16,FALSE)</f>
        <v>#N/A</v>
      </c>
      <c r="X384" s="2" t="e">
        <f ca="1">VLOOKUP(Table_Data_Table_135[[#This Row],[Item ID]],Analysis_Table,17,FALSE)</f>
        <v>#N/A</v>
      </c>
      <c r="Y384" s="20" t="e">
        <f ca="1">VLOOKUP(Table_Data_Table_135[[#This Row],[Item ID]],Analysis_Table,18,FALSE)</f>
        <v>#N/A</v>
      </c>
      <c r="Z384" s="20" t="e">
        <f ca="1">VLOOKUP(Table_Data_Table_135[[#This Row],[Item ID]],Analysis_Table,19,FALSE)</f>
        <v>#N/A</v>
      </c>
      <c r="AA384"/>
      <c r="AB384"/>
      <c r="AC384">
        <v>1</v>
      </c>
    </row>
    <row r="385" spans="1:29" hidden="1" x14ac:dyDescent="0.25">
      <c r="A385" t="s">
        <v>133</v>
      </c>
      <c r="C385" t="e">
        <f ca="1">VLOOKUP(Table_Data_Table_135[[#This Row],[Item ID]],Analysis_Table,20,FALSE)</f>
        <v>#N/A</v>
      </c>
      <c r="F385" s="1"/>
      <c r="K385" s="21">
        <v>0</v>
      </c>
      <c r="O385" s="2" t="e">
        <f ca="1">VLOOKUP(Table_Data_Table_135[[#This Row],[Item ID]],Analysis_Table,8,FALSE)</f>
        <v>#N/A</v>
      </c>
      <c r="P385" s="19" t="e">
        <f ca="1">VLOOKUP(Table_Data_Table_135[[#This Row],[Item ID]],Analysis_Table,9,FALSE)</f>
        <v>#N/A</v>
      </c>
      <c r="Q385" s="18" t="e">
        <f ca="1">VLOOKUP(Table_Data_Table_135[[#This Row],[Item ID]],Analysis_Table,10,FALSE)</f>
        <v>#N/A</v>
      </c>
      <c r="R385" s="21" t="e">
        <f ca="1">VLOOKUP(Table_Data_Table_135[[#This Row],[Item ID]],Analysis_Table,11,FALSE)</f>
        <v>#N/A</v>
      </c>
      <c r="S385" s="2" t="e">
        <f ca="1">VLOOKUP(Table_Data_Table_135[[#This Row],[Item ID]],Analysis_Table,12,FALSE)</f>
        <v>#N/A</v>
      </c>
      <c r="T385" s="20" t="e">
        <f ca="1">VLOOKUP(Table_Data_Table_135[[#This Row],[Item ID]],Analysis_Table,13,FALSE)</f>
        <v>#N/A</v>
      </c>
      <c r="U385" s="3" t="e">
        <f ca="1">VLOOKUP(Table_Data_Table_135[[#This Row],[Item ID]],Analysis_Table,14,FALSE)</f>
        <v>#N/A</v>
      </c>
      <c r="V385" s="22" t="e">
        <f ca="1">VLOOKUP(Table_Data_Table_135[[#This Row],[Item ID]],Analysis_Table,15,FALSE)</f>
        <v>#N/A</v>
      </c>
      <c r="W385" s="2" t="e">
        <f ca="1">VLOOKUP(Table_Data_Table_135[[#This Row],[Item ID]],Analysis_Table,16,FALSE)</f>
        <v>#N/A</v>
      </c>
      <c r="X385" s="2" t="e">
        <f ca="1">VLOOKUP(Table_Data_Table_135[[#This Row],[Item ID]],Analysis_Table,17,FALSE)</f>
        <v>#N/A</v>
      </c>
      <c r="Y385" s="20" t="e">
        <f ca="1">VLOOKUP(Table_Data_Table_135[[#This Row],[Item ID]],Analysis_Table,18,FALSE)</f>
        <v>#N/A</v>
      </c>
      <c r="Z385" s="20" t="e">
        <f ca="1">VLOOKUP(Table_Data_Table_135[[#This Row],[Item ID]],Analysis_Table,19,FALSE)</f>
        <v>#N/A</v>
      </c>
      <c r="AA385"/>
      <c r="AB385"/>
      <c r="AC385">
        <v>1</v>
      </c>
    </row>
    <row r="386" spans="1:29" hidden="1" x14ac:dyDescent="0.25">
      <c r="A386" t="s">
        <v>133</v>
      </c>
      <c r="C386" t="e">
        <f ca="1">VLOOKUP(Table_Data_Table_135[[#This Row],[Item ID]],Analysis_Table,20,FALSE)</f>
        <v>#N/A</v>
      </c>
      <c r="F386" s="1"/>
      <c r="K386" s="21">
        <v>0</v>
      </c>
      <c r="O386" s="2" t="e">
        <f ca="1">VLOOKUP(Table_Data_Table_135[[#This Row],[Item ID]],Analysis_Table,8,FALSE)</f>
        <v>#N/A</v>
      </c>
      <c r="P386" s="19" t="e">
        <f ca="1">VLOOKUP(Table_Data_Table_135[[#This Row],[Item ID]],Analysis_Table,9,FALSE)</f>
        <v>#N/A</v>
      </c>
      <c r="Q386" s="18" t="e">
        <f ca="1">VLOOKUP(Table_Data_Table_135[[#This Row],[Item ID]],Analysis_Table,10,FALSE)</f>
        <v>#N/A</v>
      </c>
      <c r="R386" s="21" t="e">
        <f ca="1">VLOOKUP(Table_Data_Table_135[[#This Row],[Item ID]],Analysis_Table,11,FALSE)</f>
        <v>#N/A</v>
      </c>
      <c r="S386" s="2" t="e">
        <f ca="1">VLOOKUP(Table_Data_Table_135[[#This Row],[Item ID]],Analysis_Table,12,FALSE)</f>
        <v>#N/A</v>
      </c>
      <c r="T386" s="20" t="e">
        <f ca="1">VLOOKUP(Table_Data_Table_135[[#This Row],[Item ID]],Analysis_Table,13,FALSE)</f>
        <v>#N/A</v>
      </c>
      <c r="U386" s="3" t="e">
        <f ca="1">VLOOKUP(Table_Data_Table_135[[#This Row],[Item ID]],Analysis_Table,14,FALSE)</f>
        <v>#N/A</v>
      </c>
      <c r="V386" s="22" t="e">
        <f ca="1">VLOOKUP(Table_Data_Table_135[[#This Row],[Item ID]],Analysis_Table,15,FALSE)</f>
        <v>#N/A</v>
      </c>
      <c r="W386" s="2" t="e">
        <f ca="1">VLOOKUP(Table_Data_Table_135[[#This Row],[Item ID]],Analysis_Table,16,FALSE)</f>
        <v>#N/A</v>
      </c>
      <c r="X386" s="2" t="e">
        <f ca="1">VLOOKUP(Table_Data_Table_135[[#This Row],[Item ID]],Analysis_Table,17,FALSE)</f>
        <v>#N/A</v>
      </c>
      <c r="Y386" s="20" t="e">
        <f ca="1">VLOOKUP(Table_Data_Table_135[[#This Row],[Item ID]],Analysis_Table,18,FALSE)</f>
        <v>#N/A</v>
      </c>
      <c r="Z386" s="20" t="e">
        <f ca="1">VLOOKUP(Table_Data_Table_135[[#This Row],[Item ID]],Analysis_Table,19,FALSE)</f>
        <v>#N/A</v>
      </c>
      <c r="AA386"/>
      <c r="AB386"/>
      <c r="AC386">
        <v>1</v>
      </c>
    </row>
    <row r="387" spans="1:29" hidden="1" x14ac:dyDescent="0.25">
      <c r="A387" t="s">
        <v>133</v>
      </c>
      <c r="C387" t="e">
        <f ca="1">VLOOKUP(Table_Data_Table_135[[#This Row],[Item ID]],Analysis_Table,20,FALSE)</f>
        <v>#N/A</v>
      </c>
      <c r="F387" s="1"/>
      <c r="K387" s="21">
        <v>0</v>
      </c>
      <c r="O387" s="2" t="e">
        <f ca="1">VLOOKUP(Table_Data_Table_135[[#This Row],[Item ID]],Analysis_Table,8,FALSE)</f>
        <v>#N/A</v>
      </c>
      <c r="P387" s="19" t="e">
        <f ca="1">VLOOKUP(Table_Data_Table_135[[#This Row],[Item ID]],Analysis_Table,9,FALSE)</f>
        <v>#N/A</v>
      </c>
      <c r="Q387" s="18" t="e">
        <f ca="1">VLOOKUP(Table_Data_Table_135[[#This Row],[Item ID]],Analysis_Table,10,FALSE)</f>
        <v>#N/A</v>
      </c>
      <c r="R387" s="21" t="e">
        <f ca="1">VLOOKUP(Table_Data_Table_135[[#This Row],[Item ID]],Analysis_Table,11,FALSE)</f>
        <v>#N/A</v>
      </c>
      <c r="S387" s="2" t="e">
        <f ca="1">VLOOKUP(Table_Data_Table_135[[#This Row],[Item ID]],Analysis_Table,12,FALSE)</f>
        <v>#N/A</v>
      </c>
      <c r="T387" s="20" t="e">
        <f ca="1">VLOOKUP(Table_Data_Table_135[[#This Row],[Item ID]],Analysis_Table,13,FALSE)</f>
        <v>#N/A</v>
      </c>
      <c r="U387" s="3" t="e">
        <f ca="1">VLOOKUP(Table_Data_Table_135[[#This Row],[Item ID]],Analysis_Table,14,FALSE)</f>
        <v>#N/A</v>
      </c>
      <c r="V387" s="22" t="e">
        <f ca="1">VLOOKUP(Table_Data_Table_135[[#This Row],[Item ID]],Analysis_Table,15,FALSE)</f>
        <v>#N/A</v>
      </c>
      <c r="W387" s="2" t="e">
        <f ca="1">VLOOKUP(Table_Data_Table_135[[#This Row],[Item ID]],Analysis_Table,16,FALSE)</f>
        <v>#N/A</v>
      </c>
      <c r="X387" s="2" t="e">
        <f ca="1">VLOOKUP(Table_Data_Table_135[[#This Row],[Item ID]],Analysis_Table,17,FALSE)</f>
        <v>#N/A</v>
      </c>
      <c r="Y387" s="20" t="e">
        <f ca="1">VLOOKUP(Table_Data_Table_135[[#This Row],[Item ID]],Analysis_Table,18,FALSE)</f>
        <v>#N/A</v>
      </c>
      <c r="Z387" s="20" t="e">
        <f ca="1">VLOOKUP(Table_Data_Table_135[[#This Row],[Item ID]],Analysis_Table,19,FALSE)</f>
        <v>#N/A</v>
      </c>
      <c r="AA387"/>
      <c r="AB387"/>
      <c r="AC387">
        <v>1</v>
      </c>
    </row>
    <row r="388" spans="1:29" hidden="1" x14ac:dyDescent="0.25">
      <c r="A388" t="s">
        <v>133</v>
      </c>
      <c r="C388" t="e">
        <f ca="1">VLOOKUP(Table_Data_Table_135[[#This Row],[Item ID]],Analysis_Table,20,FALSE)</f>
        <v>#N/A</v>
      </c>
      <c r="F388" s="1"/>
      <c r="K388" s="21">
        <v>0</v>
      </c>
      <c r="O388" s="2" t="e">
        <f ca="1">VLOOKUP(Table_Data_Table_135[[#This Row],[Item ID]],Analysis_Table,8,FALSE)</f>
        <v>#N/A</v>
      </c>
      <c r="P388" s="19" t="e">
        <f ca="1">VLOOKUP(Table_Data_Table_135[[#This Row],[Item ID]],Analysis_Table,9,FALSE)</f>
        <v>#N/A</v>
      </c>
      <c r="Q388" s="18" t="e">
        <f ca="1">VLOOKUP(Table_Data_Table_135[[#This Row],[Item ID]],Analysis_Table,10,FALSE)</f>
        <v>#N/A</v>
      </c>
      <c r="R388" s="21" t="e">
        <f ca="1">VLOOKUP(Table_Data_Table_135[[#This Row],[Item ID]],Analysis_Table,11,FALSE)</f>
        <v>#N/A</v>
      </c>
      <c r="S388" s="2" t="e">
        <f ca="1">VLOOKUP(Table_Data_Table_135[[#This Row],[Item ID]],Analysis_Table,12,FALSE)</f>
        <v>#N/A</v>
      </c>
      <c r="T388" s="20" t="e">
        <f ca="1">VLOOKUP(Table_Data_Table_135[[#This Row],[Item ID]],Analysis_Table,13,FALSE)</f>
        <v>#N/A</v>
      </c>
      <c r="U388" s="3" t="e">
        <f ca="1">VLOOKUP(Table_Data_Table_135[[#This Row],[Item ID]],Analysis_Table,14,FALSE)</f>
        <v>#N/A</v>
      </c>
      <c r="V388" s="22" t="e">
        <f ca="1">VLOOKUP(Table_Data_Table_135[[#This Row],[Item ID]],Analysis_Table,15,FALSE)</f>
        <v>#N/A</v>
      </c>
      <c r="W388" s="2" t="e">
        <f ca="1">VLOOKUP(Table_Data_Table_135[[#This Row],[Item ID]],Analysis_Table,16,FALSE)</f>
        <v>#N/A</v>
      </c>
      <c r="X388" s="2" t="e">
        <f ca="1">VLOOKUP(Table_Data_Table_135[[#This Row],[Item ID]],Analysis_Table,17,FALSE)</f>
        <v>#N/A</v>
      </c>
      <c r="Y388" s="20" t="e">
        <f ca="1">VLOOKUP(Table_Data_Table_135[[#This Row],[Item ID]],Analysis_Table,18,FALSE)</f>
        <v>#N/A</v>
      </c>
      <c r="Z388" s="20" t="e">
        <f ca="1">VLOOKUP(Table_Data_Table_135[[#This Row],[Item ID]],Analysis_Table,19,FALSE)</f>
        <v>#N/A</v>
      </c>
      <c r="AA388"/>
      <c r="AB388"/>
      <c r="AC388">
        <v>1</v>
      </c>
    </row>
    <row r="389" spans="1:29" hidden="1" x14ac:dyDescent="0.25">
      <c r="A389" t="s">
        <v>133</v>
      </c>
      <c r="C389" t="e">
        <f ca="1">VLOOKUP(Table_Data_Table_135[[#This Row],[Item ID]],Analysis_Table,20,FALSE)</f>
        <v>#N/A</v>
      </c>
      <c r="F389" s="1"/>
      <c r="K389" s="21">
        <v>0</v>
      </c>
      <c r="O389" s="2" t="e">
        <f ca="1">VLOOKUP(Table_Data_Table_135[[#This Row],[Item ID]],Analysis_Table,8,FALSE)</f>
        <v>#N/A</v>
      </c>
      <c r="P389" s="19" t="e">
        <f ca="1">VLOOKUP(Table_Data_Table_135[[#This Row],[Item ID]],Analysis_Table,9,FALSE)</f>
        <v>#N/A</v>
      </c>
      <c r="Q389" s="18" t="e">
        <f ca="1">VLOOKUP(Table_Data_Table_135[[#This Row],[Item ID]],Analysis_Table,10,FALSE)</f>
        <v>#N/A</v>
      </c>
      <c r="R389" s="21" t="e">
        <f ca="1">VLOOKUP(Table_Data_Table_135[[#This Row],[Item ID]],Analysis_Table,11,FALSE)</f>
        <v>#N/A</v>
      </c>
      <c r="S389" s="2" t="e">
        <f ca="1">VLOOKUP(Table_Data_Table_135[[#This Row],[Item ID]],Analysis_Table,12,FALSE)</f>
        <v>#N/A</v>
      </c>
      <c r="T389" s="20" t="e">
        <f ca="1">VLOOKUP(Table_Data_Table_135[[#This Row],[Item ID]],Analysis_Table,13,FALSE)</f>
        <v>#N/A</v>
      </c>
      <c r="U389" s="3" t="e">
        <f ca="1">VLOOKUP(Table_Data_Table_135[[#This Row],[Item ID]],Analysis_Table,14,FALSE)</f>
        <v>#N/A</v>
      </c>
      <c r="V389" s="22" t="e">
        <f ca="1">VLOOKUP(Table_Data_Table_135[[#This Row],[Item ID]],Analysis_Table,15,FALSE)</f>
        <v>#N/A</v>
      </c>
      <c r="W389" s="2" t="e">
        <f ca="1">VLOOKUP(Table_Data_Table_135[[#This Row],[Item ID]],Analysis_Table,16,FALSE)</f>
        <v>#N/A</v>
      </c>
      <c r="X389" s="2" t="e">
        <f ca="1">VLOOKUP(Table_Data_Table_135[[#This Row],[Item ID]],Analysis_Table,17,FALSE)</f>
        <v>#N/A</v>
      </c>
      <c r="Y389" s="20" t="e">
        <f ca="1">VLOOKUP(Table_Data_Table_135[[#This Row],[Item ID]],Analysis_Table,18,FALSE)</f>
        <v>#N/A</v>
      </c>
      <c r="Z389" s="20" t="e">
        <f ca="1">VLOOKUP(Table_Data_Table_135[[#This Row],[Item ID]],Analysis_Table,19,FALSE)</f>
        <v>#N/A</v>
      </c>
      <c r="AA389"/>
      <c r="AB389"/>
      <c r="AC389">
        <v>1</v>
      </c>
    </row>
    <row r="390" spans="1:29" hidden="1" x14ac:dyDescent="0.25">
      <c r="A390" t="s">
        <v>133</v>
      </c>
      <c r="C390" t="e">
        <f ca="1">VLOOKUP(Table_Data_Table_135[[#This Row],[Item ID]],Analysis_Table,20,FALSE)</f>
        <v>#N/A</v>
      </c>
      <c r="F390" s="1"/>
      <c r="K390" s="21">
        <v>0</v>
      </c>
      <c r="O390" s="2" t="e">
        <f ca="1">VLOOKUP(Table_Data_Table_135[[#This Row],[Item ID]],Analysis_Table,8,FALSE)</f>
        <v>#N/A</v>
      </c>
      <c r="P390" s="19" t="e">
        <f ca="1">VLOOKUP(Table_Data_Table_135[[#This Row],[Item ID]],Analysis_Table,9,FALSE)</f>
        <v>#N/A</v>
      </c>
      <c r="Q390" s="18" t="e">
        <f ca="1">VLOOKUP(Table_Data_Table_135[[#This Row],[Item ID]],Analysis_Table,10,FALSE)</f>
        <v>#N/A</v>
      </c>
      <c r="R390" s="21" t="e">
        <f ca="1">VLOOKUP(Table_Data_Table_135[[#This Row],[Item ID]],Analysis_Table,11,FALSE)</f>
        <v>#N/A</v>
      </c>
      <c r="S390" s="2" t="e">
        <f ca="1">VLOOKUP(Table_Data_Table_135[[#This Row],[Item ID]],Analysis_Table,12,FALSE)</f>
        <v>#N/A</v>
      </c>
      <c r="T390" s="20" t="e">
        <f ca="1">VLOOKUP(Table_Data_Table_135[[#This Row],[Item ID]],Analysis_Table,13,FALSE)</f>
        <v>#N/A</v>
      </c>
      <c r="U390" s="3" t="e">
        <f ca="1">VLOOKUP(Table_Data_Table_135[[#This Row],[Item ID]],Analysis_Table,14,FALSE)</f>
        <v>#N/A</v>
      </c>
      <c r="V390" s="22" t="e">
        <f ca="1">VLOOKUP(Table_Data_Table_135[[#This Row],[Item ID]],Analysis_Table,15,FALSE)</f>
        <v>#N/A</v>
      </c>
      <c r="W390" s="2" t="e">
        <f ca="1">VLOOKUP(Table_Data_Table_135[[#This Row],[Item ID]],Analysis_Table,16,FALSE)</f>
        <v>#N/A</v>
      </c>
      <c r="X390" s="2" t="e">
        <f ca="1">VLOOKUP(Table_Data_Table_135[[#This Row],[Item ID]],Analysis_Table,17,FALSE)</f>
        <v>#N/A</v>
      </c>
      <c r="Y390" s="20" t="e">
        <f ca="1">VLOOKUP(Table_Data_Table_135[[#This Row],[Item ID]],Analysis_Table,18,FALSE)</f>
        <v>#N/A</v>
      </c>
      <c r="Z390" s="20" t="e">
        <f ca="1">VLOOKUP(Table_Data_Table_135[[#This Row],[Item ID]],Analysis_Table,19,FALSE)</f>
        <v>#N/A</v>
      </c>
      <c r="AA390"/>
      <c r="AB390"/>
      <c r="AC390">
        <v>1</v>
      </c>
    </row>
    <row r="391" spans="1:29" hidden="1" x14ac:dyDescent="0.25">
      <c r="A391" t="s">
        <v>133</v>
      </c>
      <c r="C391" t="e">
        <f ca="1">VLOOKUP(Table_Data_Table_135[[#This Row],[Item ID]],Analysis_Table,20,FALSE)</f>
        <v>#N/A</v>
      </c>
      <c r="F391" s="1"/>
      <c r="K391" s="21">
        <v>0</v>
      </c>
      <c r="O391" s="2" t="e">
        <f ca="1">VLOOKUP(Table_Data_Table_135[[#This Row],[Item ID]],Analysis_Table,8,FALSE)</f>
        <v>#N/A</v>
      </c>
      <c r="P391" s="19" t="e">
        <f ca="1">VLOOKUP(Table_Data_Table_135[[#This Row],[Item ID]],Analysis_Table,9,FALSE)</f>
        <v>#N/A</v>
      </c>
      <c r="Q391" s="18" t="e">
        <f ca="1">VLOOKUP(Table_Data_Table_135[[#This Row],[Item ID]],Analysis_Table,10,FALSE)</f>
        <v>#N/A</v>
      </c>
      <c r="R391" s="21" t="e">
        <f ca="1">VLOOKUP(Table_Data_Table_135[[#This Row],[Item ID]],Analysis_Table,11,FALSE)</f>
        <v>#N/A</v>
      </c>
      <c r="S391" s="2" t="e">
        <f ca="1">VLOOKUP(Table_Data_Table_135[[#This Row],[Item ID]],Analysis_Table,12,FALSE)</f>
        <v>#N/A</v>
      </c>
      <c r="T391" s="20" t="e">
        <f ca="1">VLOOKUP(Table_Data_Table_135[[#This Row],[Item ID]],Analysis_Table,13,FALSE)</f>
        <v>#N/A</v>
      </c>
      <c r="U391" s="3" t="e">
        <f ca="1">VLOOKUP(Table_Data_Table_135[[#This Row],[Item ID]],Analysis_Table,14,FALSE)</f>
        <v>#N/A</v>
      </c>
      <c r="V391" s="22" t="e">
        <f ca="1">VLOOKUP(Table_Data_Table_135[[#This Row],[Item ID]],Analysis_Table,15,FALSE)</f>
        <v>#N/A</v>
      </c>
      <c r="W391" s="2" t="e">
        <f ca="1">VLOOKUP(Table_Data_Table_135[[#This Row],[Item ID]],Analysis_Table,16,FALSE)</f>
        <v>#N/A</v>
      </c>
      <c r="X391" s="2" t="e">
        <f ca="1">VLOOKUP(Table_Data_Table_135[[#This Row],[Item ID]],Analysis_Table,17,FALSE)</f>
        <v>#N/A</v>
      </c>
      <c r="Y391" s="20" t="e">
        <f ca="1">VLOOKUP(Table_Data_Table_135[[#This Row],[Item ID]],Analysis_Table,18,FALSE)</f>
        <v>#N/A</v>
      </c>
      <c r="Z391" s="20" t="e">
        <f ca="1">VLOOKUP(Table_Data_Table_135[[#This Row],[Item ID]],Analysis_Table,19,FALSE)</f>
        <v>#N/A</v>
      </c>
      <c r="AA391"/>
      <c r="AB391"/>
      <c r="AC391">
        <v>1</v>
      </c>
    </row>
    <row r="392" spans="1:29" hidden="1" x14ac:dyDescent="0.25">
      <c r="A392" t="s">
        <v>133</v>
      </c>
      <c r="C392" t="e">
        <f ca="1">VLOOKUP(Table_Data_Table_135[[#This Row],[Item ID]],Analysis_Table,20,FALSE)</f>
        <v>#N/A</v>
      </c>
      <c r="F392" s="1"/>
      <c r="K392" s="21">
        <v>0</v>
      </c>
      <c r="O392" s="2" t="e">
        <f ca="1">VLOOKUP(Table_Data_Table_135[[#This Row],[Item ID]],Analysis_Table,8,FALSE)</f>
        <v>#N/A</v>
      </c>
      <c r="P392" s="19" t="e">
        <f ca="1">VLOOKUP(Table_Data_Table_135[[#This Row],[Item ID]],Analysis_Table,9,FALSE)</f>
        <v>#N/A</v>
      </c>
      <c r="Q392" s="18" t="e">
        <f ca="1">VLOOKUP(Table_Data_Table_135[[#This Row],[Item ID]],Analysis_Table,10,FALSE)</f>
        <v>#N/A</v>
      </c>
      <c r="R392" s="21" t="e">
        <f ca="1">VLOOKUP(Table_Data_Table_135[[#This Row],[Item ID]],Analysis_Table,11,FALSE)</f>
        <v>#N/A</v>
      </c>
      <c r="S392" s="2" t="e">
        <f ca="1">VLOOKUP(Table_Data_Table_135[[#This Row],[Item ID]],Analysis_Table,12,FALSE)</f>
        <v>#N/A</v>
      </c>
      <c r="T392" s="20" t="e">
        <f ca="1">VLOOKUP(Table_Data_Table_135[[#This Row],[Item ID]],Analysis_Table,13,FALSE)</f>
        <v>#N/A</v>
      </c>
      <c r="U392" s="3" t="e">
        <f ca="1">VLOOKUP(Table_Data_Table_135[[#This Row],[Item ID]],Analysis_Table,14,FALSE)</f>
        <v>#N/A</v>
      </c>
      <c r="V392" s="22" t="e">
        <f ca="1">VLOOKUP(Table_Data_Table_135[[#This Row],[Item ID]],Analysis_Table,15,FALSE)</f>
        <v>#N/A</v>
      </c>
      <c r="W392" s="2" t="e">
        <f ca="1">VLOOKUP(Table_Data_Table_135[[#This Row],[Item ID]],Analysis_Table,16,FALSE)</f>
        <v>#N/A</v>
      </c>
      <c r="X392" s="2" t="e">
        <f ca="1">VLOOKUP(Table_Data_Table_135[[#This Row],[Item ID]],Analysis_Table,17,FALSE)</f>
        <v>#N/A</v>
      </c>
      <c r="Y392" s="20" t="e">
        <f ca="1">VLOOKUP(Table_Data_Table_135[[#This Row],[Item ID]],Analysis_Table,18,FALSE)</f>
        <v>#N/A</v>
      </c>
      <c r="Z392" s="20" t="e">
        <f ca="1">VLOOKUP(Table_Data_Table_135[[#This Row],[Item ID]],Analysis_Table,19,FALSE)</f>
        <v>#N/A</v>
      </c>
      <c r="AA392"/>
      <c r="AB392"/>
      <c r="AC392">
        <v>1</v>
      </c>
    </row>
    <row r="393" spans="1:29" hidden="1" x14ac:dyDescent="0.25">
      <c r="A393" t="s">
        <v>133</v>
      </c>
      <c r="C393" t="e">
        <f ca="1">VLOOKUP(Table_Data_Table_135[[#This Row],[Item ID]],Analysis_Table,20,FALSE)</f>
        <v>#N/A</v>
      </c>
      <c r="F393" s="1"/>
      <c r="K393" s="21">
        <v>0</v>
      </c>
      <c r="O393" s="2" t="e">
        <f ca="1">VLOOKUP(Table_Data_Table_135[[#This Row],[Item ID]],Analysis_Table,8,FALSE)</f>
        <v>#N/A</v>
      </c>
      <c r="P393" s="19" t="e">
        <f ca="1">VLOOKUP(Table_Data_Table_135[[#This Row],[Item ID]],Analysis_Table,9,FALSE)</f>
        <v>#N/A</v>
      </c>
      <c r="Q393" s="18" t="e">
        <f ca="1">VLOOKUP(Table_Data_Table_135[[#This Row],[Item ID]],Analysis_Table,10,FALSE)</f>
        <v>#N/A</v>
      </c>
      <c r="R393" s="21" t="e">
        <f ca="1">VLOOKUP(Table_Data_Table_135[[#This Row],[Item ID]],Analysis_Table,11,FALSE)</f>
        <v>#N/A</v>
      </c>
      <c r="S393" s="2" t="e">
        <f ca="1">VLOOKUP(Table_Data_Table_135[[#This Row],[Item ID]],Analysis_Table,12,FALSE)</f>
        <v>#N/A</v>
      </c>
      <c r="T393" s="20" t="e">
        <f ca="1">VLOOKUP(Table_Data_Table_135[[#This Row],[Item ID]],Analysis_Table,13,FALSE)</f>
        <v>#N/A</v>
      </c>
      <c r="U393" s="3" t="e">
        <f ca="1">VLOOKUP(Table_Data_Table_135[[#This Row],[Item ID]],Analysis_Table,14,FALSE)</f>
        <v>#N/A</v>
      </c>
      <c r="V393" s="22" t="e">
        <f ca="1">VLOOKUP(Table_Data_Table_135[[#This Row],[Item ID]],Analysis_Table,15,FALSE)</f>
        <v>#N/A</v>
      </c>
      <c r="W393" s="2" t="e">
        <f ca="1">VLOOKUP(Table_Data_Table_135[[#This Row],[Item ID]],Analysis_Table,16,FALSE)</f>
        <v>#N/A</v>
      </c>
      <c r="X393" s="2" t="e">
        <f ca="1">VLOOKUP(Table_Data_Table_135[[#This Row],[Item ID]],Analysis_Table,17,FALSE)</f>
        <v>#N/A</v>
      </c>
      <c r="Y393" s="20" t="e">
        <f ca="1">VLOOKUP(Table_Data_Table_135[[#This Row],[Item ID]],Analysis_Table,18,FALSE)</f>
        <v>#N/A</v>
      </c>
      <c r="Z393" s="20" t="e">
        <f ca="1">VLOOKUP(Table_Data_Table_135[[#This Row],[Item ID]],Analysis_Table,19,FALSE)</f>
        <v>#N/A</v>
      </c>
      <c r="AA393"/>
      <c r="AB393"/>
      <c r="AC393">
        <v>1</v>
      </c>
    </row>
    <row r="394" spans="1:29" hidden="1" x14ac:dyDescent="0.25">
      <c r="A394" t="s">
        <v>133</v>
      </c>
      <c r="C394" t="e">
        <f ca="1">VLOOKUP(Table_Data_Table_135[[#This Row],[Item ID]],Analysis_Table,20,FALSE)</f>
        <v>#N/A</v>
      </c>
      <c r="F394" s="1"/>
      <c r="K394" s="21">
        <v>0</v>
      </c>
      <c r="O394" s="2" t="e">
        <f ca="1">VLOOKUP(Table_Data_Table_135[[#This Row],[Item ID]],Analysis_Table,8,FALSE)</f>
        <v>#N/A</v>
      </c>
      <c r="P394" s="19" t="e">
        <f ca="1">VLOOKUP(Table_Data_Table_135[[#This Row],[Item ID]],Analysis_Table,9,FALSE)</f>
        <v>#N/A</v>
      </c>
      <c r="Q394" s="18" t="e">
        <f ca="1">VLOOKUP(Table_Data_Table_135[[#This Row],[Item ID]],Analysis_Table,10,FALSE)</f>
        <v>#N/A</v>
      </c>
      <c r="R394" s="21" t="e">
        <f ca="1">VLOOKUP(Table_Data_Table_135[[#This Row],[Item ID]],Analysis_Table,11,FALSE)</f>
        <v>#N/A</v>
      </c>
      <c r="S394" s="2" t="e">
        <f ca="1">VLOOKUP(Table_Data_Table_135[[#This Row],[Item ID]],Analysis_Table,12,FALSE)</f>
        <v>#N/A</v>
      </c>
      <c r="T394" s="20" t="e">
        <f ca="1">VLOOKUP(Table_Data_Table_135[[#This Row],[Item ID]],Analysis_Table,13,FALSE)</f>
        <v>#N/A</v>
      </c>
      <c r="U394" s="3" t="e">
        <f ca="1">VLOOKUP(Table_Data_Table_135[[#This Row],[Item ID]],Analysis_Table,14,FALSE)</f>
        <v>#N/A</v>
      </c>
      <c r="V394" s="22" t="e">
        <f ca="1">VLOOKUP(Table_Data_Table_135[[#This Row],[Item ID]],Analysis_Table,15,FALSE)</f>
        <v>#N/A</v>
      </c>
      <c r="W394" s="2" t="e">
        <f ca="1">VLOOKUP(Table_Data_Table_135[[#This Row],[Item ID]],Analysis_Table,16,FALSE)</f>
        <v>#N/A</v>
      </c>
      <c r="X394" s="2" t="e">
        <f ca="1">VLOOKUP(Table_Data_Table_135[[#This Row],[Item ID]],Analysis_Table,17,FALSE)</f>
        <v>#N/A</v>
      </c>
      <c r="Y394" s="20" t="e">
        <f ca="1">VLOOKUP(Table_Data_Table_135[[#This Row],[Item ID]],Analysis_Table,18,FALSE)</f>
        <v>#N/A</v>
      </c>
      <c r="Z394" s="20" t="e">
        <f ca="1">VLOOKUP(Table_Data_Table_135[[#This Row],[Item ID]],Analysis_Table,19,FALSE)</f>
        <v>#N/A</v>
      </c>
      <c r="AA394"/>
      <c r="AB394"/>
      <c r="AC394">
        <v>1</v>
      </c>
    </row>
    <row r="395" spans="1:29" hidden="1" x14ac:dyDescent="0.25">
      <c r="A395" t="s">
        <v>133</v>
      </c>
      <c r="C395" t="e">
        <f ca="1">VLOOKUP(Table_Data_Table_135[[#This Row],[Item ID]],Analysis_Table,20,FALSE)</f>
        <v>#N/A</v>
      </c>
      <c r="F395" s="1"/>
      <c r="K395" s="21">
        <v>0</v>
      </c>
      <c r="O395" s="2" t="e">
        <f ca="1">VLOOKUP(Table_Data_Table_135[[#This Row],[Item ID]],Analysis_Table,8,FALSE)</f>
        <v>#N/A</v>
      </c>
      <c r="P395" s="19" t="e">
        <f ca="1">VLOOKUP(Table_Data_Table_135[[#This Row],[Item ID]],Analysis_Table,9,FALSE)</f>
        <v>#N/A</v>
      </c>
      <c r="Q395" s="18" t="e">
        <f ca="1">VLOOKUP(Table_Data_Table_135[[#This Row],[Item ID]],Analysis_Table,10,FALSE)</f>
        <v>#N/A</v>
      </c>
      <c r="R395" s="21" t="e">
        <f ca="1">VLOOKUP(Table_Data_Table_135[[#This Row],[Item ID]],Analysis_Table,11,FALSE)</f>
        <v>#N/A</v>
      </c>
      <c r="S395" s="2" t="e">
        <f ca="1">VLOOKUP(Table_Data_Table_135[[#This Row],[Item ID]],Analysis_Table,12,FALSE)</f>
        <v>#N/A</v>
      </c>
      <c r="T395" s="20" t="e">
        <f ca="1">VLOOKUP(Table_Data_Table_135[[#This Row],[Item ID]],Analysis_Table,13,FALSE)</f>
        <v>#N/A</v>
      </c>
      <c r="U395" s="3" t="e">
        <f ca="1">VLOOKUP(Table_Data_Table_135[[#This Row],[Item ID]],Analysis_Table,14,FALSE)</f>
        <v>#N/A</v>
      </c>
      <c r="V395" s="22" t="e">
        <f ca="1">VLOOKUP(Table_Data_Table_135[[#This Row],[Item ID]],Analysis_Table,15,FALSE)</f>
        <v>#N/A</v>
      </c>
      <c r="W395" s="2" t="e">
        <f ca="1">VLOOKUP(Table_Data_Table_135[[#This Row],[Item ID]],Analysis_Table,16,FALSE)</f>
        <v>#N/A</v>
      </c>
      <c r="X395" s="2" t="e">
        <f ca="1">VLOOKUP(Table_Data_Table_135[[#This Row],[Item ID]],Analysis_Table,17,FALSE)</f>
        <v>#N/A</v>
      </c>
      <c r="Y395" s="20" t="e">
        <f ca="1">VLOOKUP(Table_Data_Table_135[[#This Row],[Item ID]],Analysis_Table,18,FALSE)</f>
        <v>#N/A</v>
      </c>
      <c r="Z395" s="20" t="e">
        <f ca="1">VLOOKUP(Table_Data_Table_135[[#This Row],[Item ID]],Analysis_Table,19,FALSE)</f>
        <v>#N/A</v>
      </c>
      <c r="AA395"/>
      <c r="AB395"/>
      <c r="AC395">
        <v>1</v>
      </c>
    </row>
    <row r="396" spans="1:29" hidden="1" x14ac:dyDescent="0.25">
      <c r="A396" t="s">
        <v>133</v>
      </c>
      <c r="C396" t="e">
        <f ca="1">VLOOKUP(Table_Data_Table_135[[#This Row],[Item ID]],Analysis_Table,20,FALSE)</f>
        <v>#N/A</v>
      </c>
      <c r="F396" s="1"/>
      <c r="K396" s="21">
        <v>0</v>
      </c>
      <c r="O396" s="2" t="e">
        <f ca="1">VLOOKUP(Table_Data_Table_135[[#This Row],[Item ID]],Analysis_Table,8,FALSE)</f>
        <v>#N/A</v>
      </c>
      <c r="P396" s="19" t="e">
        <f ca="1">VLOOKUP(Table_Data_Table_135[[#This Row],[Item ID]],Analysis_Table,9,FALSE)</f>
        <v>#N/A</v>
      </c>
      <c r="Q396" s="18" t="e">
        <f ca="1">VLOOKUP(Table_Data_Table_135[[#This Row],[Item ID]],Analysis_Table,10,FALSE)</f>
        <v>#N/A</v>
      </c>
      <c r="R396" s="21" t="e">
        <f ca="1">VLOOKUP(Table_Data_Table_135[[#This Row],[Item ID]],Analysis_Table,11,FALSE)</f>
        <v>#N/A</v>
      </c>
      <c r="S396" s="2" t="e">
        <f ca="1">VLOOKUP(Table_Data_Table_135[[#This Row],[Item ID]],Analysis_Table,12,FALSE)</f>
        <v>#N/A</v>
      </c>
      <c r="T396" s="20" t="e">
        <f ca="1">VLOOKUP(Table_Data_Table_135[[#This Row],[Item ID]],Analysis_Table,13,FALSE)</f>
        <v>#N/A</v>
      </c>
      <c r="U396" s="3" t="e">
        <f ca="1">VLOOKUP(Table_Data_Table_135[[#This Row],[Item ID]],Analysis_Table,14,FALSE)</f>
        <v>#N/A</v>
      </c>
      <c r="V396" s="22" t="e">
        <f ca="1">VLOOKUP(Table_Data_Table_135[[#This Row],[Item ID]],Analysis_Table,15,FALSE)</f>
        <v>#N/A</v>
      </c>
      <c r="W396" s="2" t="e">
        <f ca="1">VLOOKUP(Table_Data_Table_135[[#This Row],[Item ID]],Analysis_Table,16,FALSE)</f>
        <v>#N/A</v>
      </c>
      <c r="X396" s="2" t="e">
        <f ca="1">VLOOKUP(Table_Data_Table_135[[#This Row],[Item ID]],Analysis_Table,17,FALSE)</f>
        <v>#N/A</v>
      </c>
      <c r="Y396" s="20" t="e">
        <f ca="1">VLOOKUP(Table_Data_Table_135[[#This Row],[Item ID]],Analysis_Table,18,FALSE)</f>
        <v>#N/A</v>
      </c>
      <c r="Z396" s="20" t="e">
        <f ca="1">VLOOKUP(Table_Data_Table_135[[#This Row],[Item ID]],Analysis_Table,19,FALSE)</f>
        <v>#N/A</v>
      </c>
      <c r="AA396"/>
      <c r="AB396"/>
      <c r="AC396">
        <v>1</v>
      </c>
    </row>
    <row r="397" spans="1:29" hidden="1" x14ac:dyDescent="0.25">
      <c r="A397" t="s">
        <v>133</v>
      </c>
      <c r="C397" t="e">
        <f ca="1">VLOOKUP(Table_Data_Table_135[[#This Row],[Item ID]],Analysis_Table,20,FALSE)</f>
        <v>#N/A</v>
      </c>
      <c r="F397" s="1"/>
      <c r="K397" s="21">
        <v>0</v>
      </c>
      <c r="O397" s="2" t="e">
        <f ca="1">VLOOKUP(Table_Data_Table_135[[#This Row],[Item ID]],Analysis_Table,8,FALSE)</f>
        <v>#N/A</v>
      </c>
      <c r="P397" s="19" t="e">
        <f ca="1">VLOOKUP(Table_Data_Table_135[[#This Row],[Item ID]],Analysis_Table,9,FALSE)</f>
        <v>#N/A</v>
      </c>
      <c r="Q397" s="18" t="e">
        <f ca="1">VLOOKUP(Table_Data_Table_135[[#This Row],[Item ID]],Analysis_Table,10,FALSE)</f>
        <v>#N/A</v>
      </c>
      <c r="R397" s="21" t="e">
        <f ca="1">VLOOKUP(Table_Data_Table_135[[#This Row],[Item ID]],Analysis_Table,11,FALSE)</f>
        <v>#N/A</v>
      </c>
      <c r="S397" s="2" t="e">
        <f ca="1">VLOOKUP(Table_Data_Table_135[[#This Row],[Item ID]],Analysis_Table,12,FALSE)</f>
        <v>#N/A</v>
      </c>
      <c r="T397" s="20" t="e">
        <f ca="1">VLOOKUP(Table_Data_Table_135[[#This Row],[Item ID]],Analysis_Table,13,FALSE)</f>
        <v>#N/A</v>
      </c>
      <c r="U397" s="3" t="e">
        <f ca="1">VLOOKUP(Table_Data_Table_135[[#This Row],[Item ID]],Analysis_Table,14,FALSE)</f>
        <v>#N/A</v>
      </c>
      <c r="V397" s="22" t="e">
        <f ca="1">VLOOKUP(Table_Data_Table_135[[#This Row],[Item ID]],Analysis_Table,15,FALSE)</f>
        <v>#N/A</v>
      </c>
      <c r="W397" s="2" t="e">
        <f ca="1">VLOOKUP(Table_Data_Table_135[[#This Row],[Item ID]],Analysis_Table,16,FALSE)</f>
        <v>#N/A</v>
      </c>
      <c r="X397" s="2" t="e">
        <f ca="1">VLOOKUP(Table_Data_Table_135[[#This Row],[Item ID]],Analysis_Table,17,FALSE)</f>
        <v>#N/A</v>
      </c>
      <c r="Y397" s="20" t="e">
        <f ca="1">VLOOKUP(Table_Data_Table_135[[#This Row],[Item ID]],Analysis_Table,18,FALSE)</f>
        <v>#N/A</v>
      </c>
      <c r="Z397" s="20" t="e">
        <f ca="1">VLOOKUP(Table_Data_Table_135[[#This Row],[Item ID]],Analysis_Table,19,FALSE)</f>
        <v>#N/A</v>
      </c>
      <c r="AA397"/>
      <c r="AB397"/>
      <c r="AC397">
        <v>1</v>
      </c>
    </row>
    <row r="398" spans="1:29" hidden="1" x14ac:dyDescent="0.25">
      <c r="A398" t="s">
        <v>133</v>
      </c>
      <c r="C398" t="e">
        <f ca="1">VLOOKUP(Table_Data_Table_135[[#This Row],[Item ID]],Analysis_Table,20,FALSE)</f>
        <v>#N/A</v>
      </c>
      <c r="F398" s="1"/>
      <c r="K398" s="21">
        <v>0</v>
      </c>
      <c r="O398" s="2" t="e">
        <f ca="1">VLOOKUP(Table_Data_Table_135[[#This Row],[Item ID]],Analysis_Table,8,FALSE)</f>
        <v>#N/A</v>
      </c>
      <c r="P398" s="19" t="e">
        <f ca="1">VLOOKUP(Table_Data_Table_135[[#This Row],[Item ID]],Analysis_Table,9,FALSE)</f>
        <v>#N/A</v>
      </c>
      <c r="Q398" s="18" t="e">
        <f ca="1">VLOOKUP(Table_Data_Table_135[[#This Row],[Item ID]],Analysis_Table,10,FALSE)</f>
        <v>#N/A</v>
      </c>
      <c r="R398" s="21" t="e">
        <f ca="1">VLOOKUP(Table_Data_Table_135[[#This Row],[Item ID]],Analysis_Table,11,FALSE)</f>
        <v>#N/A</v>
      </c>
      <c r="S398" s="2" t="e">
        <f ca="1">VLOOKUP(Table_Data_Table_135[[#This Row],[Item ID]],Analysis_Table,12,FALSE)</f>
        <v>#N/A</v>
      </c>
      <c r="T398" s="20" t="e">
        <f ca="1">VLOOKUP(Table_Data_Table_135[[#This Row],[Item ID]],Analysis_Table,13,FALSE)</f>
        <v>#N/A</v>
      </c>
      <c r="U398" s="3" t="e">
        <f ca="1">VLOOKUP(Table_Data_Table_135[[#This Row],[Item ID]],Analysis_Table,14,FALSE)</f>
        <v>#N/A</v>
      </c>
      <c r="V398" s="22" t="e">
        <f ca="1">VLOOKUP(Table_Data_Table_135[[#This Row],[Item ID]],Analysis_Table,15,FALSE)</f>
        <v>#N/A</v>
      </c>
      <c r="W398" s="2" t="e">
        <f ca="1">VLOOKUP(Table_Data_Table_135[[#This Row],[Item ID]],Analysis_Table,16,FALSE)</f>
        <v>#N/A</v>
      </c>
      <c r="X398" s="2" t="e">
        <f ca="1">VLOOKUP(Table_Data_Table_135[[#This Row],[Item ID]],Analysis_Table,17,FALSE)</f>
        <v>#N/A</v>
      </c>
      <c r="Y398" s="20" t="e">
        <f ca="1">VLOOKUP(Table_Data_Table_135[[#This Row],[Item ID]],Analysis_Table,18,FALSE)</f>
        <v>#N/A</v>
      </c>
      <c r="Z398" s="20" t="e">
        <f ca="1">VLOOKUP(Table_Data_Table_135[[#This Row],[Item ID]],Analysis_Table,19,FALSE)</f>
        <v>#N/A</v>
      </c>
      <c r="AA398"/>
      <c r="AB398"/>
      <c r="AC398">
        <v>1</v>
      </c>
    </row>
    <row r="399" spans="1:29" hidden="1" x14ac:dyDescent="0.25">
      <c r="A399" t="s">
        <v>133</v>
      </c>
      <c r="C399" t="e">
        <f ca="1">VLOOKUP(Table_Data_Table_135[[#This Row],[Item ID]],Analysis_Table,20,FALSE)</f>
        <v>#N/A</v>
      </c>
      <c r="F399" s="1"/>
      <c r="K399" s="21">
        <v>0</v>
      </c>
      <c r="O399" s="2" t="e">
        <f ca="1">VLOOKUP(Table_Data_Table_135[[#This Row],[Item ID]],Analysis_Table,8,FALSE)</f>
        <v>#N/A</v>
      </c>
      <c r="P399" s="19" t="e">
        <f ca="1">VLOOKUP(Table_Data_Table_135[[#This Row],[Item ID]],Analysis_Table,9,FALSE)</f>
        <v>#N/A</v>
      </c>
      <c r="Q399" s="18" t="e">
        <f ca="1">VLOOKUP(Table_Data_Table_135[[#This Row],[Item ID]],Analysis_Table,10,FALSE)</f>
        <v>#N/A</v>
      </c>
      <c r="R399" s="21" t="e">
        <f ca="1">VLOOKUP(Table_Data_Table_135[[#This Row],[Item ID]],Analysis_Table,11,FALSE)</f>
        <v>#N/A</v>
      </c>
      <c r="S399" s="2" t="e">
        <f ca="1">VLOOKUP(Table_Data_Table_135[[#This Row],[Item ID]],Analysis_Table,12,FALSE)</f>
        <v>#N/A</v>
      </c>
      <c r="T399" s="20" t="e">
        <f ca="1">VLOOKUP(Table_Data_Table_135[[#This Row],[Item ID]],Analysis_Table,13,FALSE)</f>
        <v>#N/A</v>
      </c>
      <c r="U399" s="3" t="e">
        <f ca="1">VLOOKUP(Table_Data_Table_135[[#This Row],[Item ID]],Analysis_Table,14,FALSE)</f>
        <v>#N/A</v>
      </c>
      <c r="V399" s="22" t="e">
        <f ca="1">VLOOKUP(Table_Data_Table_135[[#This Row],[Item ID]],Analysis_Table,15,FALSE)</f>
        <v>#N/A</v>
      </c>
      <c r="W399" s="2" t="e">
        <f ca="1">VLOOKUP(Table_Data_Table_135[[#This Row],[Item ID]],Analysis_Table,16,FALSE)</f>
        <v>#N/A</v>
      </c>
      <c r="X399" s="2" t="e">
        <f ca="1">VLOOKUP(Table_Data_Table_135[[#This Row],[Item ID]],Analysis_Table,17,FALSE)</f>
        <v>#N/A</v>
      </c>
      <c r="Y399" s="20" t="e">
        <f ca="1">VLOOKUP(Table_Data_Table_135[[#This Row],[Item ID]],Analysis_Table,18,FALSE)</f>
        <v>#N/A</v>
      </c>
      <c r="Z399" s="20" t="e">
        <f ca="1">VLOOKUP(Table_Data_Table_135[[#This Row],[Item ID]],Analysis_Table,19,FALSE)</f>
        <v>#N/A</v>
      </c>
      <c r="AA399"/>
      <c r="AB399"/>
      <c r="AC399">
        <v>1</v>
      </c>
    </row>
    <row r="400" spans="1:29" hidden="1" x14ac:dyDescent="0.25">
      <c r="A400" t="s">
        <v>133</v>
      </c>
      <c r="C400" t="e">
        <f ca="1">VLOOKUP(Table_Data_Table_135[[#This Row],[Item ID]],Analysis_Table,20,FALSE)</f>
        <v>#N/A</v>
      </c>
      <c r="F400" s="1"/>
      <c r="K400" s="21">
        <v>0</v>
      </c>
      <c r="O400" s="2" t="e">
        <f ca="1">VLOOKUP(Table_Data_Table_135[[#This Row],[Item ID]],Analysis_Table,8,FALSE)</f>
        <v>#N/A</v>
      </c>
      <c r="P400" s="19" t="e">
        <f ca="1">VLOOKUP(Table_Data_Table_135[[#This Row],[Item ID]],Analysis_Table,9,FALSE)</f>
        <v>#N/A</v>
      </c>
      <c r="Q400" s="18" t="e">
        <f ca="1">VLOOKUP(Table_Data_Table_135[[#This Row],[Item ID]],Analysis_Table,10,FALSE)</f>
        <v>#N/A</v>
      </c>
      <c r="R400" s="21" t="e">
        <f ca="1">VLOOKUP(Table_Data_Table_135[[#This Row],[Item ID]],Analysis_Table,11,FALSE)</f>
        <v>#N/A</v>
      </c>
      <c r="S400" s="2" t="e">
        <f ca="1">VLOOKUP(Table_Data_Table_135[[#This Row],[Item ID]],Analysis_Table,12,FALSE)</f>
        <v>#N/A</v>
      </c>
      <c r="T400" s="20" t="e">
        <f ca="1">VLOOKUP(Table_Data_Table_135[[#This Row],[Item ID]],Analysis_Table,13,FALSE)</f>
        <v>#N/A</v>
      </c>
      <c r="U400" s="3" t="e">
        <f ca="1">VLOOKUP(Table_Data_Table_135[[#This Row],[Item ID]],Analysis_Table,14,FALSE)</f>
        <v>#N/A</v>
      </c>
      <c r="V400" s="22" t="e">
        <f ca="1">VLOOKUP(Table_Data_Table_135[[#This Row],[Item ID]],Analysis_Table,15,FALSE)</f>
        <v>#N/A</v>
      </c>
      <c r="W400" s="2" t="e">
        <f ca="1">VLOOKUP(Table_Data_Table_135[[#This Row],[Item ID]],Analysis_Table,16,FALSE)</f>
        <v>#N/A</v>
      </c>
      <c r="X400" s="2" t="e">
        <f ca="1">VLOOKUP(Table_Data_Table_135[[#This Row],[Item ID]],Analysis_Table,17,FALSE)</f>
        <v>#N/A</v>
      </c>
      <c r="Y400" s="20" t="e">
        <f ca="1">VLOOKUP(Table_Data_Table_135[[#This Row],[Item ID]],Analysis_Table,18,FALSE)</f>
        <v>#N/A</v>
      </c>
      <c r="Z400" s="20" t="e">
        <f ca="1">VLOOKUP(Table_Data_Table_135[[#This Row],[Item ID]],Analysis_Table,19,FALSE)</f>
        <v>#N/A</v>
      </c>
      <c r="AA400"/>
      <c r="AB400"/>
      <c r="AC400">
        <v>1</v>
      </c>
    </row>
    <row r="401" spans="1:29" hidden="1" x14ac:dyDescent="0.25">
      <c r="A401" t="s">
        <v>133</v>
      </c>
      <c r="C401" t="e">
        <f ca="1">VLOOKUP(Table_Data_Table_135[[#This Row],[Item ID]],Analysis_Table,20,FALSE)</f>
        <v>#N/A</v>
      </c>
      <c r="F401" s="1"/>
      <c r="K401" s="21">
        <v>0</v>
      </c>
      <c r="O401" s="2" t="e">
        <f ca="1">VLOOKUP(Table_Data_Table_135[[#This Row],[Item ID]],Analysis_Table,8,FALSE)</f>
        <v>#N/A</v>
      </c>
      <c r="P401" s="19" t="e">
        <f ca="1">VLOOKUP(Table_Data_Table_135[[#This Row],[Item ID]],Analysis_Table,9,FALSE)</f>
        <v>#N/A</v>
      </c>
      <c r="Q401" s="18" t="e">
        <f ca="1">VLOOKUP(Table_Data_Table_135[[#This Row],[Item ID]],Analysis_Table,10,FALSE)</f>
        <v>#N/A</v>
      </c>
      <c r="R401" s="21" t="e">
        <f ca="1">VLOOKUP(Table_Data_Table_135[[#This Row],[Item ID]],Analysis_Table,11,FALSE)</f>
        <v>#N/A</v>
      </c>
      <c r="S401" s="2" t="e">
        <f ca="1">VLOOKUP(Table_Data_Table_135[[#This Row],[Item ID]],Analysis_Table,12,FALSE)</f>
        <v>#N/A</v>
      </c>
      <c r="T401" s="20" t="e">
        <f ca="1">VLOOKUP(Table_Data_Table_135[[#This Row],[Item ID]],Analysis_Table,13,FALSE)</f>
        <v>#N/A</v>
      </c>
      <c r="U401" s="3" t="e">
        <f ca="1">VLOOKUP(Table_Data_Table_135[[#This Row],[Item ID]],Analysis_Table,14,FALSE)</f>
        <v>#N/A</v>
      </c>
      <c r="V401" s="22" t="e">
        <f ca="1">VLOOKUP(Table_Data_Table_135[[#This Row],[Item ID]],Analysis_Table,15,FALSE)</f>
        <v>#N/A</v>
      </c>
      <c r="W401" s="2" t="e">
        <f ca="1">VLOOKUP(Table_Data_Table_135[[#This Row],[Item ID]],Analysis_Table,16,FALSE)</f>
        <v>#N/A</v>
      </c>
      <c r="X401" s="2" t="e">
        <f ca="1">VLOOKUP(Table_Data_Table_135[[#This Row],[Item ID]],Analysis_Table,17,FALSE)</f>
        <v>#N/A</v>
      </c>
      <c r="Y401" s="20" t="e">
        <f ca="1">VLOOKUP(Table_Data_Table_135[[#This Row],[Item ID]],Analysis_Table,18,FALSE)</f>
        <v>#N/A</v>
      </c>
      <c r="Z401" s="20" t="e">
        <f ca="1">VLOOKUP(Table_Data_Table_135[[#This Row],[Item ID]],Analysis_Table,19,FALSE)</f>
        <v>#N/A</v>
      </c>
      <c r="AA401"/>
      <c r="AB401"/>
      <c r="AC401">
        <v>1</v>
      </c>
    </row>
    <row r="402" spans="1:29" hidden="1" x14ac:dyDescent="0.25">
      <c r="A402" t="s">
        <v>133</v>
      </c>
      <c r="C402" t="e">
        <f ca="1">VLOOKUP(Table_Data_Table_135[[#This Row],[Item ID]],Analysis_Table,20,FALSE)</f>
        <v>#N/A</v>
      </c>
      <c r="F402" s="1"/>
      <c r="K402" s="21">
        <v>0</v>
      </c>
      <c r="O402" s="2" t="e">
        <f ca="1">VLOOKUP(Table_Data_Table_135[[#This Row],[Item ID]],Analysis_Table,8,FALSE)</f>
        <v>#N/A</v>
      </c>
      <c r="P402" s="19" t="e">
        <f ca="1">VLOOKUP(Table_Data_Table_135[[#This Row],[Item ID]],Analysis_Table,9,FALSE)</f>
        <v>#N/A</v>
      </c>
      <c r="Q402" s="18" t="e">
        <f ca="1">VLOOKUP(Table_Data_Table_135[[#This Row],[Item ID]],Analysis_Table,10,FALSE)</f>
        <v>#N/A</v>
      </c>
      <c r="R402" s="21" t="e">
        <f ca="1">VLOOKUP(Table_Data_Table_135[[#This Row],[Item ID]],Analysis_Table,11,FALSE)</f>
        <v>#N/A</v>
      </c>
      <c r="S402" s="2" t="e">
        <f ca="1">VLOOKUP(Table_Data_Table_135[[#This Row],[Item ID]],Analysis_Table,12,FALSE)</f>
        <v>#N/A</v>
      </c>
      <c r="T402" s="20" t="e">
        <f ca="1">VLOOKUP(Table_Data_Table_135[[#This Row],[Item ID]],Analysis_Table,13,FALSE)</f>
        <v>#N/A</v>
      </c>
      <c r="U402" s="3" t="e">
        <f ca="1">VLOOKUP(Table_Data_Table_135[[#This Row],[Item ID]],Analysis_Table,14,FALSE)</f>
        <v>#N/A</v>
      </c>
      <c r="V402" s="22" t="e">
        <f ca="1">VLOOKUP(Table_Data_Table_135[[#This Row],[Item ID]],Analysis_Table,15,FALSE)</f>
        <v>#N/A</v>
      </c>
      <c r="W402" s="2" t="e">
        <f ca="1">VLOOKUP(Table_Data_Table_135[[#This Row],[Item ID]],Analysis_Table,16,FALSE)</f>
        <v>#N/A</v>
      </c>
      <c r="X402" s="2" t="e">
        <f ca="1">VLOOKUP(Table_Data_Table_135[[#This Row],[Item ID]],Analysis_Table,17,FALSE)</f>
        <v>#N/A</v>
      </c>
      <c r="Y402" s="20" t="e">
        <f ca="1">VLOOKUP(Table_Data_Table_135[[#This Row],[Item ID]],Analysis_Table,18,FALSE)</f>
        <v>#N/A</v>
      </c>
      <c r="Z402" s="20" t="e">
        <f ca="1">VLOOKUP(Table_Data_Table_135[[#This Row],[Item ID]],Analysis_Table,19,FALSE)</f>
        <v>#N/A</v>
      </c>
      <c r="AA402"/>
      <c r="AB402"/>
      <c r="AC402">
        <v>1</v>
      </c>
    </row>
    <row r="403" spans="1:29" hidden="1" x14ac:dyDescent="0.25">
      <c r="A403" t="s">
        <v>133</v>
      </c>
      <c r="C403" t="e">
        <f ca="1">VLOOKUP(Table_Data_Table_135[[#This Row],[Item ID]],Analysis_Table,20,FALSE)</f>
        <v>#N/A</v>
      </c>
      <c r="F403" s="1"/>
      <c r="K403" s="21">
        <v>0</v>
      </c>
      <c r="O403" s="2" t="e">
        <f ca="1">VLOOKUP(Table_Data_Table_135[[#This Row],[Item ID]],Analysis_Table,8,FALSE)</f>
        <v>#N/A</v>
      </c>
      <c r="P403" s="19" t="e">
        <f ca="1">VLOOKUP(Table_Data_Table_135[[#This Row],[Item ID]],Analysis_Table,9,FALSE)</f>
        <v>#N/A</v>
      </c>
      <c r="Q403" s="18" t="e">
        <f ca="1">VLOOKUP(Table_Data_Table_135[[#This Row],[Item ID]],Analysis_Table,10,FALSE)</f>
        <v>#N/A</v>
      </c>
      <c r="R403" s="21" t="e">
        <f ca="1">VLOOKUP(Table_Data_Table_135[[#This Row],[Item ID]],Analysis_Table,11,FALSE)</f>
        <v>#N/A</v>
      </c>
      <c r="S403" s="2" t="e">
        <f ca="1">VLOOKUP(Table_Data_Table_135[[#This Row],[Item ID]],Analysis_Table,12,FALSE)</f>
        <v>#N/A</v>
      </c>
      <c r="T403" s="20" t="e">
        <f ca="1">VLOOKUP(Table_Data_Table_135[[#This Row],[Item ID]],Analysis_Table,13,FALSE)</f>
        <v>#N/A</v>
      </c>
      <c r="U403" s="3" t="e">
        <f ca="1">VLOOKUP(Table_Data_Table_135[[#This Row],[Item ID]],Analysis_Table,14,FALSE)</f>
        <v>#N/A</v>
      </c>
      <c r="V403" s="22" t="e">
        <f ca="1">VLOOKUP(Table_Data_Table_135[[#This Row],[Item ID]],Analysis_Table,15,FALSE)</f>
        <v>#N/A</v>
      </c>
      <c r="W403" s="2" t="e">
        <f ca="1">VLOOKUP(Table_Data_Table_135[[#This Row],[Item ID]],Analysis_Table,16,FALSE)</f>
        <v>#N/A</v>
      </c>
      <c r="X403" s="2" t="e">
        <f ca="1">VLOOKUP(Table_Data_Table_135[[#This Row],[Item ID]],Analysis_Table,17,FALSE)</f>
        <v>#N/A</v>
      </c>
      <c r="Y403" s="20" t="e">
        <f ca="1">VLOOKUP(Table_Data_Table_135[[#This Row],[Item ID]],Analysis_Table,18,FALSE)</f>
        <v>#N/A</v>
      </c>
      <c r="Z403" s="20" t="e">
        <f ca="1">VLOOKUP(Table_Data_Table_135[[#This Row],[Item ID]],Analysis_Table,19,FALSE)</f>
        <v>#N/A</v>
      </c>
      <c r="AA403"/>
      <c r="AB403"/>
      <c r="AC403">
        <v>1</v>
      </c>
    </row>
    <row r="404" spans="1:29" hidden="1" x14ac:dyDescent="0.25">
      <c r="A404" t="s">
        <v>133</v>
      </c>
      <c r="C404" t="e">
        <f ca="1">VLOOKUP(Table_Data_Table_135[[#This Row],[Item ID]],Analysis_Table,20,FALSE)</f>
        <v>#N/A</v>
      </c>
      <c r="F404" s="1"/>
      <c r="K404" s="21">
        <v>0</v>
      </c>
      <c r="O404" s="2" t="e">
        <f ca="1">VLOOKUP(Table_Data_Table_135[[#This Row],[Item ID]],Analysis_Table,8,FALSE)</f>
        <v>#N/A</v>
      </c>
      <c r="P404" s="19" t="e">
        <f ca="1">VLOOKUP(Table_Data_Table_135[[#This Row],[Item ID]],Analysis_Table,9,FALSE)</f>
        <v>#N/A</v>
      </c>
      <c r="Q404" s="18" t="e">
        <f ca="1">VLOOKUP(Table_Data_Table_135[[#This Row],[Item ID]],Analysis_Table,10,FALSE)</f>
        <v>#N/A</v>
      </c>
      <c r="R404" s="21" t="e">
        <f ca="1">VLOOKUP(Table_Data_Table_135[[#This Row],[Item ID]],Analysis_Table,11,FALSE)</f>
        <v>#N/A</v>
      </c>
      <c r="S404" s="2" t="e">
        <f ca="1">VLOOKUP(Table_Data_Table_135[[#This Row],[Item ID]],Analysis_Table,12,FALSE)</f>
        <v>#N/A</v>
      </c>
      <c r="T404" s="20" t="e">
        <f ca="1">VLOOKUP(Table_Data_Table_135[[#This Row],[Item ID]],Analysis_Table,13,FALSE)</f>
        <v>#N/A</v>
      </c>
      <c r="U404" s="3" t="e">
        <f ca="1">VLOOKUP(Table_Data_Table_135[[#This Row],[Item ID]],Analysis_Table,14,FALSE)</f>
        <v>#N/A</v>
      </c>
      <c r="V404" s="22" t="e">
        <f ca="1">VLOOKUP(Table_Data_Table_135[[#This Row],[Item ID]],Analysis_Table,15,FALSE)</f>
        <v>#N/A</v>
      </c>
      <c r="W404" s="2" t="e">
        <f ca="1">VLOOKUP(Table_Data_Table_135[[#This Row],[Item ID]],Analysis_Table,16,FALSE)</f>
        <v>#N/A</v>
      </c>
      <c r="X404" s="2" t="e">
        <f ca="1">VLOOKUP(Table_Data_Table_135[[#This Row],[Item ID]],Analysis_Table,17,FALSE)</f>
        <v>#N/A</v>
      </c>
      <c r="Y404" s="20" t="e">
        <f ca="1">VLOOKUP(Table_Data_Table_135[[#This Row],[Item ID]],Analysis_Table,18,FALSE)</f>
        <v>#N/A</v>
      </c>
      <c r="Z404" s="20" t="e">
        <f ca="1">VLOOKUP(Table_Data_Table_135[[#This Row],[Item ID]],Analysis_Table,19,FALSE)</f>
        <v>#N/A</v>
      </c>
      <c r="AA404"/>
      <c r="AB404"/>
      <c r="AC404">
        <v>1</v>
      </c>
    </row>
    <row r="405" spans="1:29" hidden="1" x14ac:dyDescent="0.25">
      <c r="A405" t="s">
        <v>133</v>
      </c>
      <c r="C405" t="e">
        <f ca="1">VLOOKUP(Table_Data_Table_135[[#This Row],[Item ID]],Analysis_Table,20,FALSE)</f>
        <v>#N/A</v>
      </c>
      <c r="F405" s="1"/>
      <c r="K405" s="21">
        <v>0</v>
      </c>
      <c r="O405" s="2" t="e">
        <f ca="1">VLOOKUP(Table_Data_Table_135[[#This Row],[Item ID]],Analysis_Table,8,FALSE)</f>
        <v>#N/A</v>
      </c>
      <c r="P405" s="19" t="e">
        <f ca="1">VLOOKUP(Table_Data_Table_135[[#This Row],[Item ID]],Analysis_Table,9,FALSE)</f>
        <v>#N/A</v>
      </c>
      <c r="Q405" s="18" t="e">
        <f ca="1">VLOOKUP(Table_Data_Table_135[[#This Row],[Item ID]],Analysis_Table,10,FALSE)</f>
        <v>#N/A</v>
      </c>
      <c r="R405" s="21" t="e">
        <f ca="1">VLOOKUP(Table_Data_Table_135[[#This Row],[Item ID]],Analysis_Table,11,FALSE)</f>
        <v>#N/A</v>
      </c>
      <c r="S405" s="2" t="e">
        <f ca="1">VLOOKUP(Table_Data_Table_135[[#This Row],[Item ID]],Analysis_Table,12,FALSE)</f>
        <v>#N/A</v>
      </c>
      <c r="T405" s="20" t="e">
        <f ca="1">VLOOKUP(Table_Data_Table_135[[#This Row],[Item ID]],Analysis_Table,13,FALSE)</f>
        <v>#N/A</v>
      </c>
      <c r="U405" s="3" t="e">
        <f ca="1">VLOOKUP(Table_Data_Table_135[[#This Row],[Item ID]],Analysis_Table,14,FALSE)</f>
        <v>#N/A</v>
      </c>
      <c r="V405" s="22" t="e">
        <f ca="1">VLOOKUP(Table_Data_Table_135[[#This Row],[Item ID]],Analysis_Table,15,FALSE)</f>
        <v>#N/A</v>
      </c>
      <c r="W405" s="2" t="e">
        <f ca="1">VLOOKUP(Table_Data_Table_135[[#This Row],[Item ID]],Analysis_Table,16,FALSE)</f>
        <v>#N/A</v>
      </c>
      <c r="X405" s="2" t="e">
        <f ca="1">VLOOKUP(Table_Data_Table_135[[#This Row],[Item ID]],Analysis_Table,17,FALSE)</f>
        <v>#N/A</v>
      </c>
      <c r="Y405" s="20" t="e">
        <f ca="1">VLOOKUP(Table_Data_Table_135[[#This Row],[Item ID]],Analysis_Table,18,FALSE)</f>
        <v>#N/A</v>
      </c>
      <c r="Z405" s="20" t="e">
        <f ca="1">VLOOKUP(Table_Data_Table_135[[#This Row],[Item ID]],Analysis_Table,19,FALSE)</f>
        <v>#N/A</v>
      </c>
      <c r="AA405"/>
      <c r="AB405"/>
      <c r="AC405">
        <v>1</v>
      </c>
    </row>
    <row r="406" spans="1:29" hidden="1" x14ac:dyDescent="0.25">
      <c r="A406" t="s">
        <v>133</v>
      </c>
      <c r="C406" t="e">
        <f ca="1">VLOOKUP(Table_Data_Table_135[[#This Row],[Item ID]],Analysis_Table,20,FALSE)</f>
        <v>#N/A</v>
      </c>
      <c r="F406" s="1"/>
      <c r="K406" s="21">
        <v>0</v>
      </c>
      <c r="O406" s="2" t="e">
        <f ca="1">VLOOKUP(Table_Data_Table_135[[#This Row],[Item ID]],Analysis_Table,8,FALSE)</f>
        <v>#N/A</v>
      </c>
      <c r="P406" s="19" t="e">
        <f ca="1">VLOOKUP(Table_Data_Table_135[[#This Row],[Item ID]],Analysis_Table,9,FALSE)</f>
        <v>#N/A</v>
      </c>
      <c r="Q406" s="18" t="e">
        <f ca="1">VLOOKUP(Table_Data_Table_135[[#This Row],[Item ID]],Analysis_Table,10,FALSE)</f>
        <v>#N/A</v>
      </c>
      <c r="R406" s="21" t="e">
        <f ca="1">VLOOKUP(Table_Data_Table_135[[#This Row],[Item ID]],Analysis_Table,11,FALSE)</f>
        <v>#N/A</v>
      </c>
      <c r="S406" s="2" t="e">
        <f ca="1">VLOOKUP(Table_Data_Table_135[[#This Row],[Item ID]],Analysis_Table,12,FALSE)</f>
        <v>#N/A</v>
      </c>
      <c r="T406" s="20" t="e">
        <f ca="1">VLOOKUP(Table_Data_Table_135[[#This Row],[Item ID]],Analysis_Table,13,FALSE)</f>
        <v>#N/A</v>
      </c>
      <c r="U406" s="3" t="e">
        <f ca="1">VLOOKUP(Table_Data_Table_135[[#This Row],[Item ID]],Analysis_Table,14,FALSE)</f>
        <v>#N/A</v>
      </c>
      <c r="V406" s="22" t="e">
        <f ca="1">VLOOKUP(Table_Data_Table_135[[#This Row],[Item ID]],Analysis_Table,15,FALSE)</f>
        <v>#N/A</v>
      </c>
      <c r="W406" s="2" t="e">
        <f ca="1">VLOOKUP(Table_Data_Table_135[[#This Row],[Item ID]],Analysis_Table,16,FALSE)</f>
        <v>#N/A</v>
      </c>
      <c r="X406" s="2" t="e">
        <f ca="1">VLOOKUP(Table_Data_Table_135[[#This Row],[Item ID]],Analysis_Table,17,FALSE)</f>
        <v>#N/A</v>
      </c>
      <c r="Y406" s="20" t="e">
        <f ca="1">VLOOKUP(Table_Data_Table_135[[#This Row],[Item ID]],Analysis_Table,18,FALSE)</f>
        <v>#N/A</v>
      </c>
      <c r="Z406" s="20" t="e">
        <f ca="1">VLOOKUP(Table_Data_Table_135[[#This Row],[Item ID]],Analysis_Table,19,FALSE)</f>
        <v>#N/A</v>
      </c>
      <c r="AA406"/>
      <c r="AB406"/>
      <c r="AC406">
        <v>1</v>
      </c>
    </row>
    <row r="407" spans="1:29" hidden="1" x14ac:dyDescent="0.25">
      <c r="A407" t="s">
        <v>133</v>
      </c>
      <c r="C407" t="e">
        <f ca="1">VLOOKUP(Table_Data_Table_135[[#This Row],[Item ID]],Analysis_Table,20,FALSE)</f>
        <v>#N/A</v>
      </c>
      <c r="F407" s="1"/>
      <c r="K407" s="21">
        <v>0</v>
      </c>
      <c r="O407" s="2" t="e">
        <f ca="1">VLOOKUP(Table_Data_Table_135[[#This Row],[Item ID]],Analysis_Table,8,FALSE)</f>
        <v>#N/A</v>
      </c>
      <c r="P407" s="19" t="e">
        <f ca="1">VLOOKUP(Table_Data_Table_135[[#This Row],[Item ID]],Analysis_Table,9,FALSE)</f>
        <v>#N/A</v>
      </c>
      <c r="Q407" s="18" t="e">
        <f ca="1">VLOOKUP(Table_Data_Table_135[[#This Row],[Item ID]],Analysis_Table,10,FALSE)</f>
        <v>#N/A</v>
      </c>
      <c r="R407" s="21" t="e">
        <f ca="1">VLOOKUP(Table_Data_Table_135[[#This Row],[Item ID]],Analysis_Table,11,FALSE)</f>
        <v>#N/A</v>
      </c>
      <c r="S407" s="2" t="e">
        <f ca="1">VLOOKUP(Table_Data_Table_135[[#This Row],[Item ID]],Analysis_Table,12,FALSE)</f>
        <v>#N/A</v>
      </c>
      <c r="T407" s="20" t="e">
        <f ca="1">VLOOKUP(Table_Data_Table_135[[#This Row],[Item ID]],Analysis_Table,13,FALSE)</f>
        <v>#N/A</v>
      </c>
      <c r="U407" s="3" t="e">
        <f ca="1">VLOOKUP(Table_Data_Table_135[[#This Row],[Item ID]],Analysis_Table,14,FALSE)</f>
        <v>#N/A</v>
      </c>
      <c r="V407" s="22" t="e">
        <f ca="1">VLOOKUP(Table_Data_Table_135[[#This Row],[Item ID]],Analysis_Table,15,FALSE)</f>
        <v>#N/A</v>
      </c>
      <c r="W407" s="2" t="e">
        <f ca="1">VLOOKUP(Table_Data_Table_135[[#This Row],[Item ID]],Analysis_Table,16,FALSE)</f>
        <v>#N/A</v>
      </c>
      <c r="X407" s="2" t="e">
        <f ca="1">VLOOKUP(Table_Data_Table_135[[#This Row],[Item ID]],Analysis_Table,17,FALSE)</f>
        <v>#N/A</v>
      </c>
      <c r="Y407" s="20" t="e">
        <f ca="1">VLOOKUP(Table_Data_Table_135[[#This Row],[Item ID]],Analysis_Table,18,FALSE)</f>
        <v>#N/A</v>
      </c>
      <c r="Z407" s="20" t="e">
        <f ca="1">VLOOKUP(Table_Data_Table_135[[#This Row],[Item ID]],Analysis_Table,19,FALSE)</f>
        <v>#N/A</v>
      </c>
      <c r="AA407"/>
      <c r="AB407"/>
      <c r="AC407">
        <v>1</v>
      </c>
    </row>
    <row r="408" spans="1:29" hidden="1" x14ac:dyDescent="0.25">
      <c r="A408" t="s">
        <v>133</v>
      </c>
      <c r="C408" t="e">
        <f ca="1">VLOOKUP(Table_Data_Table_135[[#This Row],[Item ID]],Analysis_Table,20,FALSE)</f>
        <v>#N/A</v>
      </c>
      <c r="F408" s="1"/>
      <c r="K408" s="21">
        <v>0</v>
      </c>
      <c r="O408" s="2" t="e">
        <f ca="1">VLOOKUP(Table_Data_Table_135[[#This Row],[Item ID]],Analysis_Table,8,FALSE)</f>
        <v>#N/A</v>
      </c>
      <c r="P408" s="19" t="e">
        <f ca="1">VLOOKUP(Table_Data_Table_135[[#This Row],[Item ID]],Analysis_Table,9,FALSE)</f>
        <v>#N/A</v>
      </c>
      <c r="Q408" s="18" t="e">
        <f ca="1">VLOOKUP(Table_Data_Table_135[[#This Row],[Item ID]],Analysis_Table,10,FALSE)</f>
        <v>#N/A</v>
      </c>
      <c r="R408" s="21" t="e">
        <f ca="1">VLOOKUP(Table_Data_Table_135[[#This Row],[Item ID]],Analysis_Table,11,FALSE)</f>
        <v>#N/A</v>
      </c>
      <c r="S408" s="2" t="e">
        <f ca="1">VLOOKUP(Table_Data_Table_135[[#This Row],[Item ID]],Analysis_Table,12,FALSE)</f>
        <v>#N/A</v>
      </c>
      <c r="T408" s="20" t="e">
        <f ca="1">VLOOKUP(Table_Data_Table_135[[#This Row],[Item ID]],Analysis_Table,13,FALSE)</f>
        <v>#N/A</v>
      </c>
      <c r="U408" s="3" t="e">
        <f ca="1">VLOOKUP(Table_Data_Table_135[[#This Row],[Item ID]],Analysis_Table,14,FALSE)</f>
        <v>#N/A</v>
      </c>
      <c r="V408" s="22" t="e">
        <f ca="1">VLOOKUP(Table_Data_Table_135[[#This Row],[Item ID]],Analysis_Table,15,FALSE)</f>
        <v>#N/A</v>
      </c>
      <c r="W408" s="2" t="e">
        <f ca="1">VLOOKUP(Table_Data_Table_135[[#This Row],[Item ID]],Analysis_Table,16,FALSE)</f>
        <v>#N/A</v>
      </c>
      <c r="X408" s="2" t="e">
        <f ca="1">VLOOKUP(Table_Data_Table_135[[#This Row],[Item ID]],Analysis_Table,17,FALSE)</f>
        <v>#N/A</v>
      </c>
      <c r="Y408" s="20" t="e">
        <f ca="1">VLOOKUP(Table_Data_Table_135[[#This Row],[Item ID]],Analysis_Table,18,FALSE)</f>
        <v>#N/A</v>
      </c>
      <c r="Z408" s="20" t="e">
        <f ca="1">VLOOKUP(Table_Data_Table_135[[#This Row],[Item ID]],Analysis_Table,19,FALSE)</f>
        <v>#N/A</v>
      </c>
      <c r="AA408"/>
      <c r="AB408"/>
      <c r="AC408">
        <v>1</v>
      </c>
    </row>
    <row r="409" spans="1:29" hidden="1" x14ac:dyDescent="0.25">
      <c r="A409" t="s">
        <v>133</v>
      </c>
      <c r="C409" t="e">
        <f ca="1">VLOOKUP(Table_Data_Table_135[[#This Row],[Item ID]],Analysis_Table,20,FALSE)</f>
        <v>#N/A</v>
      </c>
      <c r="F409" s="1"/>
      <c r="K409" s="21">
        <v>0</v>
      </c>
      <c r="O409" s="2" t="e">
        <f ca="1">VLOOKUP(Table_Data_Table_135[[#This Row],[Item ID]],Analysis_Table,8,FALSE)</f>
        <v>#N/A</v>
      </c>
      <c r="P409" s="19" t="e">
        <f ca="1">VLOOKUP(Table_Data_Table_135[[#This Row],[Item ID]],Analysis_Table,9,FALSE)</f>
        <v>#N/A</v>
      </c>
      <c r="Q409" s="18" t="e">
        <f ca="1">VLOOKUP(Table_Data_Table_135[[#This Row],[Item ID]],Analysis_Table,10,FALSE)</f>
        <v>#N/A</v>
      </c>
      <c r="R409" s="21" t="e">
        <f ca="1">VLOOKUP(Table_Data_Table_135[[#This Row],[Item ID]],Analysis_Table,11,FALSE)</f>
        <v>#N/A</v>
      </c>
      <c r="S409" s="2" t="e">
        <f ca="1">VLOOKUP(Table_Data_Table_135[[#This Row],[Item ID]],Analysis_Table,12,FALSE)</f>
        <v>#N/A</v>
      </c>
      <c r="T409" s="20" t="e">
        <f ca="1">VLOOKUP(Table_Data_Table_135[[#This Row],[Item ID]],Analysis_Table,13,FALSE)</f>
        <v>#N/A</v>
      </c>
      <c r="U409" s="3" t="e">
        <f ca="1">VLOOKUP(Table_Data_Table_135[[#This Row],[Item ID]],Analysis_Table,14,FALSE)</f>
        <v>#N/A</v>
      </c>
      <c r="V409" s="22" t="e">
        <f ca="1">VLOOKUP(Table_Data_Table_135[[#This Row],[Item ID]],Analysis_Table,15,FALSE)</f>
        <v>#N/A</v>
      </c>
      <c r="W409" s="2" t="e">
        <f ca="1">VLOOKUP(Table_Data_Table_135[[#This Row],[Item ID]],Analysis_Table,16,FALSE)</f>
        <v>#N/A</v>
      </c>
      <c r="X409" s="2" t="e">
        <f ca="1">VLOOKUP(Table_Data_Table_135[[#This Row],[Item ID]],Analysis_Table,17,FALSE)</f>
        <v>#N/A</v>
      </c>
      <c r="Y409" s="20" t="e">
        <f ca="1">VLOOKUP(Table_Data_Table_135[[#This Row],[Item ID]],Analysis_Table,18,FALSE)</f>
        <v>#N/A</v>
      </c>
      <c r="Z409" s="20" t="e">
        <f ca="1">VLOOKUP(Table_Data_Table_135[[#This Row],[Item ID]],Analysis_Table,19,FALSE)</f>
        <v>#N/A</v>
      </c>
      <c r="AA409"/>
      <c r="AB409"/>
      <c r="AC409">
        <v>1</v>
      </c>
    </row>
    <row r="410" spans="1:29" hidden="1" x14ac:dyDescent="0.25">
      <c r="A410" t="s">
        <v>133</v>
      </c>
      <c r="C410" t="e">
        <f ca="1">VLOOKUP(Table_Data_Table_135[[#This Row],[Item ID]],Analysis_Table,20,FALSE)</f>
        <v>#N/A</v>
      </c>
      <c r="F410" s="1"/>
      <c r="K410" s="21">
        <v>0</v>
      </c>
      <c r="O410" s="2" t="e">
        <f ca="1">VLOOKUP(Table_Data_Table_135[[#This Row],[Item ID]],Analysis_Table,8,FALSE)</f>
        <v>#N/A</v>
      </c>
      <c r="P410" s="19" t="e">
        <f ca="1">VLOOKUP(Table_Data_Table_135[[#This Row],[Item ID]],Analysis_Table,9,FALSE)</f>
        <v>#N/A</v>
      </c>
      <c r="Q410" s="18" t="e">
        <f ca="1">VLOOKUP(Table_Data_Table_135[[#This Row],[Item ID]],Analysis_Table,10,FALSE)</f>
        <v>#N/A</v>
      </c>
      <c r="R410" s="21" t="e">
        <f ca="1">VLOOKUP(Table_Data_Table_135[[#This Row],[Item ID]],Analysis_Table,11,FALSE)</f>
        <v>#N/A</v>
      </c>
      <c r="S410" s="2" t="e">
        <f ca="1">VLOOKUP(Table_Data_Table_135[[#This Row],[Item ID]],Analysis_Table,12,FALSE)</f>
        <v>#N/A</v>
      </c>
      <c r="T410" s="20" t="e">
        <f ca="1">VLOOKUP(Table_Data_Table_135[[#This Row],[Item ID]],Analysis_Table,13,FALSE)</f>
        <v>#N/A</v>
      </c>
      <c r="U410" s="3" t="e">
        <f ca="1">VLOOKUP(Table_Data_Table_135[[#This Row],[Item ID]],Analysis_Table,14,FALSE)</f>
        <v>#N/A</v>
      </c>
      <c r="V410" s="22" t="e">
        <f ca="1">VLOOKUP(Table_Data_Table_135[[#This Row],[Item ID]],Analysis_Table,15,FALSE)</f>
        <v>#N/A</v>
      </c>
      <c r="W410" s="2" t="e">
        <f ca="1">VLOOKUP(Table_Data_Table_135[[#This Row],[Item ID]],Analysis_Table,16,FALSE)</f>
        <v>#N/A</v>
      </c>
      <c r="X410" s="2" t="e">
        <f ca="1">VLOOKUP(Table_Data_Table_135[[#This Row],[Item ID]],Analysis_Table,17,FALSE)</f>
        <v>#N/A</v>
      </c>
      <c r="Y410" s="20" t="e">
        <f ca="1">VLOOKUP(Table_Data_Table_135[[#This Row],[Item ID]],Analysis_Table,18,FALSE)</f>
        <v>#N/A</v>
      </c>
      <c r="Z410" s="20" t="e">
        <f ca="1">VLOOKUP(Table_Data_Table_135[[#This Row],[Item ID]],Analysis_Table,19,FALSE)</f>
        <v>#N/A</v>
      </c>
      <c r="AA410"/>
      <c r="AB410"/>
      <c r="AC410">
        <v>1</v>
      </c>
    </row>
    <row r="411" spans="1:29" hidden="1" x14ac:dyDescent="0.25">
      <c r="A411" t="s">
        <v>133</v>
      </c>
      <c r="C411" t="e">
        <f ca="1">VLOOKUP(Table_Data_Table_135[[#This Row],[Item ID]],Analysis_Table,20,FALSE)</f>
        <v>#N/A</v>
      </c>
      <c r="F411" s="1"/>
      <c r="K411" s="21">
        <v>0</v>
      </c>
      <c r="O411" s="2" t="e">
        <f ca="1">VLOOKUP(Table_Data_Table_135[[#This Row],[Item ID]],Analysis_Table,8,FALSE)</f>
        <v>#N/A</v>
      </c>
      <c r="P411" s="19" t="e">
        <f ca="1">VLOOKUP(Table_Data_Table_135[[#This Row],[Item ID]],Analysis_Table,9,FALSE)</f>
        <v>#N/A</v>
      </c>
      <c r="Q411" s="18" t="e">
        <f ca="1">VLOOKUP(Table_Data_Table_135[[#This Row],[Item ID]],Analysis_Table,10,FALSE)</f>
        <v>#N/A</v>
      </c>
      <c r="R411" s="21" t="e">
        <f ca="1">VLOOKUP(Table_Data_Table_135[[#This Row],[Item ID]],Analysis_Table,11,FALSE)</f>
        <v>#N/A</v>
      </c>
      <c r="S411" s="2" t="e">
        <f ca="1">VLOOKUP(Table_Data_Table_135[[#This Row],[Item ID]],Analysis_Table,12,FALSE)</f>
        <v>#N/A</v>
      </c>
      <c r="T411" s="20" t="e">
        <f ca="1">VLOOKUP(Table_Data_Table_135[[#This Row],[Item ID]],Analysis_Table,13,FALSE)</f>
        <v>#N/A</v>
      </c>
      <c r="U411" s="3" t="e">
        <f ca="1">VLOOKUP(Table_Data_Table_135[[#This Row],[Item ID]],Analysis_Table,14,FALSE)</f>
        <v>#N/A</v>
      </c>
      <c r="V411" s="22" t="e">
        <f ca="1">VLOOKUP(Table_Data_Table_135[[#This Row],[Item ID]],Analysis_Table,15,FALSE)</f>
        <v>#N/A</v>
      </c>
      <c r="W411" s="2" t="e">
        <f ca="1">VLOOKUP(Table_Data_Table_135[[#This Row],[Item ID]],Analysis_Table,16,FALSE)</f>
        <v>#N/A</v>
      </c>
      <c r="X411" s="2" t="e">
        <f ca="1">VLOOKUP(Table_Data_Table_135[[#This Row],[Item ID]],Analysis_Table,17,FALSE)</f>
        <v>#N/A</v>
      </c>
      <c r="Y411" s="20" t="e">
        <f ca="1">VLOOKUP(Table_Data_Table_135[[#This Row],[Item ID]],Analysis_Table,18,FALSE)</f>
        <v>#N/A</v>
      </c>
      <c r="Z411" s="20" t="e">
        <f ca="1">VLOOKUP(Table_Data_Table_135[[#This Row],[Item ID]],Analysis_Table,19,FALSE)</f>
        <v>#N/A</v>
      </c>
      <c r="AA411"/>
      <c r="AB411"/>
      <c r="AC411">
        <v>1</v>
      </c>
    </row>
    <row r="412" spans="1:29" hidden="1" x14ac:dyDescent="0.25">
      <c r="A412" t="s">
        <v>133</v>
      </c>
      <c r="C412" t="e">
        <f ca="1">VLOOKUP(Table_Data_Table_135[[#This Row],[Item ID]],Analysis_Table,20,FALSE)</f>
        <v>#N/A</v>
      </c>
      <c r="F412" s="1"/>
      <c r="K412" s="21">
        <v>0</v>
      </c>
      <c r="O412" s="2" t="e">
        <f ca="1">VLOOKUP(Table_Data_Table_135[[#This Row],[Item ID]],Analysis_Table,8,FALSE)</f>
        <v>#N/A</v>
      </c>
      <c r="P412" s="19" t="e">
        <f ca="1">VLOOKUP(Table_Data_Table_135[[#This Row],[Item ID]],Analysis_Table,9,FALSE)</f>
        <v>#N/A</v>
      </c>
      <c r="Q412" s="18" t="e">
        <f ca="1">VLOOKUP(Table_Data_Table_135[[#This Row],[Item ID]],Analysis_Table,10,FALSE)</f>
        <v>#N/A</v>
      </c>
      <c r="R412" s="21" t="e">
        <f ca="1">VLOOKUP(Table_Data_Table_135[[#This Row],[Item ID]],Analysis_Table,11,FALSE)</f>
        <v>#N/A</v>
      </c>
      <c r="S412" s="2" t="e">
        <f ca="1">VLOOKUP(Table_Data_Table_135[[#This Row],[Item ID]],Analysis_Table,12,FALSE)</f>
        <v>#N/A</v>
      </c>
      <c r="T412" s="20" t="e">
        <f ca="1">VLOOKUP(Table_Data_Table_135[[#This Row],[Item ID]],Analysis_Table,13,FALSE)</f>
        <v>#N/A</v>
      </c>
      <c r="U412" s="3" t="e">
        <f ca="1">VLOOKUP(Table_Data_Table_135[[#This Row],[Item ID]],Analysis_Table,14,FALSE)</f>
        <v>#N/A</v>
      </c>
      <c r="V412" s="22" t="e">
        <f ca="1">VLOOKUP(Table_Data_Table_135[[#This Row],[Item ID]],Analysis_Table,15,FALSE)</f>
        <v>#N/A</v>
      </c>
      <c r="W412" s="2" t="e">
        <f ca="1">VLOOKUP(Table_Data_Table_135[[#This Row],[Item ID]],Analysis_Table,16,FALSE)</f>
        <v>#N/A</v>
      </c>
      <c r="X412" s="2" t="e">
        <f ca="1">VLOOKUP(Table_Data_Table_135[[#This Row],[Item ID]],Analysis_Table,17,FALSE)</f>
        <v>#N/A</v>
      </c>
      <c r="Y412" s="20" t="e">
        <f ca="1">VLOOKUP(Table_Data_Table_135[[#This Row],[Item ID]],Analysis_Table,18,FALSE)</f>
        <v>#N/A</v>
      </c>
      <c r="Z412" s="20" t="e">
        <f ca="1">VLOOKUP(Table_Data_Table_135[[#This Row],[Item ID]],Analysis_Table,19,FALSE)</f>
        <v>#N/A</v>
      </c>
      <c r="AA412"/>
      <c r="AB412"/>
      <c r="AC412">
        <v>1</v>
      </c>
    </row>
    <row r="413" spans="1:29" hidden="1" x14ac:dyDescent="0.25">
      <c r="A413" t="s">
        <v>133</v>
      </c>
      <c r="C413" t="e">
        <f ca="1">VLOOKUP(Table_Data_Table_135[[#This Row],[Item ID]],Analysis_Table,20,FALSE)</f>
        <v>#N/A</v>
      </c>
      <c r="F413" s="1"/>
      <c r="K413" s="21">
        <v>0</v>
      </c>
      <c r="O413" s="2" t="e">
        <f ca="1">VLOOKUP(Table_Data_Table_135[[#This Row],[Item ID]],Analysis_Table,8,FALSE)</f>
        <v>#N/A</v>
      </c>
      <c r="P413" s="19" t="e">
        <f ca="1">VLOOKUP(Table_Data_Table_135[[#This Row],[Item ID]],Analysis_Table,9,FALSE)</f>
        <v>#N/A</v>
      </c>
      <c r="Q413" s="18" t="e">
        <f ca="1">VLOOKUP(Table_Data_Table_135[[#This Row],[Item ID]],Analysis_Table,10,FALSE)</f>
        <v>#N/A</v>
      </c>
      <c r="R413" s="21" t="e">
        <f ca="1">VLOOKUP(Table_Data_Table_135[[#This Row],[Item ID]],Analysis_Table,11,FALSE)</f>
        <v>#N/A</v>
      </c>
      <c r="S413" s="2" t="e">
        <f ca="1">VLOOKUP(Table_Data_Table_135[[#This Row],[Item ID]],Analysis_Table,12,FALSE)</f>
        <v>#N/A</v>
      </c>
      <c r="T413" s="20" t="e">
        <f ca="1">VLOOKUP(Table_Data_Table_135[[#This Row],[Item ID]],Analysis_Table,13,FALSE)</f>
        <v>#N/A</v>
      </c>
      <c r="U413" s="3" t="e">
        <f ca="1">VLOOKUP(Table_Data_Table_135[[#This Row],[Item ID]],Analysis_Table,14,FALSE)</f>
        <v>#N/A</v>
      </c>
      <c r="V413" s="22" t="e">
        <f ca="1">VLOOKUP(Table_Data_Table_135[[#This Row],[Item ID]],Analysis_Table,15,FALSE)</f>
        <v>#N/A</v>
      </c>
      <c r="W413" s="2" t="e">
        <f ca="1">VLOOKUP(Table_Data_Table_135[[#This Row],[Item ID]],Analysis_Table,16,FALSE)</f>
        <v>#N/A</v>
      </c>
      <c r="X413" s="2" t="e">
        <f ca="1">VLOOKUP(Table_Data_Table_135[[#This Row],[Item ID]],Analysis_Table,17,FALSE)</f>
        <v>#N/A</v>
      </c>
      <c r="Y413" s="20" t="e">
        <f ca="1">VLOOKUP(Table_Data_Table_135[[#This Row],[Item ID]],Analysis_Table,18,FALSE)</f>
        <v>#N/A</v>
      </c>
      <c r="Z413" s="20" t="e">
        <f ca="1">VLOOKUP(Table_Data_Table_135[[#This Row],[Item ID]],Analysis_Table,19,FALSE)</f>
        <v>#N/A</v>
      </c>
      <c r="AA413"/>
      <c r="AB413"/>
      <c r="AC413">
        <v>1</v>
      </c>
    </row>
    <row r="414" spans="1:29" hidden="1" x14ac:dyDescent="0.25">
      <c r="A414" t="s">
        <v>133</v>
      </c>
      <c r="C414" t="e">
        <f ca="1">VLOOKUP(Table_Data_Table_135[[#This Row],[Item ID]],Analysis_Table,20,FALSE)</f>
        <v>#N/A</v>
      </c>
      <c r="F414" s="1"/>
      <c r="K414" s="21">
        <v>0</v>
      </c>
      <c r="O414" s="2" t="e">
        <f ca="1">VLOOKUP(Table_Data_Table_135[[#This Row],[Item ID]],Analysis_Table,8,FALSE)</f>
        <v>#N/A</v>
      </c>
      <c r="P414" s="19" t="e">
        <f ca="1">VLOOKUP(Table_Data_Table_135[[#This Row],[Item ID]],Analysis_Table,9,FALSE)</f>
        <v>#N/A</v>
      </c>
      <c r="Q414" s="18" t="e">
        <f ca="1">VLOOKUP(Table_Data_Table_135[[#This Row],[Item ID]],Analysis_Table,10,FALSE)</f>
        <v>#N/A</v>
      </c>
      <c r="R414" s="21" t="e">
        <f ca="1">VLOOKUP(Table_Data_Table_135[[#This Row],[Item ID]],Analysis_Table,11,FALSE)</f>
        <v>#N/A</v>
      </c>
      <c r="S414" s="2" t="e">
        <f ca="1">VLOOKUP(Table_Data_Table_135[[#This Row],[Item ID]],Analysis_Table,12,FALSE)</f>
        <v>#N/A</v>
      </c>
      <c r="T414" s="20" t="e">
        <f ca="1">VLOOKUP(Table_Data_Table_135[[#This Row],[Item ID]],Analysis_Table,13,FALSE)</f>
        <v>#N/A</v>
      </c>
      <c r="U414" s="3" t="e">
        <f ca="1">VLOOKUP(Table_Data_Table_135[[#This Row],[Item ID]],Analysis_Table,14,FALSE)</f>
        <v>#N/A</v>
      </c>
      <c r="V414" s="22" t="e">
        <f ca="1">VLOOKUP(Table_Data_Table_135[[#This Row],[Item ID]],Analysis_Table,15,FALSE)</f>
        <v>#N/A</v>
      </c>
      <c r="W414" s="2" t="e">
        <f ca="1">VLOOKUP(Table_Data_Table_135[[#This Row],[Item ID]],Analysis_Table,16,FALSE)</f>
        <v>#N/A</v>
      </c>
      <c r="X414" s="2" t="e">
        <f ca="1">VLOOKUP(Table_Data_Table_135[[#This Row],[Item ID]],Analysis_Table,17,FALSE)</f>
        <v>#N/A</v>
      </c>
      <c r="Y414" s="20" t="e">
        <f ca="1">VLOOKUP(Table_Data_Table_135[[#This Row],[Item ID]],Analysis_Table,18,FALSE)</f>
        <v>#N/A</v>
      </c>
      <c r="Z414" s="20" t="e">
        <f ca="1">VLOOKUP(Table_Data_Table_135[[#This Row],[Item ID]],Analysis_Table,19,FALSE)</f>
        <v>#N/A</v>
      </c>
      <c r="AA414"/>
      <c r="AB414"/>
      <c r="AC414">
        <v>1</v>
      </c>
    </row>
    <row r="415" spans="1:29" hidden="1" x14ac:dyDescent="0.25">
      <c r="A415" t="s">
        <v>133</v>
      </c>
      <c r="C415" t="e">
        <f ca="1">VLOOKUP(Table_Data_Table_135[[#This Row],[Item ID]],Analysis_Table,20,FALSE)</f>
        <v>#N/A</v>
      </c>
      <c r="F415" s="1"/>
      <c r="K415" s="21">
        <v>0</v>
      </c>
      <c r="O415" s="2" t="e">
        <f ca="1">VLOOKUP(Table_Data_Table_135[[#This Row],[Item ID]],Analysis_Table,8,FALSE)</f>
        <v>#N/A</v>
      </c>
      <c r="P415" s="19" t="e">
        <f ca="1">VLOOKUP(Table_Data_Table_135[[#This Row],[Item ID]],Analysis_Table,9,FALSE)</f>
        <v>#N/A</v>
      </c>
      <c r="Q415" s="18" t="e">
        <f ca="1">VLOOKUP(Table_Data_Table_135[[#This Row],[Item ID]],Analysis_Table,10,FALSE)</f>
        <v>#N/A</v>
      </c>
      <c r="R415" s="21" t="e">
        <f ca="1">VLOOKUP(Table_Data_Table_135[[#This Row],[Item ID]],Analysis_Table,11,FALSE)</f>
        <v>#N/A</v>
      </c>
      <c r="S415" s="2" t="e">
        <f ca="1">VLOOKUP(Table_Data_Table_135[[#This Row],[Item ID]],Analysis_Table,12,FALSE)</f>
        <v>#N/A</v>
      </c>
      <c r="T415" s="20" t="e">
        <f ca="1">VLOOKUP(Table_Data_Table_135[[#This Row],[Item ID]],Analysis_Table,13,FALSE)</f>
        <v>#N/A</v>
      </c>
      <c r="U415" s="3" t="e">
        <f ca="1">VLOOKUP(Table_Data_Table_135[[#This Row],[Item ID]],Analysis_Table,14,FALSE)</f>
        <v>#N/A</v>
      </c>
      <c r="V415" s="22" t="e">
        <f ca="1">VLOOKUP(Table_Data_Table_135[[#This Row],[Item ID]],Analysis_Table,15,FALSE)</f>
        <v>#N/A</v>
      </c>
      <c r="W415" s="2" t="e">
        <f ca="1">VLOOKUP(Table_Data_Table_135[[#This Row],[Item ID]],Analysis_Table,16,FALSE)</f>
        <v>#N/A</v>
      </c>
      <c r="X415" s="2" t="e">
        <f ca="1">VLOOKUP(Table_Data_Table_135[[#This Row],[Item ID]],Analysis_Table,17,FALSE)</f>
        <v>#N/A</v>
      </c>
      <c r="Y415" s="20" t="e">
        <f ca="1">VLOOKUP(Table_Data_Table_135[[#This Row],[Item ID]],Analysis_Table,18,FALSE)</f>
        <v>#N/A</v>
      </c>
      <c r="Z415" s="20" t="e">
        <f ca="1">VLOOKUP(Table_Data_Table_135[[#This Row],[Item ID]],Analysis_Table,19,FALSE)</f>
        <v>#N/A</v>
      </c>
      <c r="AA415"/>
      <c r="AB415"/>
      <c r="AC415">
        <v>1</v>
      </c>
    </row>
    <row r="416" spans="1:29" hidden="1" x14ac:dyDescent="0.25">
      <c r="A416" t="s">
        <v>133</v>
      </c>
      <c r="C416" t="e">
        <f ca="1">VLOOKUP(Table_Data_Table_135[[#This Row],[Item ID]],Analysis_Table,20,FALSE)</f>
        <v>#N/A</v>
      </c>
      <c r="F416" s="1"/>
      <c r="K416" s="21">
        <v>0</v>
      </c>
      <c r="O416" s="2" t="e">
        <f ca="1">VLOOKUP(Table_Data_Table_135[[#This Row],[Item ID]],Analysis_Table,8,FALSE)</f>
        <v>#N/A</v>
      </c>
      <c r="P416" s="19" t="e">
        <f ca="1">VLOOKUP(Table_Data_Table_135[[#This Row],[Item ID]],Analysis_Table,9,FALSE)</f>
        <v>#N/A</v>
      </c>
      <c r="Q416" s="18" t="e">
        <f ca="1">VLOOKUP(Table_Data_Table_135[[#This Row],[Item ID]],Analysis_Table,10,FALSE)</f>
        <v>#N/A</v>
      </c>
      <c r="R416" s="21" t="e">
        <f ca="1">VLOOKUP(Table_Data_Table_135[[#This Row],[Item ID]],Analysis_Table,11,FALSE)</f>
        <v>#N/A</v>
      </c>
      <c r="S416" s="2" t="e">
        <f ca="1">VLOOKUP(Table_Data_Table_135[[#This Row],[Item ID]],Analysis_Table,12,FALSE)</f>
        <v>#N/A</v>
      </c>
      <c r="T416" s="20" t="e">
        <f ca="1">VLOOKUP(Table_Data_Table_135[[#This Row],[Item ID]],Analysis_Table,13,FALSE)</f>
        <v>#N/A</v>
      </c>
      <c r="U416" s="3" t="e">
        <f ca="1">VLOOKUP(Table_Data_Table_135[[#This Row],[Item ID]],Analysis_Table,14,FALSE)</f>
        <v>#N/A</v>
      </c>
      <c r="V416" s="22" t="e">
        <f ca="1">VLOOKUP(Table_Data_Table_135[[#This Row],[Item ID]],Analysis_Table,15,FALSE)</f>
        <v>#N/A</v>
      </c>
      <c r="W416" s="2" t="e">
        <f ca="1">VLOOKUP(Table_Data_Table_135[[#This Row],[Item ID]],Analysis_Table,16,FALSE)</f>
        <v>#N/A</v>
      </c>
      <c r="X416" s="2" t="e">
        <f ca="1">VLOOKUP(Table_Data_Table_135[[#This Row],[Item ID]],Analysis_Table,17,FALSE)</f>
        <v>#N/A</v>
      </c>
      <c r="Y416" s="20" t="e">
        <f ca="1">VLOOKUP(Table_Data_Table_135[[#This Row],[Item ID]],Analysis_Table,18,FALSE)</f>
        <v>#N/A</v>
      </c>
      <c r="Z416" s="20" t="e">
        <f ca="1">VLOOKUP(Table_Data_Table_135[[#This Row],[Item ID]],Analysis_Table,19,FALSE)</f>
        <v>#N/A</v>
      </c>
      <c r="AA416"/>
      <c r="AB416"/>
      <c r="AC416">
        <v>1</v>
      </c>
    </row>
    <row r="417" spans="1:29" hidden="1" x14ac:dyDescent="0.25">
      <c r="A417" t="s">
        <v>133</v>
      </c>
      <c r="C417" t="e">
        <f ca="1">VLOOKUP(Table_Data_Table_135[[#This Row],[Item ID]],Analysis_Table,20,FALSE)</f>
        <v>#N/A</v>
      </c>
      <c r="F417" s="1"/>
      <c r="K417" s="21">
        <v>0</v>
      </c>
      <c r="O417" s="2" t="e">
        <f ca="1">VLOOKUP(Table_Data_Table_135[[#This Row],[Item ID]],Analysis_Table,8,FALSE)</f>
        <v>#N/A</v>
      </c>
      <c r="P417" s="19" t="e">
        <f ca="1">VLOOKUP(Table_Data_Table_135[[#This Row],[Item ID]],Analysis_Table,9,FALSE)</f>
        <v>#N/A</v>
      </c>
      <c r="Q417" s="18" t="e">
        <f ca="1">VLOOKUP(Table_Data_Table_135[[#This Row],[Item ID]],Analysis_Table,10,FALSE)</f>
        <v>#N/A</v>
      </c>
      <c r="R417" s="21" t="e">
        <f ca="1">VLOOKUP(Table_Data_Table_135[[#This Row],[Item ID]],Analysis_Table,11,FALSE)</f>
        <v>#N/A</v>
      </c>
      <c r="S417" s="2" t="e">
        <f ca="1">VLOOKUP(Table_Data_Table_135[[#This Row],[Item ID]],Analysis_Table,12,FALSE)</f>
        <v>#N/A</v>
      </c>
      <c r="T417" s="20" t="e">
        <f ca="1">VLOOKUP(Table_Data_Table_135[[#This Row],[Item ID]],Analysis_Table,13,FALSE)</f>
        <v>#N/A</v>
      </c>
      <c r="U417" s="3" t="e">
        <f ca="1">VLOOKUP(Table_Data_Table_135[[#This Row],[Item ID]],Analysis_Table,14,FALSE)</f>
        <v>#N/A</v>
      </c>
      <c r="V417" s="22" t="e">
        <f ca="1">VLOOKUP(Table_Data_Table_135[[#This Row],[Item ID]],Analysis_Table,15,FALSE)</f>
        <v>#N/A</v>
      </c>
      <c r="W417" s="2" t="e">
        <f ca="1">VLOOKUP(Table_Data_Table_135[[#This Row],[Item ID]],Analysis_Table,16,FALSE)</f>
        <v>#N/A</v>
      </c>
      <c r="X417" s="2" t="e">
        <f ca="1">VLOOKUP(Table_Data_Table_135[[#This Row],[Item ID]],Analysis_Table,17,FALSE)</f>
        <v>#N/A</v>
      </c>
      <c r="Y417" s="20" t="e">
        <f ca="1">VLOOKUP(Table_Data_Table_135[[#This Row],[Item ID]],Analysis_Table,18,FALSE)</f>
        <v>#N/A</v>
      </c>
      <c r="Z417" s="20" t="e">
        <f ca="1">VLOOKUP(Table_Data_Table_135[[#This Row],[Item ID]],Analysis_Table,19,FALSE)</f>
        <v>#N/A</v>
      </c>
      <c r="AA417"/>
      <c r="AB417"/>
      <c r="AC417">
        <v>1</v>
      </c>
    </row>
    <row r="418" spans="1:29" hidden="1" x14ac:dyDescent="0.25">
      <c r="A418" t="s">
        <v>133</v>
      </c>
      <c r="C418" t="e">
        <f ca="1">VLOOKUP(Table_Data_Table_135[[#This Row],[Item ID]],Analysis_Table,20,FALSE)</f>
        <v>#N/A</v>
      </c>
      <c r="F418" s="1"/>
      <c r="K418" s="21">
        <v>0</v>
      </c>
      <c r="O418" s="2" t="e">
        <f ca="1">VLOOKUP(Table_Data_Table_135[[#This Row],[Item ID]],Analysis_Table,8,FALSE)</f>
        <v>#N/A</v>
      </c>
      <c r="P418" s="19" t="e">
        <f ca="1">VLOOKUP(Table_Data_Table_135[[#This Row],[Item ID]],Analysis_Table,9,FALSE)</f>
        <v>#N/A</v>
      </c>
      <c r="Q418" s="18" t="e">
        <f ca="1">VLOOKUP(Table_Data_Table_135[[#This Row],[Item ID]],Analysis_Table,10,FALSE)</f>
        <v>#N/A</v>
      </c>
      <c r="R418" s="21" t="e">
        <f ca="1">VLOOKUP(Table_Data_Table_135[[#This Row],[Item ID]],Analysis_Table,11,FALSE)</f>
        <v>#N/A</v>
      </c>
      <c r="S418" s="2" t="e">
        <f ca="1">VLOOKUP(Table_Data_Table_135[[#This Row],[Item ID]],Analysis_Table,12,FALSE)</f>
        <v>#N/A</v>
      </c>
      <c r="T418" s="20" t="e">
        <f ca="1">VLOOKUP(Table_Data_Table_135[[#This Row],[Item ID]],Analysis_Table,13,FALSE)</f>
        <v>#N/A</v>
      </c>
      <c r="U418" s="3" t="e">
        <f ca="1">VLOOKUP(Table_Data_Table_135[[#This Row],[Item ID]],Analysis_Table,14,FALSE)</f>
        <v>#N/A</v>
      </c>
      <c r="V418" s="22" t="e">
        <f ca="1">VLOOKUP(Table_Data_Table_135[[#This Row],[Item ID]],Analysis_Table,15,FALSE)</f>
        <v>#N/A</v>
      </c>
      <c r="W418" s="2" t="e">
        <f ca="1">VLOOKUP(Table_Data_Table_135[[#This Row],[Item ID]],Analysis_Table,16,FALSE)</f>
        <v>#N/A</v>
      </c>
      <c r="X418" s="2" t="e">
        <f ca="1">VLOOKUP(Table_Data_Table_135[[#This Row],[Item ID]],Analysis_Table,17,FALSE)</f>
        <v>#N/A</v>
      </c>
      <c r="Y418" s="20" t="e">
        <f ca="1">VLOOKUP(Table_Data_Table_135[[#This Row],[Item ID]],Analysis_Table,18,FALSE)</f>
        <v>#N/A</v>
      </c>
      <c r="Z418" s="20" t="e">
        <f ca="1">VLOOKUP(Table_Data_Table_135[[#This Row],[Item ID]],Analysis_Table,19,FALSE)</f>
        <v>#N/A</v>
      </c>
      <c r="AA418"/>
      <c r="AB418"/>
      <c r="AC418">
        <v>1</v>
      </c>
    </row>
    <row r="419" spans="1:29" hidden="1" x14ac:dyDescent="0.25">
      <c r="A419" t="s">
        <v>133</v>
      </c>
      <c r="C419" t="e">
        <f ca="1">VLOOKUP(Table_Data_Table_135[[#This Row],[Item ID]],Analysis_Table,20,FALSE)</f>
        <v>#N/A</v>
      </c>
      <c r="F419" s="1"/>
      <c r="K419" s="21">
        <v>0</v>
      </c>
      <c r="O419" s="2" t="e">
        <f ca="1">VLOOKUP(Table_Data_Table_135[[#This Row],[Item ID]],Analysis_Table,8,FALSE)</f>
        <v>#N/A</v>
      </c>
      <c r="P419" s="19" t="e">
        <f ca="1">VLOOKUP(Table_Data_Table_135[[#This Row],[Item ID]],Analysis_Table,9,FALSE)</f>
        <v>#N/A</v>
      </c>
      <c r="Q419" s="18" t="e">
        <f ca="1">VLOOKUP(Table_Data_Table_135[[#This Row],[Item ID]],Analysis_Table,10,FALSE)</f>
        <v>#N/A</v>
      </c>
      <c r="R419" s="21" t="e">
        <f ca="1">VLOOKUP(Table_Data_Table_135[[#This Row],[Item ID]],Analysis_Table,11,FALSE)</f>
        <v>#N/A</v>
      </c>
      <c r="S419" s="2" t="e">
        <f ca="1">VLOOKUP(Table_Data_Table_135[[#This Row],[Item ID]],Analysis_Table,12,FALSE)</f>
        <v>#N/A</v>
      </c>
      <c r="T419" s="20" t="e">
        <f ca="1">VLOOKUP(Table_Data_Table_135[[#This Row],[Item ID]],Analysis_Table,13,FALSE)</f>
        <v>#N/A</v>
      </c>
      <c r="U419" s="3" t="e">
        <f ca="1">VLOOKUP(Table_Data_Table_135[[#This Row],[Item ID]],Analysis_Table,14,FALSE)</f>
        <v>#N/A</v>
      </c>
      <c r="V419" s="22" t="e">
        <f ca="1">VLOOKUP(Table_Data_Table_135[[#This Row],[Item ID]],Analysis_Table,15,FALSE)</f>
        <v>#N/A</v>
      </c>
      <c r="W419" s="2" t="e">
        <f ca="1">VLOOKUP(Table_Data_Table_135[[#This Row],[Item ID]],Analysis_Table,16,FALSE)</f>
        <v>#N/A</v>
      </c>
      <c r="X419" s="2" t="e">
        <f ca="1">VLOOKUP(Table_Data_Table_135[[#This Row],[Item ID]],Analysis_Table,17,FALSE)</f>
        <v>#N/A</v>
      </c>
      <c r="Y419" s="20" t="e">
        <f ca="1">VLOOKUP(Table_Data_Table_135[[#This Row],[Item ID]],Analysis_Table,18,FALSE)</f>
        <v>#N/A</v>
      </c>
      <c r="Z419" s="20" t="e">
        <f ca="1">VLOOKUP(Table_Data_Table_135[[#This Row],[Item ID]],Analysis_Table,19,FALSE)</f>
        <v>#N/A</v>
      </c>
      <c r="AA419"/>
      <c r="AB419"/>
      <c r="AC419">
        <v>1</v>
      </c>
    </row>
    <row r="420" spans="1:29" hidden="1" x14ac:dyDescent="0.25">
      <c r="A420" t="s">
        <v>133</v>
      </c>
      <c r="C420" t="e">
        <f ca="1">VLOOKUP(Table_Data_Table_135[[#This Row],[Item ID]],Analysis_Table,20,FALSE)</f>
        <v>#N/A</v>
      </c>
      <c r="F420" s="1"/>
      <c r="K420" s="21">
        <v>0</v>
      </c>
      <c r="O420" s="2" t="e">
        <f ca="1">VLOOKUP(Table_Data_Table_135[[#This Row],[Item ID]],Analysis_Table,8,FALSE)</f>
        <v>#N/A</v>
      </c>
      <c r="P420" s="19" t="e">
        <f ca="1">VLOOKUP(Table_Data_Table_135[[#This Row],[Item ID]],Analysis_Table,9,FALSE)</f>
        <v>#N/A</v>
      </c>
      <c r="Q420" s="18" t="e">
        <f ca="1">VLOOKUP(Table_Data_Table_135[[#This Row],[Item ID]],Analysis_Table,10,FALSE)</f>
        <v>#N/A</v>
      </c>
      <c r="R420" s="21" t="e">
        <f ca="1">VLOOKUP(Table_Data_Table_135[[#This Row],[Item ID]],Analysis_Table,11,FALSE)</f>
        <v>#N/A</v>
      </c>
      <c r="S420" s="2" t="e">
        <f ca="1">VLOOKUP(Table_Data_Table_135[[#This Row],[Item ID]],Analysis_Table,12,FALSE)</f>
        <v>#N/A</v>
      </c>
      <c r="T420" s="20" t="e">
        <f ca="1">VLOOKUP(Table_Data_Table_135[[#This Row],[Item ID]],Analysis_Table,13,FALSE)</f>
        <v>#N/A</v>
      </c>
      <c r="U420" s="3" t="e">
        <f ca="1">VLOOKUP(Table_Data_Table_135[[#This Row],[Item ID]],Analysis_Table,14,FALSE)</f>
        <v>#N/A</v>
      </c>
      <c r="V420" s="22" t="e">
        <f ca="1">VLOOKUP(Table_Data_Table_135[[#This Row],[Item ID]],Analysis_Table,15,FALSE)</f>
        <v>#N/A</v>
      </c>
      <c r="W420" s="2" t="e">
        <f ca="1">VLOOKUP(Table_Data_Table_135[[#This Row],[Item ID]],Analysis_Table,16,FALSE)</f>
        <v>#N/A</v>
      </c>
      <c r="X420" s="2" t="e">
        <f ca="1">VLOOKUP(Table_Data_Table_135[[#This Row],[Item ID]],Analysis_Table,17,FALSE)</f>
        <v>#N/A</v>
      </c>
      <c r="Y420" s="20" t="e">
        <f ca="1">VLOOKUP(Table_Data_Table_135[[#This Row],[Item ID]],Analysis_Table,18,FALSE)</f>
        <v>#N/A</v>
      </c>
      <c r="Z420" s="20" t="e">
        <f ca="1">VLOOKUP(Table_Data_Table_135[[#This Row],[Item ID]],Analysis_Table,19,FALSE)</f>
        <v>#N/A</v>
      </c>
      <c r="AA420"/>
      <c r="AB420"/>
      <c r="AC420">
        <v>1</v>
      </c>
    </row>
    <row r="421" spans="1:29" hidden="1" x14ac:dyDescent="0.25">
      <c r="A421" t="s">
        <v>133</v>
      </c>
      <c r="C421" t="e">
        <f ca="1">VLOOKUP(Table_Data_Table_135[[#This Row],[Item ID]],Analysis_Table,20,FALSE)</f>
        <v>#N/A</v>
      </c>
      <c r="F421" s="1"/>
      <c r="K421" s="21">
        <v>0</v>
      </c>
      <c r="O421" s="2" t="e">
        <f ca="1">VLOOKUP(Table_Data_Table_135[[#This Row],[Item ID]],Analysis_Table,8,FALSE)</f>
        <v>#N/A</v>
      </c>
      <c r="P421" s="19" t="e">
        <f ca="1">VLOOKUP(Table_Data_Table_135[[#This Row],[Item ID]],Analysis_Table,9,FALSE)</f>
        <v>#N/A</v>
      </c>
      <c r="Q421" s="18" t="e">
        <f ca="1">VLOOKUP(Table_Data_Table_135[[#This Row],[Item ID]],Analysis_Table,10,FALSE)</f>
        <v>#N/A</v>
      </c>
      <c r="R421" s="21" t="e">
        <f ca="1">VLOOKUP(Table_Data_Table_135[[#This Row],[Item ID]],Analysis_Table,11,FALSE)</f>
        <v>#N/A</v>
      </c>
      <c r="S421" s="2" t="e">
        <f ca="1">VLOOKUP(Table_Data_Table_135[[#This Row],[Item ID]],Analysis_Table,12,FALSE)</f>
        <v>#N/A</v>
      </c>
      <c r="T421" s="20" t="e">
        <f ca="1">VLOOKUP(Table_Data_Table_135[[#This Row],[Item ID]],Analysis_Table,13,FALSE)</f>
        <v>#N/A</v>
      </c>
      <c r="U421" s="3" t="e">
        <f ca="1">VLOOKUP(Table_Data_Table_135[[#This Row],[Item ID]],Analysis_Table,14,FALSE)</f>
        <v>#N/A</v>
      </c>
      <c r="V421" s="22" t="e">
        <f ca="1">VLOOKUP(Table_Data_Table_135[[#This Row],[Item ID]],Analysis_Table,15,FALSE)</f>
        <v>#N/A</v>
      </c>
      <c r="W421" s="2" t="e">
        <f ca="1">VLOOKUP(Table_Data_Table_135[[#This Row],[Item ID]],Analysis_Table,16,FALSE)</f>
        <v>#N/A</v>
      </c>
      <c r="X421" s="2" t="e">
        <f ca="1">VLOOKUP(Table_Data_Table_135[[#This Row],[Item ID]],Analysis_Table,17,FALSE)</f>
        <v>#N/A</v>
      </c>
      <c r="Y421" s="20" t="e">
        <f ca="1">VLOOKUP(Table_Data_Table_135[[#This Row],[Item ID]],Analysis_Table,18,FALSE)</f>
        <v>#N/A</v>
      </c>
      <c r="Z421" s="20" t="e">
        <f ca="1">VLOOKUP(Table_Data_Table_135[[#This Row],[Item ID]],Analysis_Table,19,FALSE)</f>
        <v>#N/A</v>
      </c>
      <c r="AA421"/>
      <c r="AB421"/>
      <c r="AC421">
        <v>1</v>
      </c>
    </row>
    <row r="422" spans="1:29" hidden="1" x14ac:dyDescent="0.25">
      <c r="A422" t="s">
        <v>133</v>
      </c>
      <c r="C422" t="e">
        <f ca="1">VLOOKUP(Table_Data_Table_135[[#This Row],[Item ID]],Analysis_Table,20,FALSE)</f>
        <v>#N/A</v>
      </c>
      <c r="F422" s="1"/>
      <c r="K422" s="21">
        <v>0</v>
      </c>
      <c r="O422" s="2" t="e">
        <f ca="1">VLOOKUP(Table_Data_Table_135[[#This Row],[Item ID]],Analysis_Table,8,FALSE)</f>
        <v>#N/A</v>
      </c>
      <c r="P422" s="19" t="e">
        <f ca="1">VLOOKUP(Table_Data_Table_135[[#This Row],[Item ID]],Analysis_Table,9,FALSE)</f>
        <v>#N/A</v>
      </c>
      <c r="Q422" s="18" t="e">
        <f ca="1">VLOOKUP(Table_Data_Table_135[[#This Row],[Item ID]],Analysis_Table,10,FALSE)</f>
        <v>#N/A</v>
      </c>
      <c r="R422" s="21" t="e">
        <f ca="1">VLOOKUP(Table_Data_Table_135[[#This Row],[Item ID]],Analysis_Table,11,FALSE)</f>
        <v>#N/A</v>
      </c>
      <c r="S422" s="2" t="e">
        <f ca="1">VLOOKUP(Table_Data_Table_135[[#This Row],[Item ID]],Analysis_Table,12,FALSE)</f>
        <v>#N/A</v>
      </c>
      <c r="T422" s="20" t="e">
        <f ca="1">VLOOKUP(Table_Data_Table_135[[#This Row],[Item ID]],Analysis_Table,13,FALSE)</f>
        <v>#N/A</v>
      </c>
      <c r="U422" s="3" t="e">
        <f ca="1">VLOOKUP(Table_Data_Table_135[[#This Row],[Item ID]],Analysis_Table,14,FALSE)</f>
        <v>#N/A</v>
      </c>
      <c r="V422" s="22" t="e">
        <f ca="1">VLOOKUP(Table_Data_Table_135[[#This Row],[Item ID]],Analysis_Table,15,FALSE)</f>
        <v>#N/A</v>
      </c>
      <c r="W422" s="2" t="e">
        <f ca="1">VLOOKUP(Table_Data_Table_135[[#This Row],[Item ID]],Analysis_Table,16,FALSE)</f>
        <v>#N/A</v>
      </c>
      <c r="X422" s="2" t="e">
        <f ca="1">VLOOKUP(Table_Data_Table_135[[#This Row],[Item ID]],Analysis_Table,17,FALSE)</f>
        <v>#N/A</v>
      </c>
      <c r="Y422" s="20" t="e">
        <f ca="1">VLOOKUP(Table_Data_Table_135[[#This Row],[Item ID]],Analysis_Table,18,FALSE)</f>
        <v>#N/A</v>
      </c>
      <c r="Z422" s="20" t="e">
        <f ca="1">VLOOKUP(Table_Data_Table_135[[#This Row],[Item ID]],Analysis_Table,19,FALSE)</f>
        <v>#N/A</v>
      </c>
      <c r="AA422"/>
      <c r="AB422"/>
      <c r="AC422">
        <v>1</v>
      </c>
    </row>
    <row r="423" spans="1:29" hidden="1" x14ac:dyDescent="0.25">
      <c r="A423" t="s">
        <v>133</v>
      </c>
      <c r="C423" t="e">
        <f ca="1">VLOOKUP(Table_Data_Table_135[[#This Row],[Item ID]],Analysis_Table,20,FALSE)</f>
        <v>#N/A</v>
      </c>
      <c r="F423" s="1"/>
      <c r="K423" s="21">
        <v>0</v>
      </c>
      <c r="O423" s="2" t="e">
        <f ca="1">VLOOKUP(Table_Data_Table_135[[#This Row],[Item ID]],Analysis_Table,8,FALSE)</f>
        <v>#N/A</v>
      </c>
      <c r="P423" s="19" t="e">
        <f ca="1">VLOOKUP(Table_Data_Table_135[[#This Row],[Item ID]],Analysis_Table,9,FALSE)</f>
        <v>#N/A</v>
      </c>
      <c r="Q423" s="18" t="e">
        <f ca="1">VLOOKUP(Table_Data_Table_135[[#This Row],[Item ID]],Analysis_Table,10,FALSE)</f>
        <v>#N/A</v>
      </c>
      <c r="R423" s="21" t="e">
        <f ca="1">VLOOKUP(Table_Data_Table_135[[#This Row],[Item ID]],Analysis_Table,11,FALSE)</f>
        <v>#N/A</v>
      </c>
      <c r="S423" s="2" t="e">
        <f ca="1">VLOOKUP(Table_Data_Table_135[[#This Row],[Item ID]],Analysis_Table,12,FALSE)</f>
        <v>#N/A</v>
      </c>
      <c r="T423" s="20" t="e">
        <f ca="1">VLOOKUP(Table_Data_Table_135[[#This Row],[Item ID]],Analysis_Table,13,FALSE)</f>
        <v>#N/A</v>
      </c>
      <c r="U423" s="3" t="e">
        <f ca="1">VLOOKUP(Table_Data_Table_135[[#This Row],[Item ID]],Analysis_Table,14,FALSE)</f>
        <v>#N/A</v>
      </c>
      <c r="V423" s="22" t="e">
        <f ca="1">VLOOKUP(Table_Data_Table_135[[#This Row],[Item ID]],Analysis_Table,15,FALSE)</f>
        <v>#N/A</v>
      </c>
      <c r="W423" s="2" t="e">
        <f ca="1">VLOOKUP(Table_Data_Table_135[[#This Row],[Item ID]],Analysis_Table,16,FALSE)</f>
        <v>#N/A</v>
      </c>
      <c r="X423" s="2" t="e">
        <f ca="1">VLOOKUP(Table_Data_Table_135[[#This Row],[Item ID]],Analysis_Table,17,FALSE)</f>
        <v>#N/A</v>
      </c>
      <c r="Y423" s="20" t="e">
        <f ca="1">VLOOKUP(Table_Data_Table_135[[#This Row],[Item ID]],Analysis_Table,18,FALSE)</f>
        <v>#N/A</v>
      </c>
      <c r="Z423" s="20" t="e">
        <f ca="1">VLOOKUP(Table_Data_Table_135[[#This Row],[Item ID]],Analysis_Table,19,FALSE)</f>
        <v>#N/A</v>
      </c>
      <c r="AA423"/>
      <c r="AB423"/>
      <c r="AC423">
        <v>1</v>
      </c>
    </row>
    <row r="424" spans="1:29" hidden="1" x14ac:dyDescent="0.25">
      <c r="A424" t="s">
        <v>133</v>
      </c>
      <c r="C424" t="e">
        <f ca="1">VLOOKUP(Table_Data_Table_135[[#This Row],[Item ID]],Analysis_Table,20,FALSE)</f>
        <v>#N/A</v>
      </c>
      <c r="F424" s="1"/>
      <c r="K424" s="21">
        <v>0</v>
      </c>
      <c r="O424" s="2" t="e">
        <f ca="1">VLOOKUP(Table_Data_Table_135[[#This Row],[Item ID]],Analysis_Table,8,FALSE)</f>
        <v>#N/A</v>
      </c>
      <c r="P424" s="19" t="e">
        <f ca="1">VLOOKUP(Table_Data_Table_135[[#This Row],[Item ID]],Analysis_Table,9,FALSE)</f>
        <v>#N/A</v>
      </c>
      <c r="Q424" s="18" t="e">
        <f ca="1">VLOOKUP(Table_Data_Table_135[[#This Row],[Item ID]],Analysis_Table,10,FALSE)</f>
        <v>#N/A</v>
      </c>
      <c r="R424" s="21" t="e">
        <f ca="1">VLOOKUP(Table_Data_Table_135[[#This Row],[Item ID]],Analysis_Table,11,FALSE)</f>
        <v>#N/A</v>
      </c>
      <c r="S424" s="2" t="e">
        <f ca="1">VLOOKUP(Table_Data_Table_135[[#This Row],[Item ID]],Analysis_Table,12,FALSE)</f>
        <v>#N/A</v>
      </c>
      <c r="T424" s="20" t="e">
        <f ca="1">VLOOKUP(Table_Data_Table_135[[#This Row],[Item ID]],Analysis_Table,13,FALSE)</f>
        <v>#N/A</v>
      </c>
      <c r="U424" s="3" t="e">
        <f ca="1">VLOOKUP(Table_Data_Table_135[[#This Row],[Item ID]],Analysis_Table,14,FALSE)</f>
        <v>#N/A</v>
      </c>
      <c r="V424" s="22" t="e">
        <f ca="1">VLOOKUP(Table_Data_Table_135[[#This Row],[Item ID]],Analysis_Table,15,FALSE)</f>
        <v>#N/A</v>
      </c>
      <c r="W424" s="2" t="e">
        <f ca="1">VLOOKUP(Table_Data_Table_135[[#This Row],[Item ID]],Analysis_Table,16,FALSE)</f>
        <v>#N/A</v>
      </c>
      <c r="X424" s="2" t="e">
        <f ca="1">VLOOKUP(Table_Data_Table_135[[#This Row],[Item ID]],Analysis_Table,17,FALSE)</f>
        <v>#N/A</v>
      </c>
      <c r="Y424" s="20" t="e">
        <f ca="1">VLOOKUP(Table_Data_Table_135[[#This Row],[Item ID]],Analysis_Table,18,FALSE)</f>
        <v>#N/A</v>
      </c>
      <c r="Z424" s="20" t="e">
        <f ca="1">VLOOKUP(Table_Data_Table_135[[#This Row],[Item ID]],Analysis_Table,19,FALSE)</f>
        <v>#N/A</v>
      </c>
      <c r="AA424"/>
      <c r="AB424"/>
      <c r="AC424">
        <v>1</v>
      </c>
    </row>
    <row r="425" spans="1:29" hidden="1" x14ac:dyDescent="0.25">
      <c r="A425" t="s">
        <v>133</v>
      </c>
      <c r="C425" t="e">
        <f ca="1">VLOOKUP(Table_Data_Table_135[[#This Row],[Item ID]],Analysis_Table,20,FALSE)</f>
        <v>#N/A</v>
      </c>
      <c r="F425" s="1"/>
      <c r="K425" s="21">
        <v>0</v>
      </c>
      <c r="O425" s="2" t="e">
        <f ca="1">VLOOKUP(Table_Data_Table_135[[#This Row],[Item ID]],Analysis_Table,8,FALSE)</f>
        <v>#N/A</v>
      </c>
      <c r="P425" s="19" t="e">
        <f ca="1">VLOOKUP(Table_Data_Table_135[[#This Row],[Item ID]],Analysis_Table,9,FALSE)</f>
        <v>#N/A</v>
      </c>
      <c r="Q425" s="18" t="e">
        <f ca="1">VLOOKUP(Table_Data_Table_135[[#This Row],[Item ID]],Analysis_Table,10,FALSE)</f>
        <v>#N/A</v>
      </c>
      <c r="R425" s="21" t="e">
        <f ca="1">VLOOKUP(Table_Data_Table_135[[#This Row],[Item ID]],Analysis_Table,11,FALSE)</f>
        <v>#N/A</v>
      </c>
      <c r="S425" s="2" t="e">
        <f ca="1">VLOOKUP(Table_Data_Table_135[[#This Row],[Item ID]],Analysis_Table,12,FALSE)</f>
        <v>#N/A</v>
      </c>
      <c r="T425" s="20" t="e">
        <f ca="1">VLOOKUP(Table_Data_Table_135[[#This Row],[Item ID]],Analysis_Table,13,FALSE)</f>
        <v>#N/A</v>
      </c>
      <c r="U425" s="3" t="e">
        <f ca="1">VLOOKUP(Table_Data_Table_135[[#This Row],[Item ID]],Analysis_Table,14,FALSE)</f>
        <v>#N/A</v>
      </c>
      <c r="V425" s="22" t="e">
        <f ca="1">VLOOKUP(Table_Data_Table_135[[#This Row],[Item ID]],Analysis_Table,15,FALSE)</f>
        <v>#N/A</v>
      </c>
      <c r="W425" s="2" t="e">
        <f ca="1">VLOOKUP(Table_Data_Table_135[[#This Row],[Item ID]],Analysis_Table,16,FALSE)</f>
        <v>#N/A</v>
      </c>
      <c r="X425" s="2" t="e">
        <f ca="1">VLOOKUP(Table_Data_Table_135[[#This Row],[Item ID]],Analysis_Table,17,FALSE)</f>
        <v>#N/A</v>
      </c>
      <c r="Y425" s="20" t="e">
        <f ca="1">VLOOKUP(Table_Data_Table_135[[#This Row],[Item ID]],Analysis_Table,18,FALSE)</f>
        <v>#N/A</v>
      </c>
      <c r="Z425" s="20" t="e">
        <f ca="1">VLOOKUP(Table_Data_Table_135[[#This Row],[Item ID]],Analysis_Table,19,FALSE)</f>
        <v>#N/A</v>
      </c>
      <c r="AA425"/>
      <c r="AB425"/>
      <c r="AC425">
        <v>1</v>
      </c>
    </row>
    <row r="426" spans="1:29" hidden="1" x14ac:dyDescent="0.25">
      <c r="A426" t="s">
        <v>133</v>
      </c>
      <c r="C426" t="e">
        <f ca="1">VLOOKUP(Table_Data_Table_135[[#This Row],[Item ID]],Analysis_Table,20,FALSE)</f>
        <v>#N/A</v>
      </c>
      <c r="F426" s="1"/>
      <c r="K426" s="21">
        <v>0</v>
      </c>
      <c r="O426" s="2" t="e">
        <f ca="1">VLOOKUP(Table_Data_Table_135[[#This Row],[Item ID]],Analysis_Table,8,FALSE)</f>
        <v>#N/A</v>
      </c>
      <c r="P426" s="19" t="e">
        <f ca="1">VLOOKUP(Table_Data_Table_135[[#This Row],[Item ID]],Analysis_Table,9,FALSE)</f>
        <v>#N/A</v>
      </c>
      <c r="Q426" s="18" t="e">
        <f ca="1">VLOOKUP(Table_Data_Table_135[[#This Row],[Item ID]],Analysis_Table,10,FALSE)</f>
        <v>#N/A</v>
      </c>
      <c r="R426" s="21" t="e">
        <f ca="1">VLOOKUP(Table_Data_Table_135[[#This Row],[Item ID]],Analysis_Table,11,FALSE)</f>
        <v>#N/A</v>
      </c>
      <c r="S426" s="2" t="e">
        <f ca="1">VLOOKUP(Table_Data_Table_135[[#This Row],[Item ID]],Analysis_Table,12,FALSE)</f>
        <v>#N/A</v>
      </c>
      <c r="T426" s="20" t="e">
        <f ca="1">VLOOKUP(Table_Data_Table_135[[#This Row],[Item ID]],Analysis_Table,13,FALSE)</f>
        <v>#N/A</v>
      </c>
      <c r="U426" s="3" t="e">
        <f ca="1">VLOOKUP(Table_Data_Table_135[[#This Row],[Item ID]],Analysis_Table,14,FALSE)</f>
        <v>#N/A</v>
      </c>
      <c r="V426" s="22" t="e">
        <f ca="1">VLOOKUP(Table_Data_Table_135[[#This Row],[Item ID]],Analysis_Table,15,FALSE)</f>
        <v>#N/A</v>
      </c>
      <c r="W426" s="2" t="e">
        <f ca="1">VLOOKUP(Table_Data_Table_135[[#This Row],[Item ID]],Analysis_Table,16,FALSE)</f>
        <v>#N/A</v>
      </c>
      <c r="X426" s="2" t="e">
        <f ca="1">VLOOKUP(Table_Data_Table_135[[#This Row],[Item ID]],Analysis_Table,17,FALSE)</f>
        <v>#N/A</v>
      </c>
      <c r="Y426" s="20" t="e">
        <f ca="1">VLOOKUP(Table_Data_Table_135[[#This Row],[Item ID]],Analysis_Table,18,FALSE)</f>
        <v>#N/A</v>
      </c>
      <c r="Z426" s="20" t="e">
        <f ca="1">VLOOKUP(Table_Data_Table_135[[#This Row],[Item ID]],Analysis_Table,19,FALSE)</f>
        <v>#N/A</v>
      </c>
      <c r="AA426"/>
      <c r="AB426"/>
      <c r="AC426">
        <v>1</v>
      </c>
    </row>
    <row r="427" spans="1:29" hidden="1" x14ac:dyDescent="0.25">
      <c r="A427" t="s">
        <v>133</v>
      </c>
      <c r="C427" t="e">
        <f ca="1">VLOOKUP(Table_Data_Table_135[[#This Row],[Item ID]],Analysis_Table,20,FALSE)</f>
        <v>#N/A</v>
      </c>
      <c r="F427" s="1"/>
      <c r="K427" s="21">
        <v>0</v>
      </c>
      <c r="O427" s="2" t="e">
        <f ca="1">VLOOKUP(Table_Data_Table_135[[#This Row],[Item ID]],Analysis_Table,8,FALSE)</f>
        <v>#N/A</v>
      </c>
      <c r="P427" s="19" t="e">
        <f ca="1">VLOOKUP(Table_Data_Table_135[[#This Row],[Item ID]],Analysis_Table,9,FALSE)</f>
        <v>#N/A</v>
      </c>
      <c r="Q427" s="18" t="e">
        <f ca="1">VLOOKUP(Table_Data_Table_135[[#This Row],[Item ID]],Analysis_Table,10,FALSE)</f>
        <v>#N/A</v>
      </c>
      <c r="R427" s="21" t="e">
        <f ca="1">VLOOKUP(Table_Data_Table_135[[#This Row],[Item ID]],Analysis_Table,11,FALSE)</f>
        <v>#N/A</v>
      </c>
      <c r="S427" s="2" t="e">
        <f ca="1">VLOOKUP(Table_Data_Table_135[[#This Row],[Item ID]],Analysis_Table,12,FALSE)</f>
        <v>#N/A</v>
      </c>
      <c r="T427" s="20" t="e">
        <f ca="1">VLOOKUP(Table_Data_Table_135[[#This Row],[Item ID]],Analysis_Table,13,FALSE)</f>
        <v>#N/A</v>
      </c>
      <c r="U427" s="3" t="e">
        <f ca="1">VLOOKUP(Table_Data_Table_135[[#This Row],[Item ID]],Analysis_Table,14,FALSE)</f>
        <v>#N/A</v>
      </c>
      <c r="V427" s="22" t="e">
        <f ca="1">VLOOKUP(Table_Data_Table_135[[#This Row],[Item ID]],Analysis_Table,15,FALSE)</f>
        <v>#N/A</v>
      </c>
      <c r="W427" s="2" t="e">
        <f ca="1">VLOOKUP(Table_Data_Table_135[[#This Row],[Item ID]],Analysis_Table,16,FALSE)</f>
        <v>#N/A</v>
      </c>
      <c r="X427" s="2" t="e">
        <f ca="1">VLOOKUP(Table_Data_Table_135[[#This Row],[Item ID]],Analysis_Table,17,FALSE)</f>
        <v>#N/A</v>
      </c>
      <c r="Y427" s="20" t="e">
        <f ca="1">VLOOKUP(Table_Data_Table_135[[#This Row],[Item ID]],Analysis_Table,18,FALSE)</f>
        <v>#N/A</v>
      </c>
      <c r="Z427" s="20" t="e">
        <f ca="1">VLOOKUP(Table_Data_Table_135[[#This Row],[Item ID]],Analysis_Table,19,FALSE)</f>
        <v>#N/A</v>
      </c>
      <c r="AA427"/>
      <c r="AB427"/>
      <c r="AC427">
        <v>1</v>
      </c>
    </row>
    <row r="428" spans="1:29" hidden="1" x14ac:dyDescent="0.25">
      <c r="A428" t="s">
        <v>133</v>
      </c>
      <c r="C428" t="e">
        <f ca="1">VLOOKUP(Table_Data_Table_135[[#This Row],[Item ID]],Analysis_Table,20,FALSE)</f>
        <v>#N/A</v>
      </c>
      <c r="F428" s="1"/>
      <c r="K428" s="21">
        <v>0</v>
      </c>
      <c r="O428" s="2" t="e">
        <f ca="1">VLOOKUP(Table_Data_Table_135[[#This Row],[Item ID]],Analysis_Table,8,FALSE)</f>
        <v>#N/A</v>
      </c>
      <c r="P428" s="19" t="e">
        <f ca="1">VLOOKUP(Table_Data_Table_135[[#This Row],[Item ID]],Analysis_Table,9,FALSE)</f>
        <v>#N/A</v>
      </c>
      <c r="Q428" s="18" t="e">
        <f ca="1">VLOOKUP(Table_Data_Table_135[[#This Row],[Item ID]],Analysis_Table,10,FALSE)</f>
        <v>#N/A</v>
      </c>
      <c r="R428" s="21" t="e">
        <f ca="1">VLOOKUP(Table_Data_Table_135[[#This Row],[Item ID]],Analysis_Table,11,FALSE)</f>
        <v>#N/A</v>
      </c>
      <c r="S428" s="2" t="e">
        <f ca="1">VLOOKUP(Table_Data_Table_135[[#This Row],[Item ID]],Analysis_Table,12,FALSE)</f>
        <v>#N/A</v>
      </c>
      <c r="T428" s="20" t="e">
        <f ca="1">VLOOKUP(Table_Data_Table_135[[#This Row],[Item ID]],Analysis_Table,13,FALSE)</f>
        <v>#N/A</v>
      </c>
      <c r="U428" s="3" t="e">
        <f ca="1">VLOOKUP(Table_Data_Table_135[[#This Row],[Item ID]],Analysis_Table,14,FALSE)</f>
        <v>#N/A</v>
      </c>
      <c r="V428" s="22" t="e">
        <f ca="1">VLOOKUP(Table_Data_Table_135[[#This Row],[Item ID]],Analysis_Table,15,FALSE)</f>
        <v>#N/A</v>
      </c>
      <c r="W428" s="2" t="e">
        <f ca="1">VLOOKUP(Table_Data_Table_135[[#This Row],[Item ID]],Analysis_Table,16,FALSE)</f>
        <v>#N/A</v>
      </c>
      <c r="X428" s="2" t="e">
        <f ca="1">VLOOKUP(Table_Data_Table_135[[#This Row],[Item ID]],Analysis_Table,17,FALSE)</f>
        <v>#N/A</v>
      </c>
      <c r="Y428" s="20" t="e">
        <f ca="1">VLOOKUP(Table_Data_Table_135[[#This Row],[Item ID]],Analysis_Table,18,FALSE)</f>
        <v>#N/A</v>
      </c>
      <c r="Z428" s="20" t="e">
        <f ca="1">VLOOKUP(Table_Data_Table_135[[#This Row],[Item ID]],Analysis_Table,19,FALSE)</f>
        <v>#N/A</v>
      </c>
      <c r="AA428"/>
      <c r="AB428"/>
      <c r="AC428">
        <v>1</v>
      </c>
    </row>
    <row r="429" spans="1:29" hidden="1" x14ac:dyDescent="0.25">
      <c r="A429" t="s">
        <v>133</v>
      </c>
      <c r="C429" t="e">
        <f ca="1">VLOOKUP(Table_Data_Table_135[[#This Row],[Item ID]],Analysis_Table,20,FALSE)</f>
        <v>#N/A</v>
      </c>
      <c r="F429" s="1"/>
      <c r="K429" s="21">
        <v>0</v>
      </c>
      <c r="O429" s="2" t="e">
        <f ca="1">VLOOKUP(Table_Data_Table_135[[#This Row],[Item ID]],Analysis_Table,8,FALSE)</f>
        <v>#N/A</v>
      </c>
      <c r="P429" s="19" t="e">
        <f ca="1">VLOOKUP(Table_Data_Table_135[[#This Row],[Item ID]],Analysis_Table,9,FALSE)</f>
        <v>#N/A</v>
      </c>
      <c r="Q429" s="18" t="e">
        <f ca="1">VLOOKUP(Table_Data_Table_135[[#This Row],[Item ID]],Analysis_Table,10,FALSE)</f>
        <v>#N/A</v>
      </c>
      <c r="R429" s="21" t="e">
        <f ca="1">VLOOKUP(Table_Data_Table_135[[#This Row],[Item ID]],Analysis_Table,11,FALSE)</f>
        <v>#N/A</v>
      </c>
      <c r="S429" s="2" t="e">
        <f ca="1">VLOOKUP(Table_Data_Table_135[[#This Row],[Item ID]],Analysis_Table,12,FALSE)</f>
        <v>#N/A</v>
      </c>
      <c r="T429" s="20" t="e">
        <f ca="1">VLOOKUP(Table_Data_Table_135[[#This Row],[Item ID]],Analysis_Table,13,FALSE)</f>
        <v>#N/A</v>
      </c>
      <c r="U429" s="3" t="e">
        <f ca="1">VLOOKUP(Table_Data_Table_135[[#This Row],[Item ID]],Analysis_Table,14,FALSE)</f>
        <v>#N/A</v>
      </c>
      <c r="V429" s="22" t="e">
        <f ca="1">VLOOKUP(Table_Data_Table_135[[#This Row],[Item ID]],Analysis_Table,15,FALSE)</f>
        <v>#N/A</v>
      </c>
      <c r="W429" s="2" t="e">
        <f ca="1">VLOOKUP(Table_Data_Table_135[[#This Row],[Item ID]],Analysis_Table,16,FALSE)</f>
        <v>#N/A</v>
      </c>
      <c r="X429" s="2" t="e">
        <f ca="1">VLOOKUP(Table_Data_Table_135[[#This Row],[Item ID]],Analysis_Table,17,FALSE)</f>
        <v>#N/A</v>
      </c>
      <c r="Y429" s="20" t="e">
        <f ca="1">VLOOKUP(Table_Data_Table_135[[#This Row],[Item ID]],Analysis_Table,18,FALSE)</f>
        <v>#N/A</v>
      </c>
      <c r="Z429" s="20" t="e">
        <f ca="1">VLOOKUP(Table_Data_Table_135[[#This Row],[Item ID]],Analysis_Table,19,FALSE)</f>
        <v>#N/A</v>
      </c>
      <c r="AA429"/>
      <c r="AB429"/>
      <c r="AC429">
        <v>1</v>
      </c>
    </row>
    <row r="430" spans="1:29" hidden="1" x14ac:dyDescent="0.25">
      <c r="A430" t="s">
        <v>133</v>
      </c>
      <c r="C430" t="e">
        <f ca="1">VLOOKUP(Table_Data_Table_135[[#This Row],[Item ID]],Analysis_Table,20,FALSE)</f>
        <v>#N/A</v>
      </c>
      <c r="F430" s="1"/>
      <c r="K430" s="21">
        <v>0</v>
      </c>
      <c r="O430" s="2" t="e">
        <f ca="1">VLOOKUP(Table_Data_Table_135[[#This Row],[Item ID]],Analysis_Table,8,FALSE)</f>
        <v>#N/A</v>
      </c>
      <c r="P430" s="19" t="e">
        <f ca="1">VLOOKUP(Table_Data_Table_135[[#This Row],[Item ID]],Analysis_Table,9,FALSE)</f>
        <v>#N/A</v>
      </c>
      <c r="Q430" s="18" t="e">
        <f ca="1">VLOOKUP(Table_Data_Table_135[[#This Row],[Item ID]],Analysis_Table,10,FALSE)</f>
        <v>#N/A</v>
      </c>
      <c r="R430" s="21" t="e">
        <f ca="1">VLOOKUP(Table_Data_Table_135[[#This Row],[Item ID]],Analysis_Table,11,FALSE)</f>
        <v>#N/A</v>
      </c>
      <c r="S430" s="2" t="e">
        <f ca="1">VLOOKUP(Table_Data_Table_135[[#This Row],[Item ID]],Analysis_Table,12,FALSE)</f>
        <v>#N/A</v>
      </c>
      <c r="T430" s="20" t="e">
        <f ca="1">VLOOKUP(Table_Data_Table_135[[#This Row],[Item ID]],Analysis_Table,13,FALSE)</f>
        <v>#N/A</v>
      </c>
      <c r="U430" s="3" t="e">
        <f ca="1">VLOOKUP(Table_Data_Table_135[[#This Row],[Item ID]],Analysis_Table,14,FALSE)</f>
        <v>#N/A</v>
      </c>
      <c r="V430" s="22" t="e">
        <f ca="1">VLOOKUP(Table_Data_Table_135[[#This Row],[Item ID]],Analysis_Table,15,FALSE)</f>
        <v>#N/A</v>
      </c>
      <c r="W430" s="2" t="e">
        <f ca="1">VLOOKUP(Table_Data_Table_135[[#This Row],[Item ID]],Analysis_Table,16,FALSE)</f>
        <v>#N/A</v>
      </c>
      <c r="X430" s="2" t="e">
        <f ca="1">VLOOKUP(Table_Data_Table_135[[#This Row],[Item ID]],Analysis_Table,17,FALSE)</f>
        <v>#N/A</v>
      </c>
      <c r="Y430" s="20" t="e">
        <f ca="1">VLOOKUP(Table_Data_Table_135[[#This Row],[Item ID]],Analysis_Table,18,FALSE)</f>
        <v>#N/A</v>
      </c>
      <c r="Z430" s="20" t="e">
        <f ca="1">VLOOKUP(Table_Data_Table_135[[#This Row],[Item ID]],Analysis_Table,19,FALSE)</f>
        <v>#N/A</v>
      </c>
      <c r="AA430"/>
      <c r="AB430"/>
      <c r="AC430">
        <v>1</v>
      </c>
    </row>
    <row r="431" spans="1:29" hidden="1" x14ac:dyDescent="0.25">
      <c r="A431" t="s">
        <v>133</v>
      </c>
      <c r="C431" t="e">
        <f ca="1">VLOOKUP(Table_Data_Table_135[[#This Row],[Item ID]],Analysis_Table,20,FALSE)</f>
        <v>#N/A</v>
      </c>
      <c r="F431" s="1"/>
      <c r="K431" s="21">
        <v>0</v>
      </c>
      <c r="O431" s="2" t="e">
        <f ca="1">VLOOKUP(Table_Data_Table_135[[#This Row],[Item ID]],Analysis_Table,8,FALSE)</f>
        <v>#N/A</v>
      </c>
      <c r="P431" s="19" t="e">
        <f ca="1">VLOOKUP(Table_Data_Table_135[[#This Row],[Item ID]],Analysis_Table,9,FALSE)</f>
        <v>#N/A</v>
      </c>
      <c r="Q431" s="18" t="e">
        <f ca="1">VLOOKUP(Table_Data_Table_135[[#This Row],[Item ID]],Analysis_Table,10,FALSE)</f>
        <v>#N/A</v>
      </c>
      <c r="R431" s="21" t="e">
        <f ca="1">VLOOKUP(Table_Data_Table_135[[#This Row],[Item ID]],Analysis_Table,11,FALSE)</f>
        <v>#N/A</v>
      </c>
      <c r="S431" s="2" t="e">
        <f ca="1">VLOOKUP(Table_Data_Table_135[[#This Row],[Item ID]],Analysis_Table,12,FALSE)</f>
        <v>#N/A</v>
      </c>
      <c r="T431" s="20" t="e">
        <f ca="1">VLOOKUP(Table_Data_Table_135[[#This Row],[Item ID]],Analysis_Table,13,FALSE)</f>
        <v>#N/A</v>
      </c>
      <c r="U431" s="3" t="e">
        <f ca="1">VLOOKUP(Table_Data_Table_135[[#This Row],[Item ID]],Analysis_Table,14,FALSE)</f>
        <v>#N/A</v>
      </c>
      <c r="V431" s="22" t="e">
        <f ca="1">VLOOKUP(Table_Data_Table_135[[#This Row],[Item ID]],Analysis_Table,15,FALSE)</f>
        <v>#N/A</v>
      </c>
      <c r="W431" s="2" t="e">
        <f ca="1">VLOOKUP(Table_Data_Table_135[[#This Row],[Item ID]],Analysis_Table,16,FALSE)</f>
        <v>#N/A</v>
      </c>
      <c r="X431" s="2" t="e">
        <f ca="1">VLOOKUP(Table_Data_Table_135[[#This Row],[Item ID]],Analysis_Table,17,FALSE)</f>
        <v>#N/A</v>
      </c>
      <c r="Y431" s="20" t="e">
        <f ca="1">VLOOKUP(Table_Data_Table_135[[#This Row],[Item ID]],Analysis_Table,18,FALSE)</f>
        <v>#N/A</v>
      </c>
      <c r="Z431" s="20" t="e">
        <f ca="1">VLOOKUP(Table_Data_Table_135[[#This Row],[Item ID]],Analysis_Table,19,FALSE)</f>
        <v>#N/A</v>
      </c>
      <c r="AA431"/>
      <c r="AB431"/>
      <c r="AC431">
        <v>1</v>
      </c>
    </row>
    <row r="432" spans="1:29" hidden="1" x14ac:dyDescent="0.25">
      <c r="A432" t="s">
        <v>133</v>
      </c>
      <c r="C432" t="e">
        <f ca="1">VLOOKUP(Table_Data_Table_135[[#This Row],[Item ID]],Analysis_Table,20,FALSE)</f>
        <v>#N/A</v>
      </c>
      <c r="F432" s="1"/>
      <c r="K432" s="21">
        <v>0</v>
      </c>
      <c r="O432" s="2" t="e">
        <f ca="1">VLOOKUP(Table_Data_Table_135[[#This Row],[Item ID]],Analysis_Table,8,FALSE)</f>
        <v>#N/A</v>
      </c>
      <c r="P432" s="19" t="e">
        <f ca="1">VLOOKUP(Table_Data_Table_135[[#This Row],[Item ID]],Analysis_Table,9,FALSE)</f>
        <v>#N/A</v>
      </c>
      <c r="Q432" s="18" t="e">
        <f ca="1">VLOOKUP(Table_Data_Table_135[[#This Row],[Item ID]],Analysis_Table,10,FALSE)</f>
        <v>#N/A</v>
      </c>
      <c r="R432" s="21" t="e">
        <f ca="1">VLOOKUP(Table_Data_Table_135[[#This Row],[Item ID]],Analysis_Table,11,FALSE)</f>
        <v>#N/A</v>
      </c>
      <c r="S432" s="2" t="e">
        <f ca="1">VLOOKUP(Table_Data_Table_135[[#This Row],[Item ID]],Analysis_Table,12,FALSE)</f>
        <v>#N/A</v>
      </c>
      <c r="T432" s="20" t="e">
        <f ca="1">VLOOKUP(Table_Data_Table_135[[#This Row],[Item ID]],Analysis_Table,13,FALSE)</f>
        <v>#N/A</v>
      </c>
      <c r="U432" s="3" t="e">
        <f ca="1">VLOOKUP(Table_Data_Table_135[[#This Row],[Item ID]],Analysis_Table,14,FALSE)</f>
        <v>#N/A</v>
      </c>
      <c r="V432" s="22" t="e">
        <f ca="1">VLOOKUP(Table_Data_Table_135[[#This Row],[Item ID]],Analysis_Table,15,FALSE)</f>
        <v>#N/A</v>
      </c>
      <c r="W432" s="2" t="e">
        <f ca="1">VLOOKUP(Table_Data_Table_135[[#This Row],[Item ID]],Analysis_Table,16,FALSE)</f>
        <v>#N/A</v>
      </c>
      <c r="X432" s="2" t="e">
        <f ca="1">VLOOKUP(Table_Data_Table_135[[#This Row],[Item ID]],Analysis_Table,17,FALSE)</f>
        <v>#N/A</v>
      </c>
      <c r="Y432" s="20" t="e">
        <f ca="1">VLOOKUP(Table_Data_Table_135[[#This Row],[Item ID]],Analysis_Table,18,FALSE)</f>
        <v>#N/A</v>
      </c>
      <c r="Z432" s="20" t="e">
        <f ca="1">VLOOKUP(Table_Data_Table_135[[#This Row],[Item ID]],Analysis_Table,19,FALSE)</f>
        <v>#N/A</v>
      </c>
      <c r="AA432"/>
      <c r="AB432"/>
      <c r="AC432">
        <v>1</v>
      </c>
    </row>
    <row r="433" spans="1:29" hidden="1" x14ac:dyDescent="0.25">
      <c r="A433" t="s">
        <v>133</v>
      </c>
      <c r="C433" t="e">
        <f ca="1">VLOOKUP(Table_Data_Table_135[[#This Row],[Item ID]],Analysis_Table,20,FALSE)</f>
        <v>#N/A</v>
      </c>
      <c r="F433" s="1"/>
      <c r="K433" s="21">
        <v>0</v>
      </c>
      <c r="O433" s="2" t="e">
        <f ca="1">VLOOKUP(Table_Data_Table_135[[#This Row],[Item ID]],Analysis_Table,8,FALSE)</f>
        <v>#N/A</v>
      </c>
      <c r="P433" s="19" t="e">
        <f ca="1">VLOOKUP(Table_Data_Table_135[[#This Row],[Item ID]],Analysis_Table,9,FALSE)</f>
        <v>#N/A</v>
      </c>
      <c r="Q433" s="18" t="e">
        <f ca="1">VLOOKUP(Table_Data_Table_135[[#This Row],[Item ID]],Analysis_Table,10,FALSE)</f>
        <v>#N/A</v>
      </c>
      <c r="R433" s="21" t="e">
        <f ca="1">VLOOKUP(Table_Data_Table_135[[#This Row],[Item ID]],Analysis_Table,11,FALSE)</f>
        <v>#N/A</v>
      </c>
      <c r="S433" s="2" t="e">
        <f ca="1">VLOOKUP(Table_Data_Table_135[[#This Row],[Item ID]],Analysis_Table,12,FALSE)</f>
        <v>#N/A</v>
      </c>
      <c r="T433" s="20" t="e">
        <f ca="1">VLOOKUP(Table_Data_Table_135[[#This Row],[Item ID]],Analysis_Table,13,FALSE)</f>
        <v>#N/A</v>
      </c>
      <c r="U433" s="3" t="e">
        <f ca="1">VLOOKUP(Table_Data_Table_135[[#This Row],[Item ID]],Analysis_Table,14,FALSE)</f>
        <v>#N/A</v>
      </c>
      <c r="V433" s="22" t="e">
        <f ca="1">VLOOKUP(Table_Data_Table_135[[#This Row],[Item ID]],Analysis_Table,15,FALSE)</f>
        <v>#N/A</v>
      </c>
      <c r="W433" s="2" t="e">
        <f ca="1">VLOOKUP(Table_Data_Table_135[[#This Row],[Item ID]],Analysis_Table,16,FALSE)</f>
        <v>#N/A</v>
      </c>
      <c r="X433" s="2" t="e">
        <f ca="1">VLOOKUP(Table_Data_Table_135[[#This Row],[Item ID]],Analysis_Table,17,FALSE)</f>
        <v>#N/A</v>
      </c>
      <c r="Y433" s="20" t="e">
        <f ca="1">VLOOKUP(Table_Data_Table_135[[#This Row],[Item ID]],Analysis_Table,18,FALSE)</f>
        <v>#N/A</v>
      </c>
      <c r="Z433" s="20" t="e">
        <f ca="1">VLOOKUP(Table_Data_Table_135[[#This Row],[Item ID]],Analysis_Table,19,FALSE)</f>
        <v>#N/A</v>
      </c>
      <c r="AA433"/>
      <c r="AB433"/>
      <c r="AC433">
        <v>1</v>
      </c>
    </row>
    <row r="434" spans="1:29" hidden="1" x14ac:dyDescent="0.25">
      <c r="A434" t="s">
        <v>133</v>
      </c>
      <c r="C434" t="e">
        <f ca="1">VLOOKUP(Table_Data_Table_135[[#This Row],[Item ID]],Analysis_Table,20,FALSE)</f>
        <v>#N/A</v>
      </c>
      <c r="F434" s="1"/>
      <c r="K434" s="21">
        <v>0</v>
      </c>
      <c r="O434" s="2" t="e">
        <f ca="1">VLOOKUP(Table_Data_Table_135[[#This Row],[Item ID]],Analysis_Table,8,FALSE)</f>
        <v>#N/A</v>
      </c>
      <c r="P434" s="19" t="e">
        <f ca="1">VLOOKUP(Table_Data_Table_135[[#This Row],[Item ID]],Analysis_Table,9,FALSE)</f>
        <v>#N/A</v>
      </c>
      <c r="Q434" s="18" t="e">
        <f ca="1">VLOOKUP(Table_Data_Table_135[[#This Row],[Item ID]],Analysis_Table,10,FALSE)</f>
        <v>#N/A</v>
      </c>
      <c r="R434" s="21" t="e">
        <f ca="1">VLOOKUP(Table_Data_Table_135[[#This Row],[Item ID]],Analysis_Table,11,FALSE)</f>
        <v>#N/A</v>
      </c>
      <c r="S434" s="2" t="e">
        <f ca="1">VLOOKUP(Table_Data_Table_135[[#This Row],[Item ID]],Analysis_Table,12,FALSE)</f>
        <v>#N/A</v>
      </c>
      <c r="T434" s="20" t="e">
        <f ca="1">VLOOKUP(Table_Data_Table_135[[#This Row],[Item ID]],Analysis_Table,13,FALSE)</f>
        <v>#N/A</v>
      </c>
      <c r="U434" s="3" t="e">
        <f ca="1">VLOOKUP(Table_Data_Table_135[[#This Row],[Item ID]],Analysis_Table,14,FALSE)</f>
        <v>#N/A</v>
      </c>
      <c r="V434" s="22" t="e">
        <f ca="1">VLOOKUP(Table_Data_Table_135[[#This Row],[Item ID]],Analysis_Table,15,FALSE)</f>
        <v>#N/A</v>
      </c>
      <c r="W434" s="2" t="e">
        <f ca="1">VLOOKUP(Table_Data_Table_135[[#This Row],[Item ID]],Analysis_Table,16,FALSE)</f>
        <v>#N/A</v>
      </c>
      <c r="X434" s="2" t="e">
        <f ca="1">VLOOKUP(Table_Data_Table_135[[#This Row],[Item ID]],Analysis_Table,17,FALSE)</f>
        <v>#N/A</v>
      </c>
      <c r="Y434" s="20" t="e">
        <f ca="1">VLOOKUP(Table_Data_Table_135[[#This Row],[Item ID]],Analysis_Table,18,FALSE)</f>
        <v>#N/A</v>
      </c>
      <c r="Z434" s="20" t="e">
        <f ca="1">VLOOKUP(Table_Data_Table_135[[#This Row],[Item ID]],Analysis_Table,19,FALSE)</f>
        <v>#N/A</v>
      </c>
      <c r="AA434"/>
      <c r="AB434"/>
      <c r="AC434">
        <v>1</v>
      </c>
    </row>
    <row r="435" spans="1:29" hidden="1" x14ac:dyDescent="0.25">
      <c r="A435" t="s">
        <v>133</v>
      </c>
      <c r="C435" t="e">
        <f ca="1">VLOOKUP(Table_Data_Table_135[[#This Row],[Item ID]],Analysis_Table,20,FALSE)</f>
        <v>#N/A</v>
      </c>
      <c r="F435" s="1"/>
      <c r="K435" s="21">
        <v>0</v>
      </c>
      <c r="O435" s="2" t="e">
        <f ca="1">VLOOKUP(Table_Data_Table_135[[#This Row],[Item ID]],Analysis_Table,8,FALSE)</f>
        <v>#N/A</v>
      </c>
      <c r="P435" s="19" t="e">
        <f ca="1">VLOOKUP(Table_Data_Table_135[[#This Row],[Item ID]],Analysis_Table,9,FALSE)</f>
        <v>#N/A</v>
      </c>
      <c r="Q435" s="18" t="e">
        <f ca="1">VLOOKUP(Table_Data_Table_135[[#This Row],[Item ID]],Analysis_Table,10,FALSE)</f>
        <v>#N/A</v>
      </c>
      <c r="R435" s="21" t="e">
        <f ca="1">VLOOKUP(Table_Data_Table_135[[#This Row],[Item ID]],Analysis_Table,11,FALSE)</f>
        <v>#N/A</v>
      </c>
      <c r="S435" s="2" t="e">
        <f ca="1">VLOOKUP(Table_Data_Table_135[[#This Row],[Item ID]],Analysis_Table,12,FALSE)</f>
        <v>#N/A</v>
      </c>
      <c r="T435" s="20" t="e">
        <f ca="1">VLOOKUP(Table_Data_Table_135[[#This Row],[Item ID]],Analysis_Table,13,FALSE)</f>
        <v>#N/A</v>
      </c>
      <c r="U435" s="3" t="e">
        <f ca="1">VLOOKUP(Table_Data_Table_135[[#This Row],[Item ID]],Analysis_Table,14,FALSE)</f>
        <v>#N/A</v>
      </c>
      <c r="V435" s="22" t="e">
        <f ca="1">VLOOKUP(Table_Data_Table_135[[#This Row],[Item ID]],Analysis_Table,15,FALSE)</f>
        <v>#N/A</v>
      </c>
      <c r="W435" s="2" t="e">
        <f ca="1">VLOOKUP(Table_Data_Table_135[[#This Row],[Item ID]],Analysis_Table,16,FALSE)</f>
        <v>#N/A</v>
      </c>
      <c r="X435" s="2" t="e">
        <f ca="1">VLOOKUP(Table_Data_Table_135[[#This Row],[Item ID]],Analysis_Table,17,FALSE)</f>
        <v>#N/A</v>
      </c>
      <c r="Y435" s="20" t="e">
        <f ca="1">VLOOKUP(Table_Data_Table_135[[#This Row],[Item ID]],Analysis_Table,18,FALSE)</f>
        <v>#N/A</v>
      </c>
      <c r="Z435" s="20" t="e">
        <f ca="1">VLOOKUP(Table_Data_Table_135[[#This Row],[Item ID]],Analysis_Table,19,FALSE)</f>
        <v>#N/A</v>
      </c>
      <c r="AA435"/>
      <c r="AB435"/>
      <c r="AC435">
        <v>1</v>
      </c>
    </row>
    <row r="436" spans="1:29" hidden="1" x14ac:dyDescent="0.25">
      <c r="A436" t="s">
        <v>133</v>
      </c>
      <c r="C436" t="e">
        <f ca="1">VLOOKUP(Table_Data_Table_135[[#This Row],[Item ID]],Analysis_Table,20,FALSE)</f>
        <v>#N/A</v>
      </c>
      <c r="F436" s="1"/>
      <c r="K436" s="21">
        <v>0</v>
      </c>
      <c r="O436" s="2" t="e">
        <f ca="1">VLOOKUP(Table_Data_Table_135[[#This Row],[Item ID]],Analysis_Table,8,FALSE)</f>
        <v>#N/A</v>
      </c>
      <c r="P436" s="19" t="e">
        <f ca="1">VLOOKUP(Table_Data_Table_135[[#This Row],[Item ID]],Analysis_Table,9,FALSE)</f>
        <v>#N/A</v>
      </c>
      <c r="Q436" s="18" t="e">
        <f ca="1">VLOOKUP(Table_Data_Table_135[[#This Row],[Item ID]],Analysis_Table,10,FALSE)</f>
        <v>#N/A</v>
      </c>
      <c r="R436" s="21" t="e">
        <f ca="1">VLOOKUP(Table_Data_Table_135[[#This Row],[Item ID]],Analysis_Table,11,FALSE)</f>
        <v>#N/A</v>
      </c>
      <c r="S436" s="2" t="e">
        <f ca="1">VLOOKUP(Table_Data_Table_135[[#This Row],[Item ID]],Analysis_Table,12,FALSE)</f>
        <v>#N/A</v>
      </c>
      <c r="T436" s="20" t="e">
        <f ca="1">VLOOKUP(Table_Data_Table_135[[#This Row],[Item ID]],Analysis_Table,13,FALSE)</f>
        <v>#N/A</v>
      </c>
      <c r="U436" s="3" t="e">
        <f ca="1">VLOOKUP(Table_Data_Table_135[[#This Row],[Item ID]],Analysis_Table,14,FALSE)</f>
        <v>#N/A</v>
      </c>
      <c r="V436" s="22" t="e">
        <f ca="1">VLOOKUP(Table_Data_Table_135[[#This Row],[Item ID]],Analysis_Table,15,FALSE)</f>
        <v>#N/A</v>
      </c>
      <c r="W436" s="2" t="e">
        <f ca="1">VLOOKUP(Table_Data_Table_135[[#This Row],[Item ID]],Analysis_Table,16,FALSE)</f>
        <v>#N/A</v>
      </c>
      <c r="X436" s="2" t="e">
        <f ca="1">VLOOKUP(Table_Data_Table_135[[#This Row],[Item ID]],Analysis_Table,17,FALSE)</f>
        <v>#N/A</v>
      </c>
      <c r="Y436" s="20" t="e">
        <f ca="1">VLOOKUP(Table_Data_Table_135[[#This Row],[Item ID]],Analysis_Table,18,FALSE)</f>
        <v>#N/A</v>
      </c>
      <c r="Z436" s="20" t="e">
        <f ca="1">VLOOKUP(Table_Data_Table_135[[#This Row],[Item ID]],Analysis_Table,19,FALSE)</f>
        <v>#N/A</v>
      </c>
      <c r="AA436"/>
      <c r="AB436"/>
      <c r="AC436">
        <v>1</v>
      </c>
    </row>
    <row r="437" spans="1:29" hidden="1" x14ac:dyDescent="0.25">
      <c r="A437" t="s">
        <v>133</v>
      </c>
      <c r="C437" t="e">
        <f ca="1">VLOOKUP(Table_Data_Table_135[[#This Row],[Item ID]],Analysis_Table,20,FALSE)</f>
        <v>#N/A</v>
      </c>
      <c r="F437" s="1"/>
      <c r="K437" s="21">
        <v>0</v>
      </c>
      <c r="O437" s="2" t="e">
        <f ca="1">VLOOKUP(Table_Data_Table_135[[#This Row],[Item ID]],Analysis_Table,8,FALSE)</f>
        <v>#N/A</v>
      </c>
      <c r="P437" s="19" t="e">
        <f ca="1">VLOOKUP(Table_Data_Table_135[[#This Row],[Item ID]],Analysis_Table,9,FALSE)</f>
        <v>#N/A</v>
      </c>
      <c r="Q437" s="18" t="e">
        <f ca="1">VLOOKUP(Table_Data_Table_135[[#This Row],[Item ID]],Analysis_Table,10,FALSE)</f>
        <v>#N/A</v>
      </c>
      <c r="R437" s="21" t="e">
        <f ca="1">VLOOKUP(Table_Data_Table_135[[#This Row],[Item ID]],Analysis_Table,11,FALSE)</f>
        <v>#N/A</v>
      </c>
      <c r="S437" s="2" t="e">
        <f ca="1">VLOOKUP(Table_Data_Table_135[[#This Row],[Item ID]],Analysis_Table,12,FALSE)</f>
        <v>#N/A</v>
      </c>
      <c r="T437" s="20" t="e">
        <f ca="1">VLOOKUP(Table_Data_Table_135[[#This Row],[Item ID]],Analysis_Table,13,FALSE)</f>
        <v>#N/A</v>
      </c>
      <c r="U437" s="3" t="e">
        <f ca="1">VLOOKUP(Table_Data_Table_135[[#This Row],[Item ID]],Analysis_Table,14,FALSE)</f>
        <v>#N/A</v>
      </c>
      <c r="V437" s="22" t="e">
        <f ca="1">VLOOKUP(Table_Data_Table_135[[#This Row],[Item ID]],Analysis_Table,15,FALSE)</f>
        <v>#N/A</v>
      </c>
      <c r="W437" s="2" t="e">
        <f ca="1">VLOOKUP(Table_Data_Table_135[[#This Row],[Item ID]],Analysis_Table,16,FALSE)</f>
        <v>#N/A</v>
      </c>
      <c r="X437" s="2" t="e">
        <f ca="1">VLOOKUP(Table_Data_Table_135[[#This Row],[Item ID]],Analysis_Table,17,FALSE)</f>
        <v>#N/A</v>
      </c>
      <c r="Y437" s="20" t="e">
        <f ca="1">VLOOKUP(Table_Data_Table_135[[#This Row],[Item ID]],Analysis_Table,18,FALSE)</f>
        <v>#N/A</v>
      </c>
      <c r="Z437" s="20" t="e">
        <f ca="1">VLOOKUP(Table_Data_Table_135[[#This Row],[Item ID]],Analysis_Table,19,FALSE)</f>
        <v>#N/A</v>
      </c>
      <c r="AA437"/>
      <c r="AB437"/>
      <c r="AC437">
        <v>1</v>
      </c>
    </row>
    <row r="438" spans="1:29" hidden="1" x14ac:dyDescent="0.25">
      <c r="A438" t="s">
        <v>133</v>
      </c>
      <c r="C438" t="e">
        <f ca="1">VLOOKUP(Table_Data_Table_135[[#This Row],[Item ID]],Analysis_Table,20,FALSE)</f>
        <v>#N/A</v>
      </c>
      <c r="F438" s="1"/>
      <c r="K438" s="21">
        <v>0</v>
      </c>
      <c r="O438" s="2" t="e">
        <f ca="1">VLOOKUP(Table_Data_Table_135[[#This Row],[Item ID]],Analysis_Table,8,FALSE)</f>
        <v>#N/A</v>
      </c>
      <c r="P438" s="19" t="e">
        <f ca="1">VLOOKUP(Table_Data_Table_135[[#This Row],[Item ID]],Analysis_Table,9,FALSE)</f>
        <v>#N/A</v>
      </c>
      <c r="Q438" s="18" t="e">
        <f ca="1">VLOOKUP(Table_Data_Table_135[[#This Row],[Item ID]],Analysis_Table,10,FALSE)</f>
        <v>#N/A</v>
      </c>
      <c r="R438" s="21" t="e">
        <f ca="1">VLOOKUP(Table_Data_Table_135[[#This Row],[Item ID]],Analysis_Table,11,FALSE)</f>
        <v>#N/A</v>
      </c>
      <c r="S438" s="2" t="e">
        <f ca="1">VLOOKUP(Table_Data_Table_135[[#This Row],[Item ID]],Analysis_Table,12,FALSE)</f>
        <v>#N/A</v>
      </c>
      <c r="T438" s="20" t="e">
        <f ca="1">VLOOKUP(Table_Data_Table_135[[#This Row],[Item ID]],Analysis_Table,13,FALSE)</f>
        <v>#N/A</v>
      </c>
      <c r="U438" s="3" t="e">
        <f ca="1">VLOOKUP(Table_Data_Table_135[[#This Row],[Item ID]],Analysis_Table,14,FALSE)</f>
        <v>#N/A</v>
      </c>
      <c r="V438" s="22" t="e">
        <f ca="1">VLOOKUP(Table_Data_Table_135[[#This Row],[Item ID]],Analysis_Table,15,FALSE)</f>
        <v>#N/A</v>
      </c>
      <c r="W438" s="2" t="e">
        <f ca="1">VLOOKUP(Table_Data_Table_135[[#This Row],[Item ID]],Analysis_Table,16,FALSE)</f>
        <v>#N/A</v>
      </c>
      <c r="X438" s="2" t="e">
        <f ca="1">VLOOKUP(Table_Data_Table_135[[#This Row],[Item ID]],Analysis_Table,17,FALSE)</f>
        <v>#N/A</v>
      </c>
      <c r="Y438" s="20" t="e">
        <f ca="1">VLOOKUP(Table_Data_Table_135[[#This Row],[Item ID]],Analysis_Table,18,FALSE)</f>
        <v>#N/A</v>
      </c>
      <c r="Z438" s="20" t="e">
        <f ca="1">VLOOKUP(Table_Data_Table_135[[#This Row],[Item ID]],Analysis_Table,19,FALSE)</f>
        <v>#N/A</v>
      </c>
      <c r="AA438"/>
      <c r="AB438"/>
      <c r="AC438">
        <v>1</v>
      </c>
    </row>
    <row r="439" spans="1:29" hidden="1" x14ac:dyDescent="0.25">
      <c r="A439" t="s">
        <v>133</v>
      </c>
      <c r="C439" t="e">
        <f ca="1">VLOOKUP(Table_Data_Table_135[[#This Row],[Item ID]],Analysis_Table,20,FALSE)</f>
        <v>#N/A</v>
      </c>
      <c r="F439" s="1"/>
      <c r="K439" s="21">
        <v>0</v>
      </c>
      <c r="O439" s="2" t="e">
        <f ca="1">VLOOKUP(Table_Data_Table_135[[#This Row],[Item ID]],Analysis_Table,8,FALSE)</f>
        <v>#N/A</v>
      </c>
      <c r="P439" s="19" t="e">
        <f ca="1">VLOOKUP(Table_Data_Table_135[[#This Row],[Item ID]],Analysis_Table,9,FALSE)</f>
        <v>#N/A</v>
      </c>
      <c r="Q439" s="18" t="e">
        <f ca="1">VLOOKUP(Table_Data_Table_135[[#This Row],[Item ID]],Analysis_Table,10,FALSE)</f>
        <v>#N/A</v>
      </c>
      <c r="R439" s="21" t="e">
        <f ca="1">VLOOKUP(Table_Data_Table_135[[#This Row],[Item ID]],Analysis_Table,11,FALSE)</f>
        <v>#N/A</v>
      </c>
      <c r="S439" s="2" t="e">
        <f ca="1">VLOOKUP(Table_Data_Table_135[[#This Row],[Item ID]],Analysis_Table,12,FALSE)</f>
        <v>#N/A</v>
      </c>
      <c r="T439" s="20" t="e">
        <f ca="1">VLOOKUP(Table_Data_Table_135[[#This Row],[Item ID]],Analysis_Table,13,FALSE)</f>
        <v>#N/A</v>
      </c>
      <c r="U439" s="3" t="e">
        <f ca="1">VLOOKUP(Table_Data_Table_135[[#This Row],[Item ID]],Analysis_Table,14,FALSE)</f>
        <v>#N/A</v>
      </c>
      <c r="V439" s="22" t="e">
        <f ca="1">VLOOKUP(Table_Data_Table_135[[#This Row],[Item ID]],Analysis_Table,15,FALSE)</f>
        <v>#N/A</v>
      </c>
      <c r="W439" s="2" t="e">
        <f ca="1">VLOOKUP(Table_Data_Table_135[[#This Row],[Item ID]],Analysis_Table,16,FALSE)</f>
        <v>#N/A</v>
      </c>
      <c r="X439" s="2" t="e">
        <f ca="1">VLOOKUP(Table_Data_Table_135[[#This Row],[Item ID]],Analysis_Table,17,FALSE)</f>
        <v>#N/A</v>
      </c>
      <c r="Y439" s="20" t="e">
        <f ca="1">VLOOKUP(Table_Data_Table_135[[#This Row],[Item ID]],Analysis_Table,18,FALSE)</f>
        <v>#N/A</v>
      </c>
      <c r="Z439" s="20" t="e">
        <f ca="1">VLOOKUP(Table_Data_Table_135[[#This Row],[Item ID]],Analysis_Table,19,FALSE)</f>
        <v>#N/A</v>
      </c>
      <c r="AA439"/>
      <c r="AB439"/>
      <c r="AC439">
        <v>1</v>
      </c>
    </row>
    <row r="440" spans="1:29" hidden="1" x14ac:dyDescent="0.25">
      <c r="A440" t="s">
        <v>133</v>
      </c>
      <c r="C440" t="e">
        <f ca="1">VLOOKUP(Table_Data_Table_135[[#This Row],[Item ID]],Analysis_Table,20,FALSE)</f>
        <v>#N/A</v>
      </c>
      <c r="F440" s="1"/>
      <c r="K440" s="21">
        <v>0</v>
      </c>
      <c r="O440" s="2" t="e">
        <f ca="1">VLOOKUP(Table_Data_Table_135[[#This Row],[Item ID]],Analysis_Table,8,FALSE)</f>
        <v>#N/A</v>
      </c>
      <c r="P440" s="19" t="e">
        <f ca="1">VLOOKUP(Table_Data_Table_135[[#This Row],[Item ID]],Analysis_Table,9,FALSE)</f>
        <v>#N/A</v>
      </c>
      <c r="Q440" s="18" t="e">
        <f ca="1">VLOOKUP(Table_Data_Table_135[[#This Row],[Item ID]],Analysis_Table,10,FALSE)</f>
        <v>#N/A</v>
      </c>
      <c r="R440" s="21" t="e">
        <f ca="1">VLOOKUP(Table_Data_Table_135[[#This Row],[Item ID]],Analysis_Table,11,FALSE)</f>
        <v>#N/A</v>
      </c>
      <c r="S440" s="2" t="e">
        <f ca="1">VLOOKUP(Table_Data_Table_135[[#This Row],[Item ID]],Analysis_Table,12,FALSE)</f>
        <v>#N/A</v>
      </c>
      <c r="T440" s="20" t="e">
        <f ca="1">VLOOKUP(Table_Data_Table_135[[#This Row],[Item ID]],Analysis_Table,13,FALSE)</f>
        <v>#N/A</v>
      </c>
      <c r="U440" s="3" t="e">
        <f ca="1">VLOOKUP(Table_Data_Table_135[[#This Row],[Item ID]],Analysis_Table,14,FALSE)</f>
        <v>#N/A</v>
      </c>
      <c r="V440" s="22" t="e">
        <f ca="1">VLOOKUP(Table_Data_Table_135[[#This Row],[Item ID]],Analysis_Table,15,FALSE)</f>
        <v>#N/A</v>
      </c>
      <c r="W440" s="2" t="e">
        <f ca="1">VLOOKUP(Table_Data_Table_135[[#This Row],[Item ID]],Analysis_Table,16,FALSE)</f>
        <v>#N/A</v>
      </c>
      <c r="X440" s="2" t="e">
        <f ca="1">VLOOKUP(Table_Data_Table_135[[#This Row],[Item ID]],Analysis_Table,17,FALSE)</f>
        <v>#N/A</v>
      </c>
      <c r="Y440" s="20" t="e">
        <f ca="1">VLOOKUP(Table_Data_Table_135[[#This Row],[Item ID]],Analysis_Table,18,FALSE)</f>
        <v>#N/A</v>
      </c>
      <c r="Z440" s="20" t="e">
        <f ca="1">VLOOKUP(Table_Data_Table_135[[#This Row],[Item ID]],Analysis_Table,19,FALSE)</f>
        <v>#N/A</v>
      </c>
      <c r="AA440"/>
      <c r="AB440"/>
      <c r="AC440">
        <v>1</v>
      </c>
    </row>
    <row r="441" spans="1:29" hidden="1" x14ac:dyDescent="0.25">
      <c r="A441" t="s">
        <v>133</v>
      </c>
      <c r="C441" t="e">
        <f ca="1">VLOOKUP(Table_Data_Table_135[[#This Row],[Item ID]],Analysis_Table,20,FALSE)</f>
        <v>#N/A</v>
      </c>
      <c r="F441" s="1"/>
      <c r="K441" s="21">
        <v>0</v>
      </c>
      <c r="O441" s="2" t="e">
        <f ca="1">VLOOKUP(Table_Data_Table_135[[#This Row],[Item ID]],Analysis_Table,8,FALSE)</f>
        <v>#N/A</v>
      </c>
      <c r="P441" s="19" t="e">
        <f ca="1">VLOOKUP(Table_Data_Table_135[[#This Row],[Item ID]],Analysis_Table,9,FALSE)</f>
        <v>#N/A</v>
      </c>
      <c r="Q441" s="18" t="e">
        <f ca="1">VLOOKUP(Table_Data_Table_135[[#This Row],[Item ID]],Analysis_Table,10,FALSE)</f>
        <v>#N/A</v>
      </c>
      <c r="R441" s="21" t="e">
        <f ca="1">VLOOKUP(Table_Data_Table_135[[#This Row],[Item ID]],Analysis_Table,11,FALSE)</f>
        <v>#N/A</v>
      </c>
      <c r="S441" s="2" t="e">
        <f ca="1">VLOOKUP(Table_Data_Table_135[[#This Row],[Item ID]],Analysis_Table,12,FALSE)</f>
        <v>#N/A</v>
      </c>
      <c r="T441" s="20" t="e">
        <f ca="1">VLOOKUP(Table_Data_Table_135[[#This Row],[Item ID]],Analysis_Table,13,FALSE)</f>
        <v>#N/A</v>
      </c>
      <c r="U441" s="3" t="e">
        <f ca="1">VLOOKUP(Table_Data_Table_135[[#This Row],[Item ID]],Analysis_Table,14,FALSE)</f>
        <v>#N/A</v>
      </c>
      <c r="V441" s="22" t="e">
        <f ca="1">VLOOKUP(Table_Data_Table_135[[#This Row],[Item ID]],Analysis_Table,15,FALSE)</f>
        <v>#N/A</v>
      </c>
      <c r="W441" s="2" t="e">
        <f ca="1">VLOOKUP(Table_Data_Table_135[[#This Row],[Item ID]],Analysis_Table,16,FALSE)</f>
        <v>#N/A</v>
      </c>
      <c r="X441" s="2" t="e">
        <f ca="1">VLOOKUP(Table_Data_Table_135[[#This Row],[Item ID]],Analysis_Table,17,FALSE)</f>
        <v>#N/A</v>
      </c>
      <c r="Y441" s="20" t="e">
        <f ca="1">VLOOKUP(Table_Data_Table_135[[#This Row],[Item ID]],Analysis_Table,18,FALSE)</f>
        <v>#N/A</v>
      </c>
      <c r="Z441" s="20" t="e">
        <f ca="1">VLOOKUP(Table_Data_Table_135[[#This Row],[Item ID]],Analysis_Table,19,FALSE)</f>
        <v>#N/A</v>
      </c>
      <c r="AA441"/>
      <c r="AB441"/>
      <c r="AC441">
        <v>1</v>
      </c>
    </row>
    <row r="442" spans="1:29" hidden="1" x14ac:dyDescent="0.25">
      <c r="A442" t="s">
        <v>133</v>
      </c>
      <c r="C442" t="e">
        <f ca="1">VLOOKUP(Table_Data_Table_135[[#This Row],[Item ID]],Analysis_Table,20,FALSE)</f>
        <v>#N/A</v>
      </c>
      <c r="F442" s="1"/>
      <c r="K442" s="21">
        <v>0</v>
      </c>
      <c r="O442" s="2" t="e">
        <f ca="1">VLOOKUP(Table_Data_Table_135[[#This Row],[Item ID]],Analysis_Table,8,FALSE)</f>
        <v>#N/A</v>
      </c>
      <c r="P442" s="19" t="e">
        <f ca="1">VLOOKUP(Table_Data_Table_135[[#This Row],[Item ID]],Analysis_Table,9,FALSE)</f>
        <v>#N/A</v>
      </c>
      <c r="Q442" s="18" t="e">
        <f ca="1">VLOOKUP(Table_Data_Table_135[[#This Row],[Item ID]],Analysis_Table,10,FALSE)</f>
        <v>#N/A</v>
      </c>
      <c r="R442" s="21" t="e">
        <f ca="1">VLOOKUP(Table_Data_Table_135[[#This Row],[Item ID]],Analysis_Table,11,FALSE)</f>
        <v>#N/A</v>
      </c>
      <c r="S442" s="2" t="e">
        <f ca="1">VLOOKUP(Table_Data_Table_135[[#This Row],[Item ID]],Analysis_Table,12,FALSE)</f>
        <v>#N/A</v>
      </c>
      <c r="T442" s="20" t="e">
        <f ca="1">VLOOKUP(Table_Data_Table_135[[#This Row],[Item ID]],Analysis_Table,13,FALSE)</f>
        <v>#N/A</v>
      </c>
      <c r="U442" s="3" t="e">
        <f ca="1">VLOOKUP(Table_Data_Table_135[[#This Row],[Item ID]],Analysis_Table,14,FALSE)</f>
        <v>#N/A</v>
      </c>
      <c r="V442" s="22" t="e">
        <f ca="1">VLOOKUP(Table_Data_Table_135[[#This Row],[Item ID]],Analysis_Table,15,FALSE)</f>
        <v>#N/A</v>
      </c>
      <c r="W442" s="2" t="e">
        <f ca="1">VLOOKUP(Table_Data_Table_135[[#This Row],[Item ID]],Analysis_Table,16,FALSE)</f>
        <v>#N/A</v>
      </c>
      <c r="X442" s="2" t="e">
        <f ca="1">VLOOKUP(Table_Data_Table_135[[#This Row],[Item ID]],Analysis_Table,17,FALSE)</f>
        <v>#N/A</v>
      </c>
      <c r="Y442" s="20" t="e">
        <f ca="1">VLOOKUP(Table_Data_Table_135[[#This Row],[Item ID]],Analysis_Table,18,FALSE)</f>
        <v>#N/A</v>
      </c>
      <c r="Z442" s="20" t="e">
        <f ca="1">VLOOKUP(Table_Data_Table_135[[#This Row],[Item ID]],Analysis_Table,19,FALSE)</f>
        <v>#N/A</v>
      </c>
      <c r="AA442"/>
      <c r="AB442"/>
      <c r="AC442">
        <v>1</v>
      </c>
    </row>
    <row r="443" spans="1:29" hidden="1" x14ac:dyDescent="0.25">
      <c r="A443" t="s">
        <v>133</v>
      </c>
      <c r="C443" t="e">
        <f ca="1">VLOOKUP(Table_Data_Table_135[[#This Row],[Item ID]],Analysis_Table,20,FALSE)</f>
        <v>#N/A</v>
      </c>
      <c r="F443" s="1"/>
      <c r="K443" s="21">
        <v>0</v>
      </c>
      <c r="O443" s="2" t="e">
        <f ca="1">VLOOKUP(Table_Data_Table_135[[#This Row],[Item ID]],Analysis_Table,8,FALSE)</f>
        <v>#N/A</v>
      </c>
      <c r="P443" s="19" t="e">
        <f ca="1">VLOOKUP(Table_Data_Table_135[[#This Row],[Item ID]],Analysis_Table,9,FALSE)</f>
        <v>#N/A</v>
      </c>
      <c r="Q443" s="18" t="e">
        <f ca="1">VLOOKUP(Table_Data_Table_135[[#This Row],[Item ID]],Analysis_Table,10,FALSE)</f>
        <v>#N/A</v>
      </c>
      <c r="R443" s="21" t="e">
        <f ca="1">VLOOKUP(Table_Data_Table_135[[#This Row],[Item ID]],Analysis_Table,11,FALSE)</f>
        <v>#N/A</v>
      </c>
      <c r="S443" s="2" t="e">
        <f ca="1">VLOOKUP(Table_Data_Table_135[[#This Row],[Item ID]],Analysis_Table,12,FALSE)</f>
        <v>#N/A</v>
      </c>
      <c r="T443" s="20" t="e">
        <f ca="1">VLOOKUP(Table_Data_Table_135[[#This Row],[Item ID]],Analysis_Table,13,FALSE)</f>
        <v>#N/A</v>
      </c>
      <c r="U443" s="3" t="e">
        <f ca="1">VLOOKUP(Table_Data_Table_135[[#This Row],[Item ID]],Analysis_Table,14,FALSE)</f>
        <v>#N/A</v>
      </c>
      <c r="V443" s="22" t="e">
        <f ca="1">VLOOKUP(Table_Data_Table_135[[#This Row],[Item ID]],Analysis_Table,15,FALSE)</f>
        <v>#N/A</v>
      </c>
      <c r="W443" s="2" t="e">
        <f ca="1">VLOOKUP(Table_Data_Table_135[[#This Row],[Item ID]],Analysis_Table,16,FALSE)</f>
        <v>#N/A</v>
      </c>
      <c r="X443" s="2" t="e">
        <f ca="1">VLOOKUP(Table_Data_Table_135[[#This Row],[Item ID]],Analysis_Table,17,FALSE)</f>
        <v>#N/A</v>
      </c>
      <c r="Y443" s="20" t="e">
        <f ca="1">VLOOKUP(Table_Data_Table_135[[#This Row],[Item ID]],Analysis_Table,18,FALSE)</f>
        <v>#N/A</v>
      </c>
      <c r="Z443" s="20" t="e">
        <f ca="1">VLOOKUP(Table_Data_Table_135[[#This Row],[Item ID]],Analysis_Table,19,FALSE)</f>
        <v>#N/A</v>
      </c>
      <c r="AA443"/>
      <c r="AB443"/>
      <c r="AC443">
        <v>1</v>
      </c>
    </row>
    <row r="444" spans="1:29" hidden="1" x14ac:dyDescent="0.25">
      <c r="A444" t="s">
        <v>133</v>
      </c>
      <c r="C444" t="e">
        <f ca="1">VLOOKUP(Table_Data_Table_135[[#This Row],[Item ID]],Analysis_Table,20,FALSE)</f>
        <v>#N/A</v>
      </c>
      <c r="F444" s="1"/>
      <c r="K444" s="21">
        <v>0</v>
      </c>
      <c r="O444" s="2" t="e">
        <f ca="1">VLOOKUP(Table_Data_Table_135[[#This Row],[Item ID]],Analysis_Table,8,FALSE)</f>
        <v>#N/A</v>
      </c>
      <c r="P444" s="19" t="e">
        <f ca="1">VLOOKUP(Table_Data_Table_135[[#This Row],[Item ID]],Analysis_Table,9,FALSE)</f>
        <v>#N/A</v>
      </c>
      <c r="Q444" s="18" t="e">
        <f ca="1">VLOOKUP(Table_Data_Table_135[[#This Row],[Item ID]],Analysis_Table,10,FALSE)</f>
        <v>#N/A</v>
      </c>
      <c r="R444" s="21" t="e">
        <f ca="1">VLOOKUP(Table_Data_Table_135[[#This Row],[Item ID]],Analysis_Table,11,FALSE)</f>
        <v>#N/A</v>
      </c>
      <c r="S444" s="2" t="e">
        <f ca="1">VLOOKUP(Table_Data_Table_135[[#This Row],[Item ID]],Analysis_Table,12,FALSE)</f>
        <v>#N/A</v>
      </c>
      <c r="T444" s="20" t="e">
        <f ca="1">VLOOKUP(Table_Data_Table_135[[#This Row],[Item ID]],Analysis_Table,13,FALSE)</f>
        <v>#N/A</v>
      </c>
      <c r="U444" s="3" t="e">
        <f ca="1">VLOOKUP(Table_Data_Table_135[[#This Row],[Item ID]],Analysis_Table,14,FALSE)</f>
        <v>#N/A</v>
      </c>
      <c r="V444" s="22" t="e">
        <f ca="1">VLOOKUP(Table_Data_Table_135[[#This Row],[Item ID]],Analysis_Table,15,FALSE)</f>
        <v>#N/A</v>
      </c>
      <c r="W444" s="2" t="e">
        <f ca="1">VLOOKUP(Table_Data_Table_135[[#This Row],[Item ID]],Analysis_Table,16,FALSE)</f>
        <v>#N/A</v>
      </c>
      <c r="X444" s="2" t="e">
        <f ca="1">VLOOKUP(Table_Data_Table_135[[#This Row],[Item ID]],Analysis_Table,17,FALSE)</f>
        <v>#N/A</v>
      </c>
      <c r="Y444" s="20" t="e">
        <f ca="1">VLOOKUP(Table_Data_Table_135[[#This Row],[Item ID]],Analysis_Table,18,FALSE)</f>
        <v>#N/A</v>
      </c>
      <c r="Z444" s="20" t="e">
        <f ca="1">VLOOKUP(Table_Data_Table_135[[#This Row],[Item ID]],Analysis_Table,19,FALSE)</f>
        <v>#N/A</v>
      </c>
      <c r="AA444"/>
      <c r="AB444"/>
      <c r="AC444">
        <v>1</v>
      </c>
    </row>
    <row r="445" spans="1:29" hidden="1" x14ac:dyDescent="0.25">
      <c r="A445" t="s">
        <v>133</v>
      </c>
      <c r="C445" t="e">
        <f ca="1">VLOOKUP(Table_Data_Table_135[[#This Row],[Item ID]],Analysis_Table,20,FALSE)</f>
        <v>#N/A</v>
      </c>
      <c r="F445" s="1"/>
      <c r="K445" s="21">
        <v>0</v>
      </c>
      <c r="O445" s="2" t="e">
        <f ca="1">VLOOKUP(Table_Data_Table_135[[#This Row],[Item ID]],Analysis_Table,8,FALSE)</f>
        <v>#N/A</v>
      </c>
      <c r="P445" s="19" t="e">
        <f ca="1">VLOOKUP(Table_Data_Table_135[[#This Row],[Item ID]],Analysis_Table,9,FALSE)</f>
        <v>#N/A</v>
      </c>
      <c r="Q445" s="18" t="e">
        <f ca="1">VLOOKUP(Table_Data_Table_135[[#This Row],[Item ID]],Analysis_Table,10,FALSE)</f>
        <v>#N/A</v>
      </c>
      <c r="R445" s="21" t="e">
        <f ca="1">VLOOKUP(Table_Data_Table_135[[#This Row],[Item ID]],Analysis_Table,11,FALSE)</f>
        <v>#N/A</v>
      </c>
      <c r="S445" s="2" t="e">
        <f ca="1">VLOOKUP(Table_Data_Table_135[[#This Row],[Item ID]],Analysis_Table,12,FALSE)</f>
        <v>#N/A</v>
      </c>
      <c r="T445" s="20" t="e">
        <f ca="1">VLOOKUP(Table_Data_Table_135[[#This Row],[Item ID]],Analysis_Table,13,FALSE)</f>
        <v>#N/A</v>
      </c>
      <c r="U445" s="3" t="e">
        <f ca="1">VLOOKUP(Table_Data_Table_135[[#This Row],[Item ID]],Analysis_Table,14,FALSE)</f>
        <v>#N/A</v>
      </c>
      <c r="V445" s="22" t="e">
        <f ca="1">VLOOKUP(Table_Data_Table_135[[#This Row],[Item ID]],Analysis_Table,15,FALSE)</f>
        <v>#N/A</v>
      </c>
      <c r="W445" s="2" t="e">
        <f ca="1">VLOOKUP(Table_Data_Table_135[[#This Row],[Item ID]],Analysis_Table,16,FALSE)</f>
        <v>#N/A</v>
      </c>
      <c r="X445" s="2" t="e">
        <f ca="1">VLOOKUP(Table_Data_Table_135[[#This Row],[Item ID]],Analysis_Table,17,FALSE)</f>
        <v>#N/A</v>
      </c>
      <c r="Y445" s="20" t="e">
        <f ca="1">VLOOKUP(Table_Data_Table_135[[#This Row],[Item ID]],Analysis_Table,18,FALSE)</f>
        <v>#N/A</v>
      </c>
      <c r="Z445" s="20" t="e">
        <f ca="1">VLOOKUP(Table_Data_Table_135[[#This Row],[Item ID]],Analysis_Table,19,FALSE)</f>
        <v>#N/A</v>
      </c>
      <c r="AA445"/>
      <c r="AB445"/>
      <c r="AC445">
        <v>1</v>
      </c>
    </row>
    <row r="446" spans="1:29" hidden="1" x14ac:dyDescent="0.25">
      <c r="A446" t="s">
        <v>133</v>
      </c>
      <c r="C446" t="e">
        <f ca="1">VLOOKUP(Table_Data_Table_135[[#This Row],[Item ID]],Analysis_Table,20,FALSE)</f>
        <v>#N/A</v>
      </c>
      <c r="F446" s="1"/>
      <c r="K446" s="21">
        <v>0</v>
      </c>
      <c r="O446" s="2" t="e">
        <f ca="1">VLOOKUP(Table_Data_Table_135[[#This Row],[Item ID]],Analysis_Table,8,FALSE)</f>
        <v>#N/A</v>
      </c>
      <c r="P446" s="19" t="e">
        <f ca="1">VLOOKUP(Table_Data_Table_135[[#This Row],[Item ID]],Analysis_Table,9,FALSE)</f>
        <v>#N/A</v>
      </c>
      <c r="Q446" s="18" t="e">
        <f ca="1">VLOOKUP(Table_Data_Table_135[[#This Row],[Item ID]],Analysis_Table,10,FALSE)</f>
        <v>#N/A</v>
      </c>
      <c r="R446" s="21" t="e">
        <f ca="1">VLOOKUP(Table_Data_Table_135[[#This Row],[Item ID]],Analysis_Table,11,FALSE)</f>
        <v>#N/A</v>
      </c>
      <c r="S446" s="2" t="e">
        <f ca="1">VLOOKUP(Table_Data_Table_135[[#This Row],[Item ID]],Analysis_Table,12,FALSE)</f>
        <v>#N/A</v>
      </c>
      <c r="T446" s="20" t="e">
        <f ca="1">VLOOKUP(Table_Data_Table_135[[#This Row],[Item ID]],Analysis_Table,13,FALSE)</f>
        <v>#N/A</v>
      </c>
      <c r="U446" s="3" t="e">
        <f ca="1">VLOOKUP(Table_Data_Table_135[[#This Row],[Item ID]],Analysis_Table,14,FALSE)</f>
        <v>#N/A</v>
      </c>
      <c r="V446" s="22" t="e">
        <f ca="1">VLOOKUP(Table_Data_Table_135[[#This Row],[Item ID]],Analysis_Table,15,FALSE)</f>
        <v>#N/A</v>
      </c>
      <c r="W446" s="2" t="e">
        <f ca="1">VLOOKUP(Table_Data_Table_135[[#This Row],[Item ID]],Analysis_Table,16,FALSE)</f>
        <v>#N/A</v>
      </c>
      <c r="X446" s="2" t="e">
        <f ca="1">VLOOKUP(Table_Data_Table_135[[#This Row],[Item ID]],Analysis_Table,17,FALSE)</f>
        <v>#N/A</v>
      </c>
      <c r="Y446" s="20" t="e">
        <f ca="1">VLOOKUP(Table_Data_Table_135[[#This Row],[Item ID]],Analysis_Table,18,FALSE)</f>
        <v>#N/A</v>
      </c>
      <c r="Z446" s="20" t="e">
        <f ca="1">VLOOKUP(Table_Data_Table_135[[#This Row],[Item ID]],Analysis_Table,19,FALSE)</f>
        <v>#N/A</v>
      </c>
      <c r="AA446"/>
      <c r="AB446"/>
      <c r="AC446">
        <v>1</v>
      </c>
    </row>
    <row r="447" spans="1:29" hidden="1" x14ac:dyDescent="0.25">
      <c r="A447" t="s">
        <v>133</v>
      </c>
      <c r="C447" t="e">
        <f ca="1">VLOOKUP(Table_Data_Table_135[[#This Row],[Item ID]],Analysis_Table,20,FALSE)</f>
        <v>#N/A</v>
      </c>
      <c r="F447" s="1"/>
      <c r="K447" s="21">
        <v>0</v>
      </c>
      <c r="O447" s="2" t="e">
        <f ca="1">VLOOKUP(Table_Data_Table_135[[#This Row],[Item ID]],Analysis_Table,8,FALSE)</f>
        <v>#N/A</v>
      </c>
      <c r="P447" s="19" t="e">
        <f ca="1">VLOOKUP(Table_Data_Table_135[[#This Row],[Item ID]],Analysis_Table,9,FALSE)</f>
        <v>#N/A</v>
      </c>
      <c r="Q447" s="18" t="e">
        <f ca="1">VLOOKUP(Table_Data_Table_135[[#This Row],[Item ID]],Analysis_Table,10,FALSE)</f>
        <v>#N/A</v>
      </c>
      <c r="R447" s="21" t="e">
        <f ca="1">VLOOKUP(Table_Data_Table_135[[#This Row],[Item ID]],Analysis_Table,11,FALSE)</f>
        <v>#N/A</v>
      </c>
      <c r="S447" s="2" t="e">
        <f ca="1">VLOOKUP(Table_Data_Table_135[[#This Row],[Item ID]],Analysis_Table,12,FALSE)</f>
        <v>#N/A</v>
      </c>
      <c r="T447" s="20" t="e">
        <f ca="1">VLOOKUP(Table_Data_Table_135[[#This Row],[Item ID]],Analysis_Table,13,FALSE)</f>
        <v>#N/A</v>
      </c>
      <c r="U447" s="3" t="e">
        <f ca="1">VLOOKUP(Table_Data_Table_135[[#This Row],[Item ID]],Analysis_Table,14,FALSE)</f>
        <v>#N/A</v>
      </c>
      <c r="V447" s="22" t="e">
        <f ca="1">VLOOKUP(Table_Data_Table_135[[#This Row],[Item ID]],Analysis_Table,15,FALSE)</f>
        <v>#N/A</v>
      </c>
      <c r="W447" s="2" t="e">
        <f ca="1">VLOOKUP(Table_Data_Table_135[[#This Row],[Item ID]],Analysis_Table,16,FALSE)</f>
        <v>#N/A</v>
      </c>
      <c r="X447" s="2" t="e">
        <f ca="1">VLOOKUP(Table_Data_Table_135[[#This Row],[Item ID]],Analysis_Table,17,FALSE)</f>
        <v>#N/A</v>
      </c>
      <c r="Y447" s="20" t="e">
        <f ca="1">VLOOKUP(Table_Data_Table_135[[#This Row],[Item ID]],Analysis_Table,18,FALSE)</f>
        <v>#N/A</v>
      </c>
      <c r="Z447" s="20" t="e">
        <f ca="1">VLOOKUP(Table_Data_Table_135[[#This Row],[Item ID]],Analysis_Table,19,FALSE)</f>
        <v>#N/A</v>
      </c>
      <c r="AA447"/>
      <c r="AB447"/>
      <c r="AC447">
        <v>1</v>
      </c>
    </row>
    <row r="448" spans="1:29" hidden="1" x14ac:dyDescent="0.25">
      <c r="A448" t="s">
        <v>133</v>
      </c>
      <c r="C448" t="e">
        <f ca="1">VLOOKUP(Table_Data_Table_135[[#This Row],[Item ID]],Analysis_Table,20,FALSE)</f>
        <v>#N/A</v>
      </c>
      <c r="F448" s="1"/>
      <c r="K448" s="21">
        <v>0</v>
      </c>
      <c r="O448" s="2" t="e">
        <f ca="1">VLOOKUP(Table_Data_Table_135[[#This Row],[Item ID]],Analysis_Table,8,FALSE)</f>
        <v>#N/A</v>
      </c>
      <c r="P448" s="19" t="e">
        <f ca="1">VLOOKUP(Table_Data_Table_135[[#This Row],[Item ID]],Analysis_Table,9,FALSE)</f>
        <v>#N/A</v>
      </c>
      <c r="Q448" s="18" t="e">
        <f ca="1">VLOOKUP(Table_Data_Table_135[[#This Row],[Item ID]],Analysis_Table,10,FALSE)</f>
        <v>#N/A</v>
      </c>
      <c r="R448" s="21" t="e">
        <f ca="1">VLOOKUP(Table_Data_Table_135[[#This Row],[Item ID]],Analysis_Table,11,FALSE)</f>
        <v>#N/A</v>
      </c>
      <c r="S448" s="2" t="e">
        <f ca="1">VLOOKUP(Table_Data_Table_135[[#This Row],[Item ID]],Analysis_Table,12,FALSE)</f>
        <v>#N/A</v>
      </c>
      <c r="T448" s="20" t="e">
        <f ca="1">VLOOKUP(Table_Data_Table_135[[#This Row],[Item ID]],Analysis_Table,13,FALSE)</f>
        <v>#N/A</v>
      </c>
      <c r="U448" s="3" t="e">
        <f ca="1">VLOOKUP(Table_Data_Table_135[[#This Row],[Item ID]],Analysis_Table,14,FALSE)</f>
        <v>#N/A</v>
      </c>
      <c r="V448" s="22" t="e">
        <f ca="1">VLOOKUP(Table_Data_Table_135[[#This Row],[Item ID]],Analysis_Table,15,FALSE)</f>
        <v>#N/A</v>
      </c>
      <c r="W448" s="2" t="e">
        <f ca="1">VLOOKUP(Table_Data_Table_135[[#This Row],[Item ID]],Analysis_Table,16,FALSE)</f>
        <v>#N/A</v>
      </c>
      <c r="X448" s="2" t="e">
        <f ca="1">VLOOKUP(Table_Data_Table_135[[#This Row],[Item ID]],Analysis_Table,17,FALSE)</f>
        <v>#N/A</v>
      </c>
      <c r="Y448" s="20" t="e">
        <f ca="1">VLOOKUP(Table_Data_Table_135[[#This Row],[Item ID]],Analysis_Table,18,FALSE)</f>
        <v>#N/A</v>
      </c>
      <c r="Z448" s="20" t="e">
        <f ca="1">VLOOKUP(Table_Data_Table_135[[#This Row],[Item ID]],Analysis_Table,19,FALSE)</f>
        <v>#N/A</v>
      </c>
      <c r="AA448"/>
      <c r="AB448"/>
      <c r="AC448">
        <v>1</v>
      </c>
    </row>
    <row r="449" spans="1:29" hidden="1" x14ac:dyDescent="0.25">
      <c r="A449" t="s">
        <v>133</v>
      </c>
      <c r="C449" t="e">
        <f ca="1">VLOOKUP(Table_Data_Table_135[[#This Row],[Item ID]],Analysis_Table,20,FALSE)</f>
        <v>#N/A</v>
      </c>
      <c r="F449" s="1"/>
      <c r="K449" s="21">
        <v>0</v>
      </c>
      <c r="O449" s="2" t="e">
        <f ca="1">VLOOKUP(Table_Data_Table_135[[#This Row],[Item ID]],Analysis_Table,8,FALSE)</f>
        <v>#N/A</v>
      </c>
      <c r="P449" s="19" t="e">
        <f ca="1">VLOOKUP(Table_Data_Table_135[[#This Row],[Item ID]],Analysis_Table,9,FALSE)</f>
        <v>#N/A</v>
      </c>
      <c r="Q449" s="18" t="e">
        <f ca="1">VLOOKUP(Table_Data_Table_135[[#This Row],[Item ID]],Analysis_Table,10,FALSE)</f>
        <v>#N/A</v>
      </c>
      <c r="R449" s="21" t="e">
        <f ca="1">VLOOKUP(Table_Data_Table_135[[#This Row],[Item ID]],Analysis_Table,11,FALSE)</f>
        <v>#N/A</v>
      </c>
      <c r="S449" s="2" t="e">
        <f ca="1">VLOOKUP(Table_Data_Table_135[[#This Row],[Item ID]],Analysis_Table,12,FALSE)</f>
        <v>#N/A</v>
      </c>
      <c r="T449" s="20" t="e">
        <f ca="1">VLOOKUP(Table_Data_Table_135[[#This Row],[Item ID]],Analysis_Table,13,FALSE)</f>
        <v>#N/A</v>
      </c>
      <c r="U449" s="3" t="e">
        <f ca="1">VLOOKUP(Table_Data_Table_135[[#This Row],[Item ID]],Analysis_Table,14,FALSE)</f>
        <v>#N/A</v>
      </c>
      <c r="V449" s="22" t="e">
        <f ca="1">VLOOKUP(Table_Data_Table_135[[#This Row],[Item ID]],Analysis_Table,15,FALSE)</f>
        <v>#N/A</v>
      </c>
      <c r="W449" s="2" t="e">
        <f ca="1">VLOOKUP(Table_Data_Table_135[[#This Row],[Item ID]],Analysis_Table,16,FALSE)</f>
        <v>#N/A</v>
      </c>
      <c r="X449" s="2" t="e">
        <f ca="1">VLOOKUP(Table_Data_Table_135[[#This Row],[Item ID]],Analysis_Table,17,FALSE)</f>
        <v>#N/A</v>
      </c>
      <c r="Y449" s="20" t="e">
        <f ca="1">VLOOKUP(Table_Data_Table_135[[#This Row],[Item ID]],Analysis_Table,18,FALSE)</f>
        <v>#N/A</v>
      </c>
      <c r="Z449" s="20" t="e">
        <f ca="1">VLOOKUP(Table_Data_Table_135[[#This Row],[Item ID]],Analysis_Table,19,FALSE)</f>
        <v>#N/A</v>
      </c>
      <c r="AA449"/>
      <c r="AB449"/>
      <c r="AC449">
        <v>1</v>
      </c>
    </row>
    <row r="450" spans="1:29" hidden="1" x14ac:dyDescent="0.25">
      <c r="A450" t="s">
        <v>133</v>
      </c>
      <c r="C450" t="e">
        <f ca="1">VLOOKUP(Table_Data_Table_135[[#This Row],[Item ID]],Analysis_Table,20,FALSE)</f>
        <v>#N/A</v>
      </c>
      <c r="F450" s="1"/>
      <c r="K450" s="21">
        <v>0</v>
      </c>
      <c r="O450" s="2" t="e">
        <f ca="1">VLOOKUP(Table_Data_Table_135[[#This Row],[Item ID]],Analysis_Table,8,FALSE)</f>
        <v>#N/A</v>
      </c>
      <c r="P450" s="19" t="e">
        <f ca="1">VLOOKUP(Table_Data_Table_135[[#This Row],[Item ID]],Analysis_Table,9,FALSE)</f>
        <v>#N/A</v>
      </c>
      <c r="Q450" s="18" t="e">
        <f ca="1">VLOOKUP(Table_Data_Table_135[[#This Row],[Item ID]],Analysis_Table,10,FALSE)</f>
        <v>#N/A</v>
      </c>
      <c r="R450" s="21" t="e">
        <f ca="1">VLOOKUP(Table_Data_Table_135[[#This Row],[Item ID]],Analysis_Table,11,FALSE)</f>
        <v>#N/A</v>
      </c>
      <c r="S450" s="2" t="e">
        <f ca="1">VLOOKUP(Table_Data_Table_135[[#This Row],[Item ID]],Analysis_Table,12,FALSE)</f>
        <v>#N/A</v>
      </c>
      <c r="T450" s="20" t="e">
        <f ca="1">VLOOKUP(Table_Data_Table_135[[#This Row],[Item ID]],Analysis_Table,13,FALSE)</f>
        <v>#N/A</v>
      </c>
      <c r="U450" s="3" t="e">
        <f ca="1">VLOOKUP(Table_Data_Table_135[[#This Row],[Item ID]],Analysis_Table,14,FALSE)</f>
        <v>#N/A</v>
      </c>
      <c r="V450" s="22" t="e">
        <f ca="1">VLOOKUP(Table_Data_Table_135[[#This Row],[Item ID]],Analysis_Table,15,FALSE)</f>
        <v>#N/A</v>
      </c>
      <c r="W450" s="2" t="e">
        <f ca="1">VLOOKUP(Table_Data_Table_135[[#This Row],[Item ID]],Analysis_Table,16,FALSE)</f>
        <v>#N/A</v>
      </c>
      <c r="X450" s="2" t="e">
        <f ca="1">VLOOKUP(Table_Data_Table_135[[#This Row],[Item ID]],Analysis_Table,17,FALSE)</f>
        <v>#N/A</v>
      </c>
      <c r="Y450" s="20" t="e">
        <f ca="1">VLOOKUP(Table_Data_Table_135[[#This Row],[Item ID]],Analysis_Table,18,FALSE)</f>
        <v>#N/A</v>
      </c>
      <c r="Z450" s="20" t="e">
        <f ca="1">VLOOKUP(Table_Data_Table_135[[#This Row],[Item ID]],Analysis_Table,19,FALSE)</f>
        <v>#N/A</v>
      </c>
      <c r="AA450"/>
      <c r="AB450"/>
      <c r="AC450">
        <v>1</v>
      </c>
    </row>
    <row r="451" spans="1:29" hidden="1" x14ac:dyDescent="0.25">
      <c r="A451" t="s">
        <v>133</v>
      </c>
      <c r="C451" t="e">
        <f ca="1">VLOOKUP(Table_Data_Table_135[[#This Row],[Item ID]],Analysis_Table,20,FALSE)</f>
        <v>#N/A</v>
      </c>
      <c r="F451" s="1"/>
      <c r="K451" s="21">
        <v>0</v>
      </c>
      <c r="O451" s="2" t="e">
        <f ca="1">VLOOKUP(Table_Data_Table_135[[#This Row],[Item ID]],Analysis_Table,8,FALSE)</f>
        <v>#N/A</v>
      </c>
      <c r="P451" s="19" t="e">
        <f ca="1">VLOOKUP(Table_Data_Table_135[[#This Row],[Item ID]],Analysis_Table,9,FALSE)</f>
        <v>#N/A</v>
      </c>
      <c r="Q451" s="18" t="e">
        <f ca="1">VLOOKUP(Table_Data_Table_135[[#This Row],[Item ID]],Analysis_Table,10,FALSE)</f>
        <v>#N/A</v>
      </c>
      <c r="R451" s="21" t="e">
        <f ca="1">VLOOKUP(Table_Data_Table_135[[#This Row],[Item ID]],Analysis_Table,11,FALSE)</f>
        <v>#N/A</v>
      </c>
      <c r="S451" s="2" t="e">
        <f ca="1">VLOOKUP(Table_Data_Table_135[[#This Row],[Item ID]],Analysis_Table,12,FALSE)</f>
        <v>#N/A</v>
      </c>
      <c r="T451" s="20" t="e">
        <f ca="1">VLOOKUP(Table_Data_Table_135[[#This Row],[Item ID]],Analysis_Table,13,FALSE)</f>
        <v>#N/A</v>
      </c>
      <c r="U451" s="3" t="e">
        <f ca="1">VLOOKUP(Table_Data_Table_135[[#This Row],[Item ID]],Analysis_Table,14,FALSE)</f>
        <v>#N/A</v>
      </c>
      <c r="V451" s="22" t="e">
        <f ca="1">VLOOKUP(Table_Data_Table_135[[#This Row],[Item ID]],Analysis_Table,15,FALSE)</f>
        <v>#N/A</v>
      </c>
      <c r="W451" s="2" t="e">
        <f ca="1">VLOOKUP(Table_Data_Table_135[[#This Row],[Item ID]],Analysis_Table,16,FALSE)</f>
        <v>#N/A</v>
      </c>
      <c r="X451" s="2" t="e">
        <f ca="1">VLOOKUP(Table_Data_Table_135[[#This Row],[Item ID]],Analysis_Table,17,FALSE)</f>
        <v>#N/A</v>
      </c>
      <c r="Y451" s="20" t="e">
        <f ca="1">VLOOKUP(Table_Data_Table_135[[#This Row],[Item ID]],Analysis_Table,18,FALSE)</f>
        <v>#N/A</v>
      </c>
      <c r="Z451" s="20" t="e">
        <f ca="1">VLOOKUP(Table_Data_Table_135[[#This Row],[Item ID]],Analysis_Table,19,FALSE)</f>
        <v>#N/A</v>
      </c>
      <c r="AA451"/>
      <c r="AB451"/>
      <c r="AC451">
        <v>1</v>
      </c>
    </row>
    <row r="452" spans="1:29" hidden="1" x14ac:dyDescent="0.25">
      <c r="A452" t="s">
        <v>133</v>
      </c>
      <c r="C452" t="e">
        <f ca="1">VLOOKUP(Table_Data_Table_135[[#This Row],[Item ID]],Analysis_Table,20,FALSE)</f>
        <v>#N/A</v>
      </c>
      <c r="F452" s="1"/>
      <c r="K452" s="21">
        <v>0</v>
      </c>
      <c r="O452" s="2" t="e">
        <f ca="1">VLOOKUP(Table_Data_Table_135[[#This Row],[Item ID]],Analysis_Table,8,FALSE)</f>
        <v>#N/A</v>
      </c>
      <c r="P452" s="19" t="e">
        <f ca="1">VLOOKUP(Table_Data_Table_135[[#This Row],[Item ID]],Analysis_Table,9,FALSE)</f>
        <v>#N/A</v>
      </c>
      <c r="Q452" s="18" t="e">
        <f ca="1">VLOOKUP(Table_Data_Table_135[[#This Row],[Item ID]],Analysis_Table,10,FALSE)</f>
        <v>#N/A</v>
      </c>
      <c r="R452" s="21" t="e">
        <f ca="1">VLOOKUP(Table_Data_Table_135[[#This Row],[Item ID]],Analysis_Table,11,FALSE)</f>
        <v>#N/A</v>
      </c>
      <c r="S452" s="2" t="e">
        <f ca="1">VLOOKUP(Table_Data_Table_135[[#This Row],[Item ID]],Analysis_Table,12,FALSE)</f>
        <v>#N/A</v>
      </c>
      <c r="T452" s="20" t="e">
        <f ca="1">VLOOKUP(Table_Data_Table_135[[#This Row],[Item ID]],Analysis_Table,13,FALSE)</f>
        <v>#N/A</v>
      </c>
      <c r="U452" s="3" t="e">
        <f ca="1">VLOOKUP(Table_Data_Table_135[[#This Row],[Item ID]],Analysis_Table,14,FALSE)</f>
        <v>#N/A</v>
      </c>
      <c r="V452" s="22" t="e">
        <f ca="1">VLOOKUP(Table_Data_Table_135[[#This Row],[Item ID]],Analysis_Table,15,FALSE)</f>
        <v>#N/A</v>
      </c>
      <c r="W452" s="2" t="e">
        <f ca="1">VLOOKUP(Table_Data_Table_135[[#This Row],[Item ID]],Analysis_Table,16,FALSE)</f>
        <v>#N/A</v>
      </c>
      <c r="X452" s="2" t="e">
        <f ca="1">VLOOKUP(Table_Data_Table_135[[#This Row],[Item ID]],Analysis_Table,17,FALSE)</f>
        <v>#N/A</v>
      </c>
      <c r="Y452" s="20" t="e">
        <f ca="1">VLOOKUP(Table_Data_Table_135[[#This Row],[Item ID]],Analysis_Table,18,FALSE)</f>
        <v>#N/A</v>
      </c>
      <c r="Z452" s="20" t="e">
        <f ca="1">VLOOKUP(Table_Data_Table_135[[#This Row],[Item ID]],Analysis_Table,19,FALSE)</f>
        <v>#N/A</v>
      </c>
      <c r="AA452"/>
      <c r="AB452"/>
      <c r="AC452">
        <v>1</v>
      </c>
    </row>
    <row r="453" spans="1:29" hidden="1" x14ac:dyDescent="0.25">
      <c r="A453" t="s">
        <v>133</v>
      </c>
      <c r="C453" t="e">
        <f ca="1">VLOOKUP(Table_Data_Table_135[[#This Row],[Item ID]],Analysis_Table,20,FALSE)</f>
        <v>#N/A</v>
      </c>
      <c r="F453" s="1"/>
      <c r="K453" s="21">
        <v>0</v>
      </c>
      <c r="O453" s="2" t="e">
        <f ca="1">VLOOKUP(Table_Data_Table_135[[#This Row],[Item ID]],Analysis_Table,8,FALSE)</f>
        <v>#N/A</v>
      </c>
      <c r="P453" s="19" t="e">
        <f ca="1">VLOOKUP(Table_Data_Table_135[[#This Row],[Item ID]],Analysis_Table,9,FALSE)</f>
        <v>#N/A</v>
      </c>
      <c r="Q453" s="18" t="e">
        <f ca="1">VLOOKUP(Table_Data_Table_135[[#This Row],[Item ID]],Analysis_Table,10,FALSE)</f>
        <v>#N/A</v>
      </c>
      <c r="R453" s="21" t="e">
        <f ca="1">VLOOKUP(Table_Data_Table_135[[#This Row],[Item ID]],Analysis_Table,11,FALSE)</f>
        <v>#N/A</v>
      </c>
      <c r="S453" s="2" t="e">
        <f ca="1">VLOOKUP(Table_Data_Table_135[[#This Row],[Item ID]],Analysis_Table,12,FALSE)</f>
        <v>#N/A</v>
      </c>
      <c r="T453" s="20" t="e">
        <f ca="1">VLOOKUP(Table_Data_Table_135[[#This Row],[Item ID]],Analysis_Table,13,FALSE)</f>
        <v>#N/A</v>
      </c>
      <c r="U453" s="3" t="e">
        <f ca="1">VLOOKUP(Table_Data_Table_135[[#This Row],[Item ID]],Analysis_Table,14,FALSE)</f>
        <v>#N/A</v>
      </c>
      <c r="V453" s="22" t="e">
        <f ca="1">VLOOKUP(Table_Data_Table_135[[#This Row],[Item ID]],Analysis_Table,15,FALSE)</f>
        <v>#N/A</v>
      </c>
      <c r="W453" s="2" t="e">
        <f ca="1">VLOOKUP(Table_Data_Table_135[[#This Row],[Item ID]],Analysis_Table,16,FALSE)</f>
        <v>#N/A</v>
      </c>
      <c r="X453" s="2" t="e">
        <f ca="1">VLOOKUP(Table_Data_Table_135[[#This Row],[Item ID]],Analysis_Table,17,FALSE)</f>
        <v>#N/A</v>
      </c>
      <c r="Y453" s="20" t="e">
        <f ca="1">VLOOKUP(Table_Data_Table_135[[#This Row],[Item ID]],Analysis_Table,18,FALSE)</f>
        <v>#N/A</v>
      </c>
      <c r="Z453" s="20" t="e">
        <f ca="1">VLOOKUP(Table_Data_Table_135[[#This Row],[Item ID]],Analysis_Table,19,FALSE)</f>
        <v>#N/A</v>
      </c>
      <c r="AA453"/>
      <c r="AB453"/>
      <c r="AC453">
        <v>1</v>
      </c>
    </row>
    <row r="454" spans="1:29" hidden="1" x14ac:dyDescent="0.25">
      <c r="A454" t="s">
        <v>133</v>
      </c>
      <c r="C454" t="e">
        <f ca="1">VLOOKUP(Table_Data_Table_135[[#This Row],[Item ID]],Analysis_Table,20,FALSE)</f>
        <v>#N/A</v>
      </c>
      <c r="F454" s="1"/>
      <c r="K454" s="21">
        <v>0</v>
      </c>
      <c r="O454" s="2" t="e">
        <f ca="1">VLOOKUP(Table_Data_Table_135[[#This Row],[Item ID]],Analysis_Table,8,FALSE)</f>
        <v>#N/A</v>
      </c>
      <c r="P454" s="19" t="e">
        <f ca="1">VLOOKUP(Table_Data_Table_135[[#This Row],[Item ID]],Analysis_Table,9,FALSE)</f>
        <v>#N/A</v>
      </c>
      <c r="Q454" s="18" t="e">
        <f ca="1">VLOOKUP(Table_Data_Table_135[[#This Row],[Item ID]],Analysis_Table,10,FALSE)</f>
        <v>#N/A</v>
      </c>
      <c r="R454" s="21" t="e">
        <f ca="1">VLOOKUP(Table_Data_Table_135[[#This Row],[Item ID]],Analysis_Table,11,FALSE)</f>
        <v>#N/A</v>
      </c>
      <c r="S454" s="2" t="e">
        <f ca="1">VLOOKUP(Table_Data_Table_135[[#This Row],[Item ID]],Analysis_Table,12,FALSE)</f>
        <v>#N/A</v>
      </c>
      <c r="T454" s="20" t="e">
        <f ca="1">VLOOKUP(Table_Data_Table_135[[#This Row],[Item ID]],Analysis_Table,13,FALSE)</f>
        <v>#N/A</v>
      </c>
      <c r="U454" s="3" t="e">
        <f ca="1">VLOOKUP(Table_Data_Table_135[[#This Row],[Item ID]],Analysis_Table,14,FALSE)</f>
        <v>#N/A</v>
      </c>
      <c r="V454" s="22" t="e">
        <f ca="1">VLOOKUP(Table_Data_Table_135[[#This Row],[Item ID]],Analysis_Table,15,FALSE)</f>
        <v>#N/A</v>
      </c>
      <c r="W454" s="2" t="e">
        <f ca="1">VLOOKUP(Table_Data_Table_135[[#This Row],[Item ID]],Analysis_Table,16,FALSE)</f>
        <v>#N/A</v>
      </c>
      <c r="X454" s="2" t="e">
        <f ca="1">VLOOKUP(Table_Data_Table_135[[#This Row],[Item ID]],Analysis_Table,17,FALSE)</f>
        <v>#N/A</v>
      </c>
      <c r="Y454" s="20" t="e">
        <f ca="1">VLOOKUP(Table_Data_Table_135[[#This Row],[Item ID]],Analysis_Table,18,FALSE)</f>
        <v>#N/A</v>
      </c>
      <c r="Z454" s="20" t="e">
        <f ca="1">VLOOKUP(Table_Data_Table_135[[#This Row],[Item ID]],Analysis_Table,19,FALSE)</f>
        <v>#N/A</v>
      </c>
      <c r="AA454"/>
      <c r="AB454"/>
      <c r="AC454">
        <v>1</v>
      </c>
    </row>
    <row r="455" spans="1:29" hidden="1" x14ac:dyDescent="0.25">
      <c r="A455" t="s">
        <v>133</v>
      </c>
      <c r="C455" t="e">
        <f ca="1">VLOOKUP(Table_Data_Table_135[[#This Row],[Item ID]],Analysis_Table,20,FALSE)</f>
        <v>#N/A</v>
      </c>
      <c r="F455" s="1"/>
      <c r="K455" s="21">
        <v>0</v>
      </c>
      <c r="O455" s="2" t="e">
        <f ca="1">VLOOKUP(Table_Data_Table_135[[#This Row],[Item ID]],Analysis_Table,8,FALSE)</f>
        <v>#N/A</v>
      </c>
      <c r="P455" s="19" t="e">
        <f ca="1">VLOOKUP(Table_Data_Table_135[[#This Row],[Item ID]],Analysis_Table,9,FALSE)</f>
        <v>#N/A</v>
      </c>
      <c r="Q455" s="18" t="e">
        <f ca="1">VLOOKUP(Table_Data_Table_135[[#This Row],[Item ID]],Analysis_Table,10,FALSE)</f>
        <v>#N/A</v>
      </c>
      <c r="R455" s="21" t="e">
        <f ca="1">VLOOKUP(Table_Data_Table_135[[#This Row],[Item ID]],Analysis_Table,11,FALSE)</f>
        <v>#N/A</v>
      </c>
      <c r="S455" s="2" t="e">
        <f ca="1">VLOOKUP(Table_Data_Table_135[[#This Row],[Item ID]],Analysis_Table,12,FALSE)</f>
        <v>#N/A</v>
      </c>
      <c r="T455" s="20" t="e">
        <f ca="1">VLOOKUP(Table_Data_Table_135[[#This Row],[Item ID]],Analysis_Table,13,FALSE)</f>
        <v>#N/A</v>
      </c>
      <c r="U455" s="3" t="e">
        <f ca="1">VLOOKUP(Table_Data_Table_135[[#This Row],[Item ID]],Analysis_Table,14,FALSE)</f>
        <v>#N/A</v>
      </c>
      <c r="V455" s="22" t="e">
        <f ca="1">VLOOKUP(Table_Data_Table_135[[#This Row],[Item ID]],Analysis_Table,15,FALSE)</f>
        <v>#N/A</v>
      </c>
      <c r="W455" s="2" t="e">
        <f ca="1">VLOOKUP(Table_Data_Table_135[[#This Row],[Item ID]],Analysis_Table,16,FALSE)</f>
        <v>#N/A</v>
      </c>
      <c r="X455" s="2" t="e">
        <f ca="1">VLOOKUP(Table_Data_Table_135[[#This Row],[Item ID]],Analysis_Table,17,FALSE)</f>
        <v>#N/A</v>
      </c>
      <c r="Y455" s="20" t="e">
        <f ca="1">VLOOKUP(Table_Data_Table_135[[#This Row],[Item ID]],Analysis_Table,18,FALSE)</f>
        <v>#N/A</v>
      </c>
      <c r="Z455" s="20" t="e">
        <f ca="1">VLOOKUP(Table_Data_Table_135[[#This Row],[Item ID]],Analysis_Table,19,FALSE)</f>
        <v>#N/A</v>
      </c>
      <c r="AA455"/>
      <c r="AB455"/>
      <c r="AC455">
        <v>1</v>
      </c>
    </row>
    <row r="456" spans="1:29" hidden="1" x14ac:dyDescent="0.25">
      <c r="A456" t="s">
        <v>133</v>
      </c>
      <c r="C456" t="e">
        <f ca="1">VLOOKUP(Table_Data_Table_135[[#This Row],[Item ID]],Analysis_Table,20,FALSE)</f>
        <v>#N/A</v>
      </c>
      <c r="F456" s="1"/>
      <c r="K456" s="21">
        <v>0</v>
      </c>
      <c r="O456" s="2" t="e">
        <f ca="1">VLOOKUP(Table_Data_Table_135[[#This Row],[Item ID]],Analysis_Table,8,FALSE)</f>
        <v>#N/A</v>
      </c>
      <c r="P456" s="19" t="e">
        <f ca="1">VLOOKUP(Table_Data_Table_135[[#This Row],[Item ID]],Analysis_Table,9,FALSE)</f>
        <v>#N/A</v>
      </c>
      <c r="Q456" s="18" t="e">
        <f ca="1">VLOOKUP(Table_Data_Table_135[[#This Row],[Item ID]],Analysis_Table,10,FALSE)</f>
        <v>#N/A</v>
      </c>
      <c r="R456" s="21" t="e">
        <f ca="1">VLOOKUP(Table_Data_Table_135[[#This Row],[Item ID]],Analysis_Table,11,FALSE)</f>
        <v>#N/A</v>
      </c>
      <c r="S456" s="2" t="e">
        <f ca="1">VLOOKUP(Table_Data_Table_135[[#This Row],[Item ID]],Analysis_Table,12,FALSE)</f>
        <v>#N/A</v>
      </c>
      <c r="T456" s="20" t="e">
        <f ca="1">VLOOKUP(Table_Data_Table_135[[#This Row],[Item ID]],Analysis_Table,13,FALSE)</f>
        <v>#N/A</v>
      </c>
      <c r="U456" s="3" t="e">
        <f ca="1">VLOOKUP(Table_Data_Table_135[[#This Row],[Item ID]],Analysis_Table,14,FALSE)</f>
        <v>#N/A</v>
      </c>
      <c r="V456" s="22" t="e">
        <f ca="1">VLOOKUP(Table_Data_Table_135[[#This Row],[Item ID]],Analysis_Table,15,FALSE)</f>
        <v>#N/A</v>
      </c>
      <c r="W456" s="2" t="e">
        <f ca="1">VLOOKUP(Table_Data_Table_135[[#This Row],[Item ID]],Analysis_Table,16,FALSE)</f>
        <v>#N/A</v>
      </c>
      <c r="X456" s="2" t="e">
        <f ca="1">VLOOKUP(Table_Data_Table_135[[#This Row],[Item ID]],Analysis_Table,17,FALSE)</f>
        <v>#N/A</v>
      </c>
      <c r="Y456" s="20" t="e">
        <f ca="1">VLOOKUP(Table_Data_Table_135[[#This Row],[Item ID]],Analysis_Table,18,FALSE)</f>
        <v>#N/A</v>
      </c>
      <c r="Z456" s="20" t="e">
        <f ca="1">VLOOKUP(Table_Data_Table_135[[#This Row],[Item ID]],Analysis_Table,19,FALSE)</f>
        <v>#N/A</v>
      </c>
      <c r="AA456"/>
      <c r="AB456"/>
      <c r="AC456">
        <v>1</v>
      </c>
    </row>
    <row r="457" spans="1:29" hidden="1" x14ac:dyDescent="0.25">
      <c r="A457" t="s">
        <v>133</v>
      </c>
      <c r="C457" t="e">
        <f ca="1">VLOOKUP(Table_Data_Table_135[[#This Row],[Item ID]],Analysis_Table,20,FALSE)</f>
        <v>#N/A</v>
      </c>
      <c r="F457" s="1"/>
      <c r="K457" s="21">
        <v>0</v>
      </c>
      <c r="O457" s="2" t="e">
        <f ca="1">VLOOKUP(Table_Data_Table_135[[#This Row],[Item ID]],Analysis_Table,8,FALSE)</f>
        <v>#N/A</v>
      </c>
      <c r="P457" s="19" t="e">
        <f ca="1">VLOOKUP(Table_Data_Table_135[[#This Row],[Item ID]],Analysis_Table,9,FALSE)</f>
        <v>#N/A</v>
      </c>
      <c r="Q457" s="18" t="e">
        <f ca="1">VLOOKUP(Table_Data_Table_135[[#This Row],[Item ID]],Analysis_Table,10,FALSE)</f>
        <v>#N/A</v>
      </c>
      <c r="R457" s="21" t="e">
        <f ca="1">VLOOKUP(Table_Data_Table_135[[#This Row],[Item ID]],Analysis_Table,11,FALSE)</f>
        <v>#N/A</v>
      </c>
      <c r="S457" s="2" t="e">
        <f ca="1">VLOOKUP(Table_Data_Table_135[[#This Row],[Item ID]],Analysis_Table,12,FALSE)</f>
        <v>#N/A</v>
      </c>
      <c r="T457" s="20" t="e">
        <f ca="1">VLOOKUP(Table_Data_Table_135[[#This Row],[Item ID]],Analysis_Table,13,FALSE)</f>
        <v>#N/A</v>
      </c>
      <c r="U457" s="3" t="e">
        <f ca="1">VLOOKUP(Table_Data_Table_135[[#This Row],[Item ID]],Analysis_Table,14,FALSE)</f>
        <v>#N/A</v>
      </c>
      <c r="V457" s="22" t="e">
        <f ca="1">VLOOKUP(Table_Data_Table_135[[#This Row],[Item ID]],Analysis_Table,15,FALSE)</f>
        <v>#N/A</v>
      </c>
      <c r="W457" s="2" t="e">
        <f ca="1">VLOOKUP(Table_Data_Table_135[[#This Row],[Item ID]],Analysis_Table,16,FALSE)</f>
        <v>#N/A</v>
      </c>
      <c r="X457" s="2" t="e">
        <f ca="1">VLOOKUP(Table_Data_Table_135[[#This Row],[Item ID]],Analysis_Table,17,FALSE)</f>
        <v>#N/A</v>
      </c>
      <c r="Y457" s="20" t="e">
        <f ca="1">VLOOKUP(Table_Data_Table_135[[#This Row],[Item ID]],Analysis_Table,18,FALSE)</f>
        <v>#N/A</v>
      </c>
      <c r="Z457" s="20" t="e">
        <f ca="1">VLOOKUP(Table_Data_Table_135[[#This Row],[Item ID]],Analysis_Table,19,FALSE)</f>
        <v>#N/A</v>
      </c>
      <c r="AA457"/>
      <c r="AB457"/>
      <c r="AC457">
        <v>1</v>
      </c>
    </row>
    <row r="458" spans="1:29" hidden="1" x14ac:dyDescent="0.25">
      <c r="A458" t="s">
        <v>133</v>
      </c>
      <c r="C458" t="e">
        <f ca="1">VLOOKUP(Table_Data_Table_135[[#This Row],[Item ID]],Analysis_Table,20,FALSE)</f>
        <v>#N/A</v>
      </c>
      <c r="F458" s="1"/>
      <c r="K458" s="21">
        <v>0</v>
      </c>
      <c r="O458" s="2" t="e">
        <f ca="1">VLOOKUP(Table_Data_Table_135[[#This Row],[Item ID]],Analysis_Table,8,FALSE)</f>
        <v>#N/A</v>
      </c>
      <c r="P458" s="19" t="e">
        <f ca="1">VLOOKUP(Table_Data_Table_135[[#This Row],[Item ID]],Analysis_Table,9,FALSE)</f>
        <v>#N/A</v>
      </c>
      <c r="Q458" s="18" t="e">
        <f ca="1">VLOOKUP(Table_Data_Table_135[[#This Row],[Item ID]],Analysis_Table,10,FALSE)</f>
        <v>#N/A</v>
      </c>
      <c r="R458" s="21" t="e">
        <f ca="1">VLOOKUP(Table_Data_Table_135[[#This Row],[Item ID]],Analysis_Table,11,FALSE)</f>
        <v>#N/A</v>
      </c>
      <c r="S458" s="2" t="e">
        <f ca="1">VLOOKUP(Table_Data_Table_135[[#This Row],[Item ID]],Analysis_Table,12,FALSE)</f>
        <v>#N/A</v>
      </c>
      <c r="T458" s="20" t="e">
        <f ca="1">VLOOKUP(Table_Data_Table_135[[#This Row],[Item ID]],Analysis_Table,13,FALSE)</f>
        <v>#N/A</v>
      </c>
      <c r="U458" s="3" t="e">
        <f ca="1">VLOOKUP(Table_Data_Table_135[[#This Row],[Item ID]],Analysis_Table,14,FALSE)</f>
        <v>#N/A</v>
      </c>
      <c r="V458" s="22" t="e">
        <f ca="1">VLOOKUP(Table_Data_Table_135[[#This Row],[Item ID]],Analysis_Table,15,FALSE)</f>
        <v>#N/A</v>
      </c>
      <c r="W458" s="2" t="e">
        <f ca="1">VLOOKUP(Table_Data_Table_135[[#This Row],[Item ID]],Analysis_Table,16,FALSE)</f>
        <v>#N/A</v>
      </c>
      <c r="X458" s="2" t="e">
        <f ca="1">VLOOKUP(Table_Data_Table_135[[#This Row],[Item ID]],Analysis_Table,17,FALSE)</f>
        <v>#N/A</v>
      </c>
      <c r="Y458" s="20" t="e">
        <f ca="1">VLOOKUP(Table_Data_Table_135[[#This Row],[Item ID]],Analysis_Table,18,FALSE)</f>
        <v>#N/A</v>
      </c>
      <c r="Z458" s="20" t="e">
        <f ca="1">VLOOKUP(Table_Data_Table_135[[#This Row],[Item ID]],Analysis_Table,19,FALSE)</f>
        <v>#N/A</v>
      </c>
      <c r="AA458"/>
      <c r="AB458"/>
      <c r="AC458">
        <v>1</v>
      </c>
    </row>
    <row r="459" spans="1:29" hidden="1" x14ac:dyDescent="0.25">
      <c r="A459" t="s">
        <v>133</v>
      </c>
      <c r="C459" t="e">
        <f ca="1">VLOOKUP(Table_Data_Table_135[[#This Row],[Item ID]],Analysis_Table,20,FALSE)</f>
        <v>#N/A</v>
      </c>
      <c r="F459" s="1"/>
      <c r="K459" s="21">
        <v>0</v>
      </c>
      <c r="O459" s="2" t="e">
        <f ca="1">VLOOKUP(Table_Data_Table_135[[#This Row],[Item ID]],Analysis_Table,8,FALSE)</f>
        <v>#N/A</v>
      </c>
      <c r="P459" s="19" t="e">
        <f ca="1">VLOOKUP(Table_Data_Table_135[[#This Row],[Item ID]],Analysis_Table,9,FALSE)</f>
        <v>#N/A</v>
      </c>
      <c r="Q459" s="18" t="e">
        <f ca="1">VLOOKUP(Table_Data_Table_135[[#This Row],[Item ID]],Analysis_Table,10,FALSE)</f>
        <v>#N/A</v>
      </c>
      <c r="R459" s="21" t="e">
        <f ca="1">VLOOKUP(Table_Data_Table_135[[#This Row],[Item ID]],Analysis_Table,11,FALSE)</f>
        <v>#N/A</v>
      </c>
      <c r="S459" s="2" t="e">
        <f ca="1">VLOOKUP(Table_Data_Table_135[[#This Row],[Item ID]],Analysis_Table,12,FALSE)</f>
        <v>#N/A</v>
      </c>
      <c r="T459" s="20" t="e">
        <f ca="1">VLOOKUP(Table_Data_Table_135[[#This Row],[Item ID]],Analysis_Table,13,FALSE)</f>
        <v>#N/A</v>
      </c>
      <c r="U459" s="3" t="e">
        <f ca="1">VLOOKUP(Table_Data_Table_135[[#This Row],[Item ID]],Analysis_Table,14,FALSE)</f>
        <v>#N/A</v>
      </c>
      <c r="V459" s="22" t="e">
        <f ca="1">VLOOKUP(Table_Data_Table_135[[#This Row],[Item ID]],Analysis_Table,15,FALSE)</f>
        <v>#N/A</v>
      </c>
      <c r="W459" s="2" t="e">
        <f ca="1">VLOOKUP(Table_Data_Table_135[[#This Row],[Item ID]],Analysis_Table,16,FALSE)</f>
        <v>#N/A</v>
      </c>
      <c r="X459" s="2" t="e">
        <f ca="1">VLOOKUP(Table_Data_Table_135[[#This Row],[Item ID]],Analysis_Table,17,FALSE)</f>
        <v>#N/A</v>
      </c>
      <c r="Y459" s="20" t="e">
        <f ca="1">VLOOKUP(Table_Data_Table_135[[#This Row],[Item ID]],Analysis_Table,18,FALSE)</f>
        <v>#N/A</v>
      </c>
      <c r="Z459" s="20" t="e">
        <f ca="1">VLOOKUP(Table_Data_Table_135[[#This Row],[Item ID]],Analysis_Table,19,FALSE)</f>
        <v>#N/A</v>
      </c>
      <c r="AA459"/>
      <c r="AB459"/>
      <c r="AC459">
        <v>1</v>
      </c>
    </row>
    <row r="460" spans="1:29" hidden="1" x14ac:dyDescent="0.25">
      <c r="A460" t="s">
        <v>133</v>
      </c>
      <c r="C460" t="e">
        <f ca="1">VLOOKUP(Table_Data_Table_135[[#This Row],[Item ID]],Analysis_Table,20,FALSE)</f>
        <v>#N/A</v>
      </c>
      <c r="F460" s="1"/>
      <c r="K460" s="21">
        <v>0</v>
      </c>
      <c r="O460" s="2" t="e">
        <f ca="1">VLOOKUP(Table_Data_Table_135[[#This Row],[Item ID]],Analysis_Table,8,FALSE)</f>
        <v>#N/A</v>
      </c>
      <c r="P460" s="19" t="e">
        <f ca="1">VLOOKUP(Table_Data_Table_135[[#This Row],[Item ID]],Analysis_Table,9,FALSE)</f>
        <v>#N/A</v>
      </c>
      <c r="Q460" s="18" t="e">
        <f ca="1">VLOOKUP(Table_Data_Table_135[[#This Row],[Item ID]],Analysis_Table,10,FALSE)</f>
        <v>#N/A</v>
      </c>
      <c r="R460" s="21" t="e">
        <f ca="1">VLOOKUP(Table_Data_Table_135[[#This Row],[Item ID]],Analysis_Table,11,FALSE)</f>
        <v>#N/A</v>
      </c>
      <c r="S460" s="2" t="e">
        <f ca="1">VLOOKUP(Table_Data_Table_135[[#This Row],[Item ID]],Analysis_Table,12,FALSE)</f>
        <v>#N/A</v>
      </c>
      <c r="T460" s="20" t="e">
        <f ca="1">VLOOKUP(Table_Data_Table_135[[#This Row],[Item ID]],Analysis_Table,13,FALSE)</f>
        <v>#N/A</v>
      </c>
      <c r="U460" s="3" t="e">
        <f ca="1">VLOOKUP(Table_Data_Table_135[[#This Row],[Item ID]],Analysis_Table,14,FALSE)</f>
        <v>#N/A</v>
      </c>
      <c r="V460" s="22" t="e">
        <f ca="1">VLOOKUP(Table_Data_Table_135[[#This Row],[Item ID]],Analysis_Table,15,FALSE)</f>
        <v>#N/A</v>
      </c>
      <c r="W460" s="2" t="e">
        <f ca="1">VLOOKUP(Table_Data_Table_135[[#This Row],[Item ID]],Analysis_Table,16,FALSE)</f>
        <v>#N/A</v>
      </c>
      <c r="X460" s="2" t="e">
        <f ca="1">VLOOKUP(Table_Data_Table_135[[#This Row],[Item ID]],Analysis_Table,17,FALSE)</f>
        <v>#N/A</v>
      </c>
      <c r="Y460" s="20" t="e">
        <f ca="1">VLOOKUP(Table_Data_Table_135[[#This Row],[Item ID]],Analysis_Table,18,FALSE)</f>
        <v>#N/A</v>
      </c>
      <c r="Z460" s="20" t="e">
        <f ca="1">VLOOKUP(Table_Data_Table_135[[#This Row],[Item ID]],Analysis_Table,19,FALSE)</f>
        <v>#N/A</v>
      </c>
      <c r="AA460"/>
      <c r="AB460"/>
      <c r="AC460">
        <v>1</v>
      </c>
    </row>
    <row r="461" spans="1:29" hidden="1" x14ac:dyDescent="0.25">
      <c r="A461" t="s">
        <v>133</v>
      </c>
      <c r="C461" t="e">
        <f ca="1">VLOOKUP(Table_Data_Table_135[[#This Row],[Item ID]],Analysis_Table,20,FALSE)</f>
        <v>#N/A</v>
      </c>
      <c r="F461" s="1"/>
      <c r="K461" s="21">
        <v>0</v>
      </c>
      <c r="O461" s="2" t="e">
        <f ca="1">VLOOKUP(Table_Data_Table_135[[#This Row],[Item ID]],Analysis_Table,8,FALSE)</f>
        <v>#N/A</v>
      </c>
      <c r="P461" s="19" t="e">
        <f ca="1">VLOOKUP(Table_Data_Table_135[[#This Row],[Item ID]],Analysis_Table,9,FALSE)</f>
        <v>#N/A</v>
      </c>
      <c r="Q461" s="18" t="e">
        <f ca="1">VLOOKUP(Table_Data_Table_135[[#This Row],[Item ID]],Analysis_Table,10,FALSE)</f>
        <v>#N/A</v>
      </c>
      <c r="R461" s="21" t="e">
        <f ca="1">VLOOKUP(Table_Data_Table_135[[#This Row],[Item ID]],Analysis_Table,11,FALSE)</f>
        <v>#N/A</v>
      </c>
      <c r="S461" s="2" t="e">
        <f ca="1">VLOOKUP(Table_Data_Table_135[[#This Row],[Item ID]],Analysis_Table,12,FALSE)</f>
        <v>#N/A</v>
      </c>
      <c r="T461" s="20" t="e">
        <f ca="1">VLOOKUP(Table_Data_Table_135[[#This Row],[Item ID]],Analysis_Table,13,FALSE)</f>
        <v>#N/A</v>
      </c>
      <c r="U461" s="3" t="e">
        <f ca="1">VLOOKUP(Table_Data_Table_135[[#This Row],[Item ID]],Analysis_Table,14,FALSE)</f>
        <v>#N/A</v>
      </c>
      <c r="V461" s="22" t="e">
        <f ca="1">VLOOKUP(Table_Data_Table_135[[#This Row],[Item ID]],Analysis_Table,15,FALSE)</f>
        <v>#N/A</v>
      </c>
      <c r="W461" s="2" t="e">
        <f ca="1">VLOOKUP(Table_Data_Table_135[[#This Row],[Item ID]],Analysis_Table,16,FALSE)</f>
        <v>#N/A</v>
      </c>
      <c r="X461" s="2" t="e">
        <f ca="1">VLOOKUP(Table_Data_Table_135[[#This Row],[Item ID]],Analysis_Table,17,FALSE)</f>
        <v>#N/A</v>
      </c>
      <c r="Y461" s="20" t="e">
        <f ca="1">VLOOKUP(Table_Data_Table_135[[#This Row],[Item ID]],Analysis_Table,18,FALSE)</f>
        <v>#N/A</v>
      </c>
      <c r="Z461" s="20" t="e">
        <f ca="1">VLOOKUP(Table_Data_Table_135[[#This Row],[Item ID]],Analysis_Table,19,FALSE)</f>
        <v>#N/A</v>
      </c>
      <c r="AA461"/>
      <c r="AB461"/>
      <c r="AC461">
        <v>1</v>
      </c>
    </row>
    <row r="462" spans="1:29" hidden="1" x14ac:dyDescent="0.25">
      <c r="A462" t="s">
        <v>133</v>
      </c>
      <c r="C462" t="e">
        <f ca="1">VLOOKUP(Table_Data_Table_135[[#This Row],[Item ID]],Analysis_Table,20,FALSE)</f>
        <v>#N/A</v>
      </c>
      <c r="F462" s="1"/>
      <c r="K462" s="21">
        <v>0</v>
      </c>
      <c r="O462" s="2" t="e">
        <f ca="1">VLOOKUP(Table_Data_Table_135[[#This Row],[Item ID]],Analysis_Table,8,FALSE)</f>
        <v>#N/A</v>
      </c>
      <c r="P462" s="19" t="e">
        <f ca="1">VLOOKUP(Table_Data_Table_135[[#This Row],[Item ID]],Analysis_Table,9,FALSE)</f>
        <v>#N/A</v>
      </c>
      <c r="Q462" s="18" t="e">
        <f ca="1">VLOOKUP(Table_Data_Table_135[[#This Row],[Item ID]],Analysis_Table,10,FALSE)</f>
        <v>#N/A</v>
      </c>
      <c r="R462" s="21" t="e">
        <f ca="1">VLOOKUP(Table_Data_Table_135[[#This Row],[Item ID]],Analysis_Table,11,FALSE)</f>
        <v>#N/A</v>
      </c>
      <c r="S462" s="2" t="e">
        <f ca="1">VLOOKUP(Table_Data_Table_135[[#This Row],[Item ID]],Analysis_Table,12,FALSE)</f>
        <v>#N/A</v>
      </c>
      <c r="T462" s="20" t="e">
        <f ca="1">VLOOKUP(Table_Data_Table_135[[#This Row],[Item ID]],Analysis_Table,13,FALSE)</f>
        <v>#N/A</v>
      </c>
      <c r="U462" s="3" t="e">
        <f ca="1">VLOOKUP(Table_Data_Table_135[[#This Row],[Item ID]],Analysis_Table,14,FALSE)</f>
        <v>#N/A</v>
      </c>
      <c r="V462" s="22" t="e">
        <f ca="1">VLOOKUP(Table_Data_Table_135[[#This Row],[Item ID]],Analysis_Table,15,FALSE)</f>
        <v>#N/A</v>
      </c>
      <c r="W462" s="2" t="e">
        <f ca="1">VLOOKUP(Table_Data_Table_135[[#This Row],[Item ID]],Analysis_Table,16,FALSE)</f>
        <v>#N/A</v>
      </c>
      <c r="X462" s="2" t="e">
        <f ca="1">VLOOKUP(Table_Data_Table_135[[#This Row],[Item ID]],Analysis_Table,17,FALSE)</f>
        <v>#N/A</v>
      </c>
      <c r="Y462" s="20" t="e">
        <f ca="1">VLOOKUP(Table_Data_Table_135[[#This Row],[Item ID]],Analysis_Table,18,FALSE)</f>
        <v>#N/A</v>
      </c>
      <c r="Z462" s="20" t="e">
        <f ca="1">VLOOKUP(Table_Data_Table_135[[#This Row],[Item ID]],Analysis_Table,19,FALSE)</f>
        <v>#N/A</v>
      </c>
      <c r="AA462"/>
      <c r="AB462"/>
      <c r="AC462">
        <v>1</v>
      </c>
    </row>
    <row r="463" spans="1:29" hidden="1" x14ac:dyDescent="0.25">
      <c r="A463" t="s">
        <v>133</v>
      </c>
      <c r="C463" t="e">
        <f ca="1">VLOOKUP(Table_Data_Table_135[[#This Row],[Item ID]],Analysis_Table,20,FALSE)</f>
        <v>#N/A</v>
      </c>
      <c r="F463" s="1"/>
      <c r="K463" s="21">
        <v>0</v>
      </c>
      <c r="O463" s="2" t="e">
        <f ca="1">VLOOKUP(Table_Data_Table_135[[#This Row],[Item ID]],Analysis_Table,8,FALSE)</f>
        <v>#N/A</v>
      </c>
      <c r="P463" s="19" t="e">
        <f ca="1">VLOOKUP(Table_Data_Table_135[[#This Row],[Item ID]],Analysis_Table,9,FALSE)</f>
        <v>#N/A</v>
      </c>
      <c r="Q463" s="18" t="e">
        <f ca="1">VLOOKUP(Table_Data_Table_135[[#This Row],[Item ID]],Analysis_Table,10,FALSE)</f>
        <v>#N/A</v>
      </c>
      <c r="R463" s="21" t="e">
        <f ca="1">VLOOKUP(Table_Data_Table_135[[#This Row],[Item ID]],Analysis_Table,11,FALSE)</f>
        <v>#N/A</v>
      </c>
      <c r="S463" s="2" t="e">
        <f ca="1">VLOOKUP(Table_Data_Table_135[[#This Row],[Item ID]],Analysis_Table,12,FALSE)</f>
        <v>#N/A</v>
      </c>
      <c r="T463" s="20" t="e">
        <f ca="1">VLOOKUP(Table_Data_Table_135[[#This Row],[Item ID]],Analysis_Table,13,FALSE)</f>
        <v>#N/A</v>
      </c>
      <c r="U463" s="3" t="e">
        <f ca="1">VLOOKUP(Table_Data_Table_135[[#This Row],[Item ID]],Analysis_Table,14,FALSE)</f>
        <v>#N/A</v>
      </c>
      <c r="V463" s="22" t="e">
        <f ca="1">VLOOKUP(Table_Data_Table_135[[#This Row],[Item ID]],Analysis_Table,15,FALSE)</f>
        <v>#N/A</v>
      </c>
      <c r="W463" s="2" t="e">
        <f ca="1">VLOOKUP(Table_Data_Table_135[[#This Row],[Item ID]],Analysis_Table,16,FALSE)</f>
        <v>#N/A</v>
      </c>
      <c r="X463" s="2" t="e">
        <f ca="1">VLOOKUP(Table_Data_Table_135[[#This Row],[Item ID]],Analysis_Table,17,FALSE)</f>
        <v>#N/A</v>
      </c>
      <c r="Y463" s="20" t="e">
        <f ca="1">VLOOKUP(Table_Data_Table_135[[#This Row],[Item ID]],Analysis_Table,18,FALSE)</f>
        <v>#N/A</v>
      </c>
      <c r="Z463" s="20" t="e">
        <f ca="1">VLOOKUP(Table_Data_Table_135[[#This Row],[Item ID]],Analysis_Table,19,FALSE)</f>
        <v>#N/A</v>
      </c>
      <c r="AA463"/>
      <c r="AB463"/>
      <c r="AC463">
        <v>1</v>
      </c>
    </row>
    <row r="464" spans="1:29" hidden="1" x14ac:dyDescent="0.25">
      <c r="A464" t="s">
        <v>133</v>
      </c>
      <c r="C464" t="e">
        <f ca="1">VLOOKUP(Table_Data_Table_135[[#This Row],[Item ID]],Analysis_Table,20,FALSE)</f>
        <v>#N/A</v>
      </c>
      <c r="F464" s="1"/>
      <c r="K464" s="21">
        <v>0</v>
      </c>
      <c r="O464" s="2" t="e">
        <f ca="1">VLOOKUP(Table_Data_Table_135[[#This Row],[Item ID]],Analysis_Table,8,FALSE)</f>
        <v>#N/A</v>
      </c>
      <c r="P464" s="19" t="e">
        <f ca="1">VLOOKUP(Table_Data_Table_135[[#This Row],[Item ID]],Analysis_Table,9,FALSE)</f>
        <v>#N/A</v>
      </c>
      <c r="Q464" s="18" t="e">
        <f ca="1">VLOOKUP(Table_Data_Table_135[[#This Row],[Item ID]],Analysis_Table,10,FALSE)</f>
        <v>#N/A</v>
      </c>
      <c r="R464" s="21" t="e">
        <f ca="1">VLOOKUP(Table_Data_Table_135[[#This Row],[Item ID]],Analysis_Table,11,FALSE)</f>
        <v>#N/A</v>
      </c>
      <c r="S464" s="2" t="e">
        <f ca="1">VLOOKUP(Table_Data_Table_135[[#This Row],[Item ID]],Analysis_Table,12,FALSE)</f>
        <v>#N/A</v>
      </c>
      <c r="T464" s="20" t="e">
        <f ca="1">VLOOKUP(Table_Data_Table_135[[#This Row],[Item ID]],Analysis_Table,13,FALSE)</f>
        <v>#N/A</v>
      </c>
      <c r="U464" s="3" t="e">
        <f ca="1">VLOOKUP(Table_Data_Table_135[[#This Row],[Item ID]],Analysis_Table,14,FALSE)</f>
        <v>#N/A</v>
      </c>
      <c r="V464" s="22" t="e">
        <f ca="1">VLOOKUP(Table_Data_Table_135[[#This Row],[Item ID]],Analysis_Table,15,FALSE)</f>
        <v>#N/A</v>
      </c>
      <c r="W464" s="2" t="e">
        <f ca="1">VLOOKUP(Table_Data_Table_135[[#This Row],[Item ID]],Analysis_Table,16,FALSE)</f>
        <v>#N/A</v>
      </c>
      <c r="X464" s="2" t="e">
        <f ca="1">VLOOKUP(Table_Data_Table_135[[#This Row],[Item ID]],Analysis_Table,17,FALSE)</f>
        <v>#N/A</v>
      </c>
      <c r="Y464" s="20" t="e">
        <f ca="1">VLOOKUP(Table_Data_Table_135[[#This Row],[Item ID]],Analysis_Table,18,FALSE)</f>
        <v>#N/A</v>
      </c>
      <c r="Z464" s="20" t="e">
        <f ca="1">VLOOKUP(Table_Data_Table_135[[#This Row],[Item ID]],Analysis_Table,19,FALSE)</f>
        <v>#N/A</v>
      </c>
      <c r="AA464"/>
      <c r="AB464"/>
      <c r="AC464">
        <v>1</v>
      </c>
    </row>
    <row r="465" spans="1:29" hidden="1" x14ac:dyDescent="0.25">
      <c r="A465" t="s">
        <v>133</v>
      </c>
      <c r="C465" t="e">
        <f ca="1">VLOOKUP(Table_Data_Table_135[[#This Row],[Item ID]],Analysis_Table,20,FALSE)</f>
        <v>#N/A</v>
      </c>
      <c r="F465" s="1"/>
      <c r="K465" s="21">
        <v>0</v>
      </c>
      <c r="O465" s="2" t="e">
        <f ca="1">VLOOKUP(Table_Data_Table_135[[#This Row],[Item ID]],Analysis_Table,8,FALSE)</f>
        <v>#N/A</v>
      </c>
      <c r="P465" s="19" t="e">
        <f ca="1">VLOOKUP(Table_Data_Table_135[[#This Row],[Item ID]],Analysis_Table,9,FALSE)</f>
        <v>#N/A</v>
      </c>
      <c r="Q465" s="18" t="e">
        <f ca="1">VLOOKUP(Table_Data_Table_135[[#This Row],[Item ID]],Analysis_Table,10,FALSE)</f>
        <v>#N/A</v>
      </c>
      <c r="R465" s="21" t="e">
        <f ca="1">VLOOKUP(Table_Data_Table_135[[#This Row],[Item ID]],Analysis_Table,11,FALSE)</f>
        <v>#N/A</v>
      </c>
      <c r="S465" s="2" t="e">
        <f ca="1">VLOOKUP(Table_Data_Table_135[[#This Row],[Item ID]],Analysis_Table,12,FALSE)</f>
        <v>#N/A</v>
      </c>
      <c r="T465" s="20" t="e">
        <f ca="1">VLOOKUP(Table_Data_Table_135[[#This Row],[Item ID]],Analysis_Table,13,FALSE)</f>
        <v>#N/A</v>
      </c>
      <c r="U465" s="3" t="e">
        <f ca="1">VLOOKUP(Table_Data_Table_135[[#This Row],[Item ID]],Analysis_Table,14,FALSE)</f>
        <v>#N/A</v>
      </c>
      <c r="V465" s="22" t="e">
        <f ca="1">VLOOKUP(Table_Data_Table_135[[#This Row],[Item ID]],Analysis_Table,15,FALSE)</f>
        <v>#N/A</v>
      </c>
      <c r="W465" s="2" t="e">
        <f ca="1">VLOOKUP(Table_Data_Table_135[[#This Row],[Item ID]],Analysis_Table,16,FALSE)</f>
        <v>#N/A</v>
      </c>
      <c r="X465" s="2" t="e">
        <f ca="1">VLOOKUP(Table_Data_Table_135[[#This Row],[Item ID]],Analysis_Table,17,FALSE)</f>
        <v>#N/A</v>
      </c>
      <c r="Y465" s="20" t="e">
        <f ca="1">VLOOKUP(Table_Data_Table_135[[#This Row],[Item ID]],Analysis_Table,18,FALSE)</f>
        <v>#N/A</v>
      </c>
      <c r="Z465" s="20" t="e">
        <f ca="1">VLOOKUP(Table_Data_Table_135[[#This Row],[Item ID]],Analysis_Table,19,FALSE)</f>
        <v>#N/A</v>
      </c>
      <c r="AA465"/>
      <c r="AB465"/>
      <c r="AC465">
        <v>1</v>
      </c>
    </row>
    <row r="466" spans="1:29" hidden="1" x14ac:dyDescent="0.25">
      <c r="A466" t="s">
        <v>133</v>
      </c>
      <c r="C466" t="e">
        <f ca="1">VLOOKUP(Table_Data_Table_135[[#This Row],[Item ID]],Analysis_Table,20,FALSE)</f>
        <v>#N/A</v>
      </c>
      <c r="F466" s="1"/>
      <c r="K466" s="21">
        <v>0</v>
      </c>
      <c r="O466" s="2" t="e">
        <f ca="1">VLOOKUP(Table_Data_Table_135[[#This Row],[Item ID]],Analysis_Table,8,FALSE)</f>
        <v>#N/A</v>
      </c>
      <c r="P466" s="19" t="e">
        <f ca="1">VLOOKUP(Table_Data_Table_135[[#This Row],[Item ID]],Analysis_Table,9,FALSE)</f>
        <v>#N/A</v>
      </c>
      <c r="Q466" s="18" t="e">
        <f ca="1">VLOOKUP(Table_Data_Table_135[[#This Row],[Item ID]],Analysis_Table,10,FALSE)</f>
        <v>#N/A</v>
      </c>
      <c r="R466" s="21" t="e">
        <f ca="1">VLOOKUP(Table_Data_Table_135[[#This Row],[Item ID]],Analysis_Table,11,FALSE)</f>
        <v>#N/A</v>
      </c>
      <c r="S466" s="2" t="e">
        <f ca="1">VLOOKUP(Table_Data_Table_135[[#This Row],[Item ID]],Analysis_Table,12,FALSE)</f>
        <v>#N/A</v>
      </c>
      <c r="T466" s="20" t="e">
        <f ca="1">VLOOKUP(Table_Data_Table_135[[#This Row],[Item ID]],Analysis_Table,13,FALSE)</f>
        <v>#N/A</v>
      </c>
      <c r="U466" s="3" t="e">
        <f ca="1">VLOOKUP(Table_Data_Table_135[[#This Row],[Item ID]],Analysis_Table,14,FALSE)</f>
        <v>#N/A</v>
      </c>
      <c r="V466" s="22" t="e">
        <f ca="1">VLOOKUP(Table_Data_Table_135[[#This Row],[Item ID]],Analysis_Table,15,FALSE)</f>
        <v>#N/A</v>
      </c>
      <c r="W466" s="2" t="e">
        <f ca="1">VLOOKUP(Table_Data_Table_135[[#This Row],[Item ID]],Analysis_Table,16,FALSE)</f>
        <v>#N/A</v>
      </c>
      <c r="X466" s="2" t="e">
        <f ca="1">VLOOKUP(Table_Data_Table_135[[#This Row],[Item ID]],Analysis_Table,17,FALSE)</f>
        <v>#N/A</v>
      </c>
      <c r="Y466" s="20" t="e">
        <f ca="1">VLOOKUP(Table_Data_Table_135[[#This Row],[Item ID]],Analysis_Table,18,FALSE)</f>
        <v>#N/A</v>
      </c>
      <c r="Z466" s="20" t="e">
        <f ca="1">VLOOKUP(Table_Data_Table_135[[#This Row],[Item ID]],Analysis_Table,19,FALSE)</f>
        <v>#N/A</v>
      </c>
      <c r="AA466"/>
      <c r="AB466"/>
      <c r="AC466">
        <v>1</v>
      </c>
    </row>
    <row r="467" spans="1:29" hidden="1" x14ac:dyDescent="0.25">
      <c r="A467" t="s">
        <v>133</v>
      </c>
      <c r="C467" t="e">
        <f ca="1">VLOOKUP(Table_Data_Table_135[[#This Row],[Item ID]],Analysis_Table,20,FALSE)</f>
        <v>#N/A</v>
      </c>
      <c r="F467" s="1"/>
      <c r="K467" s="21">
        <v>0</v>
      </c>
      <c r="O467" s="2" t="e">
        <f ca="1">VLOOKUP(Table_Data_Table_135[[#This Row],[Item ID]],Analysis_Table,8,FALSE)</f>
        <v>#N/A</v>
      </c>
      <c r="P467" s="19" t="e">
        <f ca="1">VLOOKUP(Table_Data_Table_135[[#This Row],[Item ID]],Analysis_Table,9,FALSE)</f>
        <v>#N/A</v>
      </c>
      <c r="Q467" s="18" t="e">
        <f ca="1">VLOOKUP(Table_Data_Table_135[[#This Row],[Item ID]],Analysis_Table,10,FALSE)</f>
        <v>#N/A</v>
      </c>
      <c r="R467" s="21" t="e">
        <f ca="1">VLOOKUP(Table_Data_Table_135[[#This Row],[Item ID]],Analysis_Table,11,FALSE)</f>
        <v>#N/A</v>
      </c>
      <c r="S467" s="2" t="e">
        <f ca="1">VLOOKUP(Table_Data_Table_135[[#This Row],[Item ID]],Analysis_Table,12,FALSE)</f>
        <v>#N/A</v>
      </c>
      <c r="T467" s="20" t="e">
        <f ca="1">VLOOKUP(Table_Data_Table_135[[#This Row],[Item ID]],Analysis_Table,13,FALSE)</f>
        <v>#N/A</v>
      </c>
      <c r="U467" s="3" t="e">
        <f ca="1">VLOOKUP(Table_Data_Table_135[[#This Row],[Item ID]],Analysis_Table,14,FALSE)</f>
        <v>#N/A</v>
      </c>
      <c r="V467" s="22" t="e">
        <f ca="1">VLOOKUP(Table_Data_Table_135[[#This Row],[Item ID]],Analysis_Table,15,FALSE)</f>
        <v>#N/A</v>
      </c>
      <c r="W467" s="2" t="e">
        <f ca="1">VLOOKUP(Table_Data_Table_135[[#This Row],[Item ID]],Analysis_Table,16,FALSE)</f>
        <v>#N/A</v>
      </c>
      <c r="X467" s="2" t="e">
        <f ca="1">VLOOKUP(Table_Data_Table_135[[#This Row],[Item ID]],Analysis_Table,17,FALSE)</f>
        <v>#N/A</v>
      </c>
      <c r="Y467" s="20" t="e">
        <f ca="1">VLOOKUP(Table_Data_Table_135[[#This Row],[Item ID]],Analysis_Table,18,FALSE)</f>
        <v>#N/A</v>
      </c>
      <c r="Z467" s="20" t="e">
        <f ca="1">VLOOKUP(Table_Data_Table_135[[#This Row],[Item ID]],Analysis_Table,19,FALSE)</f>
        <v>#N/A</v>
      </c>
      <c r="AA467"/>
      <c r="AB467"/>
      <c r="AC467">
        <v>1</v>
      </c>
    </row>
    <row r="468" spans="1:29" hidden="1" x14ac:dyDescent="0.25">
      <c r="A468" t="s">
        <v>133</v>
      </c>
      <c r="C468" t="e">
        <f ca="1">VLOOKUP(Table_Data_Table_135[[#This Row],[Item ID]],Analysis_Table,20,FALSE)</f>
        <v>#N/A</v>
      </c>
      <c r="F468" s="1"/>
      <c r="K468" s="21">
        <v>0</v>
      </c>
      <c r="O468" s="2" t="e">
        <f ca="1">VLOOKUP(Table_Data_Table_135[[#This Row],[Item ID]],Analysis_Table,8,FALSE)</f>
        <v>#N/A</v>
      </c>
      <c r="P468" s="19" t="e">
        <f ca="1">VLOOKUP(Table_Data_Table_135[[#This Row],[Item ID]],Analysis_Table,9,FALSE)</f>
        <v>#N/A</v>
      </c>
      <c r="Q468" s="18" t="e">
        <f ca="1">VLOOKUP(Table_Data_Table_135[[#This Row],[Item ID]],Analysis_Table,10,FALSE)</f>
        <v>#N/A</v>
      </c>
      <c r="R468" s="21" t="e">
        <f ca="1">VLOOKUP(Table_Data_Table_135[[#This Row],[Item ID]],Analysis_Table,11,FALSE)</f>
        <v>#N/A</v>
      </c>
      <c r="S468" s="2" t="e">
        <f ca="1">VLOOKUP(Table_Data_Table_135[[#This Row],[Item ID]],Analysis_Table,12,FALSE)</f>
        <v>#N/A</v>
      </c>
      <c r="T468" s="20" t="e">
        <f ca="1">VLOOKUP(Table_Data_Table_135[[#This Row],[Item ID]],Analysis_Table,13,FALSE)</f>
        <v>#N/A</v>
      </c>
      <c r="U468" s="3" t="e">
        <f ca="1">VLOOKUP(Table_Data_Table_135[[#This Row],[Item ID]],Analysis_Table,14,FALSE)</f>
        <v>#N/A</v>
      </c>
      <c r="V468" s="22" t="e">
        <f ca="1">VLOOKUP(Table_Data_Table_135[[#This Row],[Item ID]],Analysis_Table,15,FALSE)</f>
        <v>#N/A</v>
      </c>
      <c r="W468" s="2" t="e">
        <f ca="1">VLOOKUP(Table_Data_Table_135[[#This Row],[Item ID]],Analysis_Table,16,FALSE)</f>
        <v>#N/A</v>
      </c>
      <c r="X468" s="2" t="e">
        <f ca="1">VLOOKUP(Table_Data_Table_135[[#This Row],[Item ID]],Analysis_Table,17,FALSE)</f>
        <v>#N/A</v>
      </c>
      <c r="Y468" s="20" t="e">
        <f ca="1">VLOOKUP(Table_Data_Table_135[[#This Row],[Item ID]],Analysis_Table,18,FALSE)</f>
        <v>#N/A</v>
      </c>
      <c r="Z468" s="20" t="e">
        <f ca="1">VLOOKUP(Table_Data_Table_135[[#This Row],[Item ID]],Analysis_Table,19,FALSE)</f>
        <v>#N/A</v>
      </c>
      <c r="AA468"/>
      <c r="AB468"/>
      <c r="AC468">
        <v>1</v>
      </c>
    </row>
    <row r="469" spans="1:29" hidden="1" x14ac:dyDescent="0.25">
      <c r="A469" t="s">
        <v>133</v>
      </c>
      <c r="C469" t="e">
        <f ca="1">VLOOKUP(Table_Data_Table_135[[#This Row],[Item ID]],Analysis_Table,20,FALSE)</f>
        <v>#N/A</v>
      </c>
      <c r="F469" s="1"/>
      <c r="K469" s="21">
        <v>0</v>
      </c>
      <c r="O469" s="2" t="e">
        <f ca="1">VLOOKUP(Table_Data_Table_135[[#This Row],[Item ID]],Analysis_Table,8,FALSE)</f>
        <v>#N/A</v>
      </c>
      <c r="P469" s="19" t="e">
        <f ca="1">VLOOKUP(Table_Data_Table_135[[#This Row],[Item ID]],Analysis_Table,9,FALSE)</f>
        <v>#N/A</v>
      </c>
      <c r="Q469" s="18" t="e">
        <f ca="1">VLOOKUP(Table_Data_Table_135[[#This Row],[Item ID]],Analysis_Table,10,FALSE)</f>
        <v>#N/A</v>
      </c>
      <c r="R469" s="21" t="e">
        <f ca="1">VLOOKUP(Table_Data_Table_135[[#This Row],[Item ID]],Analysis_Table,11,FALSE)</f>
        <v>#N/A</v>
      </c>
      <c r="S469" s="2" t="e">
        <f ca="1">VLOOKUP(Table_Data_Table_135[[#This Row],[Item ID]],Analysis_Table,12,FALSE)</f>
        <v>#N/A</v>
      </c>
      <c r="T469" s="20" t="e">
        <f ca="1">VLOOKUP(Table_Data_Table_135[[#This Row],[Item ID]],Analysis_Table,13,FALSE)</f>
        <v>#N/A</v>
      </c>
      <c r="U469" s="3" t="e">
        <f ca="1">VLOOKUP(Table_Data_Table_135[[#This Row],[Item ID]],Analysis_Table,14,FALSE)</f>
        <v>#N/A</v>
      </c>
      <c r="V469" s="22" t="e">
        <f ca="1">VLOOKUP(Table_Data_Table_135[[#This Row],[Item ID]],Analysis_Table,15,FALSE)</f>
        <v>#N/A</v>
      </c>
      <c r="W469" s="2" t="e">
        <f ca="1">VLOOKUP(Table_Data_Table_135[[#This Row],[Item ID]],Analysis_Table,16,FALSE)</f>
        <v>#N/A</v>
      </c>
      <c r="X469" s="2" t="e">
        <f ca="1">VLOOKUP(Table_Data_Table_135[[#This Row],[Item ID]],Analysis_Table,17,FALSE)</f>
        <v>#N/A</v>
      </c>
      <c r="Y469" s="20" t="e">
        <f ca="1">VLOOKUP(Table_Data_Table_135[[#This Row],[Item ID]],Analysis_Table,18,FALSE)</f>
        <v>#N/A</v>
      </c>
      <c r="Z469" s="20" t="e">
        <f ca="1">VLOOKUP(Table_Data_Table_135[[#This Row],[Item ID]],Analysis_Table,19,FALSE)</f>
        <v>#N/A</v>
      </c>
      <c r="AA469"/>
      <c r="AB469"/>
      <c r="AC469">
        <v>1</v>
      </c>
    </row>
    <row r="470" spans="1:29" hidden="1" x14ac:dyDescent="0.25">
      <c r="A470" t="s">
        <v>133</v>
      </c>
      <c r="C470" t="e">
        <f ca="1">VLOOKUP(Table_Data_Table_135[[#This Row],[Item ID]],Analysis_Table,20,FALSE)</f>
        <v>#N/A</v>
      </c>
      <c r="F470" s="1"/>
      <c r="K470" s="21">
        <v>0</v>
      </c>
      <c r="O470" s="2" t="e">
        <f ca="1">VLOOKUP(Table_Data_Table_135[[#This Row],[Item ID]],Analysis_Table,8,FALSE)</f>
        <v>#N/A</v>
      </c>
      <c r="P470" s="19" t="e">
        <f ca="1">VLOOKUP(Table_Data_Table_135[[#This Row],[Item ID]],Analysis_Table,9,FALSE)</f>
        <v>#N/A</v>
      </c>
      <c r="Q470" s="18" t="e">
        <f ca="1">VLOOKUP(Table_Data_Table_135[[#This Row],[Item ID]],Analysis_Table,10,FALSE)</f>
        <v>#N/A</v>
      </c>
      <c r="R470" s="21" t="e">
        <f ca="1">VLOOKUP(Table_Data_Table_135[[#This Row],[Item ID]],Analysis_Table,11,FALSE)</f>
        <v>#N/A</v>
      </c>
      <c r="S470" s="2" t="e">
        <f ca="1">VLOOKUP(Table_Data_Table_135[[#This Row],[Item ID]],Analysis_Table,12,FALSE)</f>
        <v>#N/A</v>
      </c>
      <c r="T470" s="20" t="e">
        <f ca="1">VLOOKUP(Table_Data_Table_135[[#This Row],[Item ID]],Analysis_Table,13,FALSE)</f>
        <v>#N/A</v>
      </c>
      <c r="U470" s="3" t="e">
        <f ca="1">VLOOKUP(Table_Data_Table_135[[#This Row],[Item ID]],Analysis_Table,14,FALSE)</f>
        <v>#N/A</v>
      </c>
      <c r="V470" s="22" t="e">
        <f ca="1">VLOOKUP(Table_Data_Table_135[[#This Row],[Item ID]],Analysis_Table,15,FALSE)</f>
        <v>#N/A</v>
      </c>
      <c r="W470" s="2" t="e">
        <f ca="1">VLOOKUP(Table_Data_Table_135[[#This Row],[Item ID]],Analysis_Table,16,FALSE)</f>
        <v>#N/A</v>
      </c>
      <c r="X470" s="2" t="e">
        <f ca="1">VLOOKUP(Table_Data_Table_135[[#This Row],[Item ID]],Analysis_Table,17,FALSE)</f>
        <v>#N/A</v>
      </c>
      <c r="Y470" s="20" t="e">
        <f ca="1">VLOOKUP(Table_Data_Table_135[[#This Row],[Item ID]],Analysis_Table,18,FALSE)</f>
        <v>#N/A</v>
      </c>
      <c r="Z470" s="20" t="e">
        <f ca="1">VLOOKUP(Table_Data_Table_135[[#This Row],[Item ID]],Analysis_Table,19,FALSE)</f>
        <v>#N/A</v>
      </c>
      <c r="AA470"/>
      <c r="AB470"/>
      <c r="AC470">
        <v>1</v>
      </c>
    </row>
    <row r="471" spans="1:29" hidden="1" x14ac:dyDescent="0.25">
      <c r="A471" t="s">
        <v>133</v>
      </c>
      <c r="C471" t="e">
        <f ca="1">VLOOKUP(Table_Data_Table_135[[#This Row],[Item ID]],Analysis_Table,20,FALSE)</f>
        <v>#N/A</v>
      </c>
      <c r="F471" s="1"/>
      <c r="K471" s="21">
        <v>0</v>
      </c>
      <c r="O471" s="2" t="e">
        <f ca="1">VLOOKUP(Table_Data_Table_135[[#This Row],[Item ID]],Analysis_Table,8,FALSE)</f>
        <v>#N/A</v>
      </c>
      <c r="P471" s="19" t="e">
        <f ca="1">VLOOKUP(Table_Data_Table_135[[#This Row],[Item ID]],Analysis_Table,9,FALSE)</f>
        <v>#N/A</v>
      </c>
      <c r="Q471" s="18" t="e">
        <f ca="1">VLOOKUP(Table_Data_Table_135[[#This Row],[Item ID]],Analysis_Table,10,FALSE)</f>
        <v>#N/A</v>
      </c>
      <c r="R471" s="21" t="e">
        <f ca="1">VLOOKUP(Table_Data_Table_135[[#This Row],[Item ID]],Analysis_Table,11,FALSE)</f>
        <v>#N/A</v>
      </c>
      <c r="S471" s="2" t="e">
        <f ca="1">VLOOKUP(Table_Data_Table_135[[#This Row],[Item ID]],Analysis_Table,12,FALSE)</f>
        <v>#N/A</v>
      </c>
      <c r="T471" s="20" t="e">
        <f ca="1">VLOOKUP(Table_Data_Table_135[[#This Row],[Item ID]],Analysis_Table,13,FALSE)</f>
        <v>#N/A</v>
      </c>
      <c r="U471" s="3" t="e">
        <f ca="1">VLOOKUP(Table_Data_Table_135[[#This Row],[Item ID]],Analysis_Table,14,FALSE)</f>
        <v>#N/A</v>
      </c>
      <c r="V471" s="22" t="e">
        <f ca="1">VLOOKUP(Table_Data_Table_135[[#This Row],[Item ID]],Analysis_Table,15,FALSE)</f>
        <v>#N/A</v>
      </c>
      <c r="W471" s="2" t="e">
        <f ca="1">VLOOKUP(Table_Data_Table_135[[#This Row],[Item ID]],Analysis_Table,16,FALSE)</f>
        <v>#N/A</v>
      </c>
      <c r="X471" s="2" t="e">
        <f ca="1">VLOOKUP(Table_Data_Table_135[[#This Row],[Item ID]],Analysis_Table,17,FALSE)</f>
        <v>#N/A</v>
      </c>
      <c r="Y471" s="20" t="e">
        <f ca="1">VLOOKUP(Table_Data_Table_135[[#This Row],[Item ID]],Analysis_Table,18,FALSE)</f>
        <v>#N/A</v>
      </c>
      <c r="Z471" s="20" t="e">
        <f ca="1">VLOOKUP(Table_Data_Table_135[[#This Row],[Item ID]],Analysis_Table,19,FALSE)</f>
        <v>#N/A</v>
      </c>
      <c r="AA471"/>
      <c r="AB471"/>
      <c r="AC471">
        <v>1</v>
      </c>
    </row>
    <row r="472" spans="1:29" hidden="1" x14ac:dyDescent="0.25">
      <c r="A472" t="s">
        <v>133</v>
      </c>
      <c r="C472" t="e">
        <f ca="1">VLOOKUP(Table_Data_Table_135[[#This Row],[Item ID]],Analysis_Table,20,FALSE)</f>
        <v>#N/A</v>
      </c>
      <c r="F472" s="1"/>
      <c r="K472" s="21">
        <v>0</v>
      </c>
      <c r="O472" s="2" t="e">
        <f ca="1">VLOOKUP(Table_Data_Table_135[[#This Row],[Item ID]],Analysis_Table,8,FALSE)</f>
        <v>#N/A</v>
      </c>
      <c r="P472" s="19" t="e">
        <f ca="1">VLOOKUP(Table_Data_Table_135[[#This Row],[Item ID]],Analysis_Table,9,FALSE)</f>
        <v>#N/A</v>
      </c>
      <c r="Q472" s="18" t="e">
        <f ca="1">VLOOKUP(Table_Data_Table_135[[#This Row],[Item ID]],Analysis_Table,10,FALSE)</f>
        <v>#N/A</v>
      </c>
      <c r="R472" s="21" t="e">
        <f ca="1">VLOOKUP(Table_Data_Table_135[[#This Row],[Item ID]],Analysis_Table,11,FALSE)</f>
        <v>#N/A</v>
      </c>
      <c r="S472" s="2" t="e">
        <f ca="1">VLOOKUP(Table_Data_Table_135[[#This Row],[Item ID]],Analysis_Table,12,FALSE)</f>
        <v>#N/A</v>
      </c>
      <c r="T472" s="20" t="e">
        <f ca="1">VLOOKUP(Table_Data_Table_135[[#This Row],[Item ID]],Analysis_Table,13,FALSE)</f>
        <v>#N/A</v>
      </c>
      <c r="U472" s="3" t="e">
        <f ca="1">VLOOKUP(Table_Data_Table_135[[#This Row],[Item ID]],Analysis_Table,14,FALSE)</f>
        <v>#N/A</v>
      </c>
      <c r="V472" s="22" t="e">
        <f ca="1">VLOOKUP(Table_Data_Table_135[[#This Row],[Item ID]],Analysis_Table,15,FALSE)</f>
        <v>#N/A</v>
      </c>
      <c r="W472" s="2" t="e">
        <f ca="1">VLOOKUP(Table_Data_Table_135[[#This Row],[Item ID]],Analysis_Table,16,FALSE)</f>
        <v>#N/A</v>
      </c>
      <c r="X472" s="2" t="e">
        <f ca="1">VLOOKUP(Table_Data_Table_135[[#This Row],[Item ID]],Analysis_Table,17,FALSE)</f>
        <v>#N/A</v>
      </c>
      <c r="Y472" s="20" t="e">
        <f ca="1">VLOOKUP(Table_Data_Table_135[[#This Row],[Item ID]],Analysis_Table,18,FALSE)</f>
        <v>#N/A</v>
      </c>
      <c r="Z472" s="20" t="e">
        <f ca="1">VLOOKUP(Table_Data_Table_135[[#This Row],[Item ID]],Analysis_Table,19,FALSE)</f>
        <v>#N/A</v>
      </c>
      <c r="AA472"/>
      <c r="AB472"/>
      <c r="AC472">
        <v>1</v>
      </c>
    </row>
    <row r="473" spans="1:29" hidden="1" x14ac:dyDescent="0.25">
      <c r="A473" t="s">
        <v>133</v>
      </c>
      <c r="C473" t="e">
        <f ca="1">VLOOKUP(Table_Data_Table_135[[#This Row],[Item ID]],Analysis_Table,20,FALSE)</f>
        <v>#N/A</v>
      </c>
      <c r="F473" s="1"/>
      <c r="K473" s="21">
        <v>0</v>
      </c>
      <c r="O473" s="2" t="e">
        <f ca="1">VLOOKUP(Table_Data_Table_135[[#This Row],[Item ID]],Analysis_Table,8,FALSE)</f>
        <v>#N/A</v>
      </c>
      <c r="P473" s="19" t="e">
        <f ca="1">VLOOKUP(Table_Data_Table_135[[#This Row],[Item ID]],Analysis_Table,9,FALSE)</f>
        <v>#N/A</v>
      </c>
      <c r="Q473" s="18" t="e">
        <f ca="1">VLOOKUP(Table_Data_Table_135[[#This Row],[Item ID]],Analysis_Table,10,FALSE)</f>
        <v>#N/A</v>
      </c>
      <c r="R473" s="21" t="e">
        <f ca="1">VLOOKUP(Table_Data_Table_135[[#This Row],[Item ID]],Analysis_Table,11,FALSE)</f>
        <v>#N/A</v>
      </c>
      <c r="S473" s="2" t="e">
        <f ca="1">VLOOKUP(Table_Data_Table_135[[#This Row],[Item ID]],Analysis_Table,12,FALSE)</f>
        <v>#N/A</v>
      </c>
      <c r="T473" s="20" t="e">
        <f ca="1">VLOOKUP(Table_Data_Table_135[[#This Row],[Item ID]],Analysis_Table,13,FALSE)</f>
        <v>#N/A</v>
      </c>
      <c r="U473" s="3" t="e">
        <f ca="1">VLOOKUP(Table_Data_Table_135[[#This Row],[Item ID]],Analysis_Table,14,FALSE)</f>
        <v>#N/A</v>
      </c>
      <c r="V473" s="22" t="e">
        <f ca="1">VLOOKUP(Table_Data_Table_135[[#This Row],[Item ID]],Analysis_Table,15,FALSE)</f>
        <v>#N/A</v>
      </c>
      <c r="W473" s="2" t="e">
        <f ca="1">VLOOKUP(Table_Data_Table_135[[#This Row],[Item ID]],Analysis_Table,16,FALSE)</f>
        <v>#N/A</v>
      </c>
      <c r="X473" s="2" t="e">
        <f ca="1">VLOOKUP(Table_Data_Table_135[[#This Row],[Item ID]],Analysis_Table,17,FALSE)</f>
        <v>#N/A</v>
      </c>
      <c r="Y473" s="20" t="e">
        <f ca="1">VLOOKUP(Table_Data_Table_135[[#This Row],[Item ID]],Analysis_Table,18,FALSE)</f>
        <v>#N/A</v>
      </c>
      <c r="Z473" s="20" t="e">
        <f ca="1">VLOOKUP(Table_Data_Table_135[[#This Row],[Item ID]],Analysis_Table,19,FALSE)</f>
        <v>#N/A</v>
      </c>
      <c r="AA473"/>
      <c r="AB473"/>
      <c r="AC473">
        <v>1</v>
      </c>
    </row>
    <row r="474" spans="1:29" hidden="1" x14ac:dyDescent="0.25">
      <c r="A474" t="s">
        <v>133</v>
      </c>
      <c r="C474" t="e">
        <f ca="1">VLOOKUP(Table_Data_Table_135[[#This Row],[Item ID]],Analysis_Table,20,FALSE)</f>
        <v>#N/A</v>
      </c>
      <c r="F474" s="1"/>
      <c r="K474" s="21">
        <v>0</v>
      </c>
      <c r="O474" s="2" t="e">
        <f ca="1">VLOOKUP(Table_Data_Table_135[[#This Row],[Item ID]],Analysis_Table,8,FALSE)</f>
        <v>#N/A</v>
      </c>
      <c r="P474" s="19" t="e">
        <f ca="1">VLOOKUP(Table_Data_Table_135[[#This Row],[Item ID]],Analysis_Table,9,FALSE)</f>
        <v>#N/A</v>
      </c>
      <c r="Q474" s="18" t="e">
        <f ca="1">VLOOKUP(Table_Data_Table_135[[#This Row],[Item ID]],Analysis_Table,10,FALSE)</f>
        <v>#N/A</v>
      </c>
      <c r="R474" s="21" t="e">
        <f ca="1">VLOOKUP(Table_Data_Table_135[[#This Row],[Item ID]],Analysis_Table,11,FALSE)</f>
        <v>#N/A</v>
      </c>
      <c r="S474" s="2" t="e">
        <f ca="1">VLOOKUP(Table_Data_Table_135[[#This Row],[Item ID]],Analysis_Table,12,FALSE)</f>
        <v>#N/A</v>
      </c>
      <c r="T474" s="20" t="e">
        <f ca="1">VLOOKUP(Table_Data_Table_135[[#This Row],[Item ID]],Analysis_Table,13,FALSE)</f>
        <v>#N/A</v>
      </c>
      <c r="U474" s="3" t="e">
        <f ca="1">VLOOKUP(Table_Data_Table_135[[#This Row],[Item ID]],Analysis_Table,14,FALSE)</f>
        <v>#N/A</v>
      </c>
      <c r="V474" s="22" t="e">
        <f ca="1">VLOOKUP(Table_Data_Table_135[[#This Row],[Item ID]],Analysis_Table,15,FALSE)</f>
        <v>#N/A</v>
      </c>
      <c r="W474" s="2" t="e">
        <f ca="1">VLOOKUP(Table_Data_Table_135[[#This Row],[Item ID]],Analysis_Table,16,FALSE)</f>
        <v>#N/A</v>
      </c>
      <c r="X474" s="2" t="e">
        <f ca="1">VLOOKUP(Table_Data_Table_135[[#This Row],[Item ID]],Analysis_Table,17,FALSE)</f>
        <v>#N/A</v>
      </c>
      <c r="Y474" s="20" t="e">
        <f ca="1">VLOOKUP(Table_Data_Table_135[[#This Row],[Item ID]],Analysis_Table,18,FALSE)</f>
        <v>#N/A</v>
      </c>
      <c r="Z474" s="20" t="e">
        <f ca="1">VLOOKUP(Table_Data_Table_135[[#This Row],[Item ID]],Analysis_Table,19,FALSE)</f>
        <v>#N/A</v>
      </c>
      <c r="AA474"/>
      <c r="AB474"/>
      <c r="AC474">
        <v>1</v>
      </c>
    </row>
    <row r="475" spans="1:29" hidden="1" x14ac:dyDescent="0.25">
      <c r="A475" t="s">
        <v>133</v>
      </c>
      <c r="C475" t="e">
        <f ca="1">VLOOKUP(Table_Data_Table_135[[#This Row],[Item ID]],Analysis_Table,20,FALSE)</f>
        <v>#N/A</v>
      </c>
      <c r="F475" s="1"/>
      <c r="K475" s="21">
        <v>0</v>
      </c>
      <c r="O475" s="2" t="e">
        <f ca="1">VLOOKUP(Table_Data_Table_135[[#This Row],[Item ID]],Analysis_Table,8,FALSE)</f>
        <v>#N/A</v>
      </c>
      <c r="P475" s="19" t="e">
        <f ca="1">VLOOKUP(Table_Data_Table_135[[#This Row],[Item ID]],Analysis_Table,9,FALSE)</f>
        <v>#N/A</v>
      </c>
      <c r="Q475" s="18" t="e">
        <f ca="1">VLOOKUP(Table_Data_Table_135[[#This Row],[Item ID]],Analysis_Table,10,FALSE)</f>
        <v>#N/A</v>
      </c>
      <c r="R475" s="21" t="e">
        <f ca="1">VLOOKUP(Table_Data_Table_135[[#This Row],[Item ID]],Analysis_Table,11,FALSE)</f>
        <v>#N/A</v>
      </c>
      <c r="S475" s="2" t="e">
        <f ca="1">VLOOKUP(Table_Data_Table_135[[#This Row],[Item ID]],Analysis_Table,12,FALSE)</f>
        <v>#N/A</v>
      </c>
      <c r="T475" s="20" t="e">
        <f ca="1">VLOOKUP(Table_Data_Table_135[[#This Row],[Item ID]],Analysis_Table,13,FALSE)</f>
        <v>#N/A</v>
      </c>
      <c r="U475" s="3" t="e">
        <f ca="1">VLOOKUP(Table_Data_Table_135[[#This Row],[Item ID]],Analysis_Table,14,FALSE)</f>
        <v>#N/A</v>
      </c>
      <c r="V475" s="22" t="e">
        <f ca="1">VLOOKUP(Table_Data_Table_135[[#This Row],[Item ID]],Analysis_Table,15,FALSE)</f>
        <v>#N/A</v>
      </c>
      <c r="W475" s="2" t="e">
        <f ca="1">VLOOKUP(Table_Data_Table_135[[#This Row],[Item ID]],Analysis_Table,16,FALSE)</f>
        <v>#N/A</v>
      </c>
      <c r="X475" s="2" t="e">
        <f ca="1">VLOOKUP(Table_Data_Table_135[[#This Row],[Item ID]],Analysis_Table,17,FALSE)</f>
        <v>#N/A</v>
      </c>
      <c r="Y475" s="20" t="e">
        <f ca="1">VLOOKUP(Table_Data_Table_135[[#This Row],[Item ID]],Analysis_Table,18,FALSE)</f>
        <v>#N/A</v>
      </c>
      <c r="Z475" s="20" t="e">
        <f ca="1">VLOOKUP(Table_Data_Table_135[[#This Row],[Item ID]],Analysis_Table,19,FALSE)</f>
        <v>#N/A</v>
      </c>
      <c r="AA475"/>
      <c r="AB475"/>
      <c r="AC475">
        <v>1</v>
      </c>
    </row>
    <row r="476" spans="1:29" hidden="1" x14ac:dyDescent="0.25">
      <c r="A476" t="s">
        <v>133</v>
      </c>
      <c r="C476" t="e">
        <f ca="1">VLOOKUP(Table_Data_Table_135[[#This Row],[Item ID]],Analysis_Table,20,FALSE)</f>
        <v>#N/A</v>
      </c>
      <c r="F476" s="1"/>
      <c r="K476" s="21">
        <v>0</v>
      </c>
      <c r="O476" s="2" t="e">
        <f ca="1">VLOOKUP(Table_Data_Table_135[[#This Row],[Item ID]],Analysis_Table,8,FALSE)</f>
        <v>#N/A</v>
      </c>
      <c r="P476" s="19" t="e">
        <f ca="1">VLOOKUP(Table_Data_Table_135[[#This Row],[Item ID]],Analysis_Table,9,FALSE)</f>
        <v>#N/A</v>
      </c>
      <c r="Q476" s="18" t="e">
        <f ca="1">VLOOKUP(Table_Data_Table_135[[#This Row],[Item ID]],Analysis_Table,10,FALSE)</f>
        <v>#N/A</v>
      </c>
      <c r="R476" s="21" t="e">
        <f ca="1">VLOOKUP(Table_Data_Table_135[[#This Row],[Item ID]],Analysis_Table,11,FALSE)</f>
        <v>#N/A</v>
      </c>
      <c r="S476" s="2" t="e">
        <f ca="1">VLOOKUP(Table_Data_Table_135[[#This Row],[Item ID]],Analysis_Table,12,FALSE)</f>
        <v>#N/A</v>
      </c>
      <c r="T476" s="20" t="e">
        <f ca="1">VLOOKUP(Table_Data_Table_135[[#This Row],[Item ID]],Analysis_Table,13,FALSE)</f>
        <v>#N/A</v>
      </c>
      <c r="U476" s="3" t="e">
        <f ca="1">VLOOKUP(Table_Data_Table_135[[#This Row],[Item ID]],Analysis_Table,14,FALSE)</f>
        <v>#N/A</v>
      </c>
      <c r="V476" s="22" t="e">
        <f ca="1">VLOOKUP(Table_Data_Table_135[[#This Row],[Item ID]],Analysis_Table,15,FALSE)</f>
        <v>#N/A</v>
      </c>
      <c r="W476" s="2" t="e">
        <f ca="1">VLOOKUP(Table_Data_Table_135[[#This Row],[Item ID]],Analysis_Table,16,FALSE)</f>
        <v>#N/A</v>
      </c>
      <c r="X476" s="2" t="e">
        <f ca="1">VLOOKUP(Table_Data_Table_135[[#This Row],[Item ID]],Analysis_Table,17,FALSE)</f>
        <v>#N/A</v>
      </c>
      <c r="Y476" s="20" t="e">
        <f ca="1">VLOOKUP(Table_Data_Table_135[[#This Row],[Item ID]],Analysis_Table,18,FALSE)</f>
        <v>#N/A</v>
      </c>
      <c r="Z476" s="20" t="e">
        <f ca="1">VLOOKUP(Table_Data_Table_135[[#This Row],[Item ID]],Analysis_Table,19,FALSE)</f>
        <v>#N/A</v>
      </c>
      <c r="AA476"/>
      <c r="AB476"/>
      <c r="AC476">
        <v>1</v>
      </c>
    </row>
    <row r="477" spans="1:29" hidden="1" x14ac:dyDescent="0.25">
      <c r="A477" t="s">
        <v>133</v>
      </c>
      <c r="C477" t="e">
        <f ca="1">VLOOKUP(Table_Data_Table_135[[#This Row],[Item ID]],Analysis_Table,20,FALSE)</f>
        <v>#N/A</v>
      </c>
      <c r="F477" s="1"/>
      <c r="K477" s="21">
        <v>0</v>
      </c>
      <c r="O477" s="2" t="e">
        <f ca="1">VLOOKUP(Table_Data_Table_135[[#This Row],[Item ID]],Analysis_Table,8,FALSE)</f>
        <v>#N/A</v>
      </c>
      <c r="P477" s="19" t="e">
        <f ca="1">VLOOKUP(Table_Data_Table_135[[#This Row],[Item ID]],Analysis_Table,9,FALSE)</f>
        <v>#N/A</v>
      </c>
      <c r="Q477" s="18" t="e">
        <f ca="1">VLOOKUP(Table_Data_Table_135[[#This Row],[Item ID]],Analysis_Table,10,FALSE)</f>
        <v>#N/A</v>
      </c>
      <c r="R477" s="21" t="e">
        <f ca="1">VLOOKUP(Table_Data_Table_135[[#This Row],[Item ID]],Analysis_Table,11,FALSE)</f>
        <v>#N/A</v>
      </c>
      <c r="S477" s="2" t="e">
        <f ca="1">VLOOKUP(Table_Data_Table_135[[#This Row],[Item ID]],Analysis_Table,12,FALSE)</f>
        <v>#N/A</v>
      </c>
      <c r="T477" s="20" t="e">
        <f ca="1">VLOOKUP(Table_Data_Table_135[[#This Row],[Item ID]],Analysis_Table,13,FALSE)</f>
        <v>#N/A</v>
      </c>
      <c r="U477" s="3" t="e">
        <f ca="1">VLOOKUP(Table_Data_Table_135[[#This Row],[Item ID]],Analysis_Table,14,FALSE)</f>
        <v>#N/A</v>
      </c>
      <c r="V477" s="22" t="e">
        <f ca="1">VLOOKUP(Table_Data_Table_135[[#This Row],[Item ID]],Analysis_Table,15,FALSE)</f>
        <v>#N/A</v>
      </c>
      <c r="W477" s="2" t="e">
        <f ca="1">VLOOKUP(Table_Data_Table_135[[#This Row],[Item ID]],Analysis_Table,16,FALSE)</f>
        <v>#N/A</v>
      </c>
      <c r="X477" s="2" t="e">
        <f ca="1">VLOOKUP(Table_Data_Table_135[[#This Row],[Item ID]],Analysis_Table,17,FALSE)</f>
        <v>#N/A</v>
      </c>
      <c r="Y477" s="20" t="e">
        <f ca="1">VLOOKUP(Table_Data_Table_135[[#This Row],[Item ID]],Analysis_Table,18,FALSE)</f>
        <v>#N/A</v>
      </c>
      <c r="Z477" s="20" t="e">
        <f ca="1">VLOOKUP(Table_Data_Table_135[[#This Row],[Item ID]],Analysis_Table,19,FALSE)</f>
        <v>#N/A</v>
      </c>
      <c r="AA477"/>
      <c r="AB477"/>
      <c r="AC477">
        <v>1</v>
      </c>
    </row>
    <row r="478" spans="1:29" hidden="1" x14ac:dyDescent="0.25">
      <c r="A478" t="s">
        <v>133</v>
      </c>
      <c r="C478" t="e">
        <f ca="1">VLOOKUP(Table_Data_Table_135[[#This Row],[Item ID]],Analysis_Table,20,FALSE)</f>
        <v>#N/A</v>
      </c>
      <c r="F478" s="1"/>
      <c r="K478" s="21">
        <v>0</v>
      </c>
      <c r="O478" s="2" t="e">
        <f ca="1">VLOOKUP(Table_Data_Table_135[[#This Row],[Item ID]],Analysis_Table,8,FALSE)</f>
        <v>#N/A</v>
      </c>
      <c r="P478" s="19" t="e">
        <f ca="1">VLOOKUP(Table_Data_Table_135[[#This Row],[Item ID]],Analysis_Table,9,FALSE)</f>
        <v>#N/A</v>
      </c>
      <c r="Q478" s="18" t="e">
        <f ca="1">VLOOKUP(Table_Data_Table_135[[#This Row],[Item ID]],Analysis_Table,10,FALSE)</f>
        <v>#N/A</v>
      </c>
      <c r="R478" s="21" t="e">
        <f ca="1">VLOOKUP(Table_Data_Table_135[[#This Row],[Item ID]],Analysis_Table,11,FALSE)</f>
        <v>#N/A</v>
      </c>
      <c r="S478" s="2" t="e">
        <f ca="1">VLOOKUP(Table_Data_Table_135[[#This Row],[Item ID]],Analysis_Table,12,FALSE)</f>
        <v>#N/A</v>
      </c>
      <c r="T478" s="20" t="e">
        <f ca="1">VLOOKUP(Table_Data_Table_135[[#This Row],[Item ID]],Analysis_Table,13,FALSE)</f>
        <v>#N/A</v>
      </c>
      <c r="U478" s="3" t="e">
        <f ca="1">VLOOKUP(Table_Data_Table_135[[#This Row],[Item ID]],Analysis_Table,14,FALSE)</f>
        <v>#N/A</v>
      </c>
      <c r="V478" s="22" t="e">
        <f ca="1">VLOOKUP(Table_Data_Table_135[[#This Row],[Item ID]],Analysis_Table,15,FALSE)</f>
        <v>#N/A</v>
      </c>
      <c r="W478" s="2" t="e">
        <f ca="1">VLOOKUP(Table_Data_Table_135[[#This Row],[Item ID]],Analysis_Table,16,FALSE)</f>
        <v>#N/A</v>
      </c>
      <c r="X478" s="2" t="e">
        <f ca="1">VLOOKUP(Table_Data_Table_135[[#This Row],[Item ID]],Analysis_Table,17,FALSE)</f>
        <v>#N/A</v>
      </c>
      <c r="Y478" s="20" t="e">
        <f ca="1">VLOOKUP(Table_Data_Table_135[[#This Row],[Item ID]],Analysis_Table,18,FALSE)</f>
        <v>#N/A</v>
      </c>
      <c r="Z478" s="20" t="e">
        <f ca="1">VLOOKUP(Table_Data_Table_135[[#This Row],[Item ID]],Analysis_Table,19,FALSE)</f>
        <v>#N/A</v>
      </c>
      <c r="AA478"/>
      <c r="AB478"/>
      <c r="AC478">
        <v>1</v>
      </c>
    </row>
    <row r="479" spans="1:29" hidden="1" x14ac:dyDescent="0.25">
      <c r="A479" t="s">
        <v>133</v>
      </c>
      <c r="C479" t="e">
        <f ca="1">VLOOKUP(Table_Data_Table_135[[#This Row],[Item ID]],Analysis_Table,20,FALSE)</f>
        <v>#N/A</v>
      </c>
      <c r="F479" s="1"/>
      <c r="K479" s="21">
        <v>0</v>
      </c>
      <c r="O479" s="2" t="e">
        <f ca="1">VLOOKUP(Table_Data_Table_135[[#This Row],[Item ID]],Analysis_Table,8,FALSE)</f>
        <v>#N/A</v>
      </c>
      <c r="P479" s="19" t="e">
        <f ca="1">VLOOKUP(Table_Data_Table_135[[#This Row],[Item ID]],Analysis_Table,9,FALSE)</f>
        <v>#N/A</v>
      </c>
      <c r="Q479" s="18" t="e">
        <f ca="1">VLOOKUP(Table_Data_Table_135[[#This Row],[Item ID]],Analysis_Table,10,FALSE)</f>
        <v>#N/A</v>
      </c>
      <c r="R479" s="21" t="e">
        <f ca="1">VLOOKUP(Table_Data_Table_135[[#This Row],[Item ID]],Analysis_Table,11,FALSE)</f>
        <v>#N/A</v>
      </c>
      <c r="S479" s="2" t="e">
        <f ca="1">VLOOKUP(Table_Data_Table_135[[#This Row],[Item ID]],Analysis_Table,12,FALSE)</f>
        <v>#N/A</v>
      </c>
      <c r="T479" s="20" t="e">
        <f ca="1">VLOOKUP(Table_Data_Table_135[[#This Row],[Item ID]],Analysis_Table,13,FALSE)</f>
        <v>#N/A</v>
      </c>
      <c r="U479" s="3" t="e">
        <f ca="1">VLOOKUP(Table_Data_Table_135[[#This Row],[Item ID]],Analysis_Table,14,FALSE)</f>
        <v>#N/A</v>
      </c>
      <c r="V479" s="22" t="e">
        <f ca="1">VLOOKUP(Table_Data_Table_135[[#This Row],[Item ID]],Analysis_Table,15,FALSE)</f>
        <v>#N/A</v>
      </c>
      <c r="W479" s="2" t="e">
        <f ca="1">VLOOKUP(Table_Data_Table_135[[#This Row],[Item ID]],Analysis_Table,16,FALSE)</f>
        <v>#N/A</v>
      </c>
      <c r="X479" s="2" t="e">
        <f ca="1">VLOOKUP(Table_Data_Table_135[[#This Row],[Item ID]],Analysis_Table,17,FALSE)</f>
        <v>#N/A</v>
      </c>
      <c r="Y479" s="20" t="e">
        <f ca="1">VLOOKUP(Table_Data_Table_135[[#This Row],[Item ID]],Analysis_Table,18,FALSE)</f>
        <v>#N/A</v>
      </c>
      <c r="Z479" s="20" t="e">
        <f ca="1">VLOOKUP(Table_Data_Table_135[[#This Row],[Item ID]],Analysis_Table,19,FALSE)</f>
        <v>#N/A</v>
      </c>
      <c r="AA479"/>
      <c r="AB479"/>
      <c r="AC479">
        <v>1</v>
      </c>
    </row>
    <row r="480" spans="1:29" hidden="1" x14ac:dyDescent="0.25">
      <c r="A480" t="s">
        <v>133</v>
      </c>
      <c r="C480" t="e">
        <f ca="1">VLOOKUP(Table_Data_Table_135[[#This Row],[Item ID]],Analysis_Table,20,FALSE)</f>
        <v>#N/A</v>
      </c>
      <c r="F480" s="1"/>
      <c r="K480" s="21">
        <v>0</v>
      </c>
      <c r="O480" s="2" t="e">
        <f ca="1">VLOOKUP(Table_Data_Table_135[[#This Row],[Item ID]],Analysis_Table,8,FALSE)</f>
        <v>#N/A</v>
      </c>
      <c r="P480" s="19" t="e">
        <f ca="1">VLOOKUP(Table_Data_Table_135[[#This Row],[Item ID]],Analysis_Table,9,FALSE)</f>
        <v>#N/A</v>
      </c>
      <c r="Q480" s="18" t="e">
        <f ca="1">VLOOKUP(Table_Data_Table_135[[#This Row],[Item ID]],Analysis_Table,10,FALSE)</f>
        <v>#N/A</v>
      </c>
      <c r="R480" s="21" t="e">
        <f ca="1">VLOOKUP(Table_Data_Table_135[[#This Row],[Item ID]],Analysis_Table,11,FALSE)</f>
        <v>#N/A</v>
      </c>
      <c r="S480" s="2" t="e">
        <f ca="1">VLOOKUP(Table_Data_Table_135[[#This Row],[Item ID]],Analysis_Table,12,FALSE)</f>
        <v>#N/A</v>
      </c>
      <c r="T480" s="20" t="e">
        <f ca="1">VLOOKUP(Table_Data_Table_135[[#This Row],[Item ID]],Analysis_Table,13,FALSE)</f>
        <v>#N/A</v>
      </c>
      <c r="U480" s="3" t="e">
        <f ca="1">VLOOKUP(Table_Data_Table_135[[#This Row],[Item ID]],Analysis_Table,14,FALSE)</f>
        <v>#N/A</v>
      </c>
      <c r="V480" s="22" t="e">
        <f ca="1">VLOOKUP(Table_Data_Table_135[[#This Row],[Item ID]],Analysis_Table,15,FALSE)</f>
        <v>#N/A</v>
      </c>
      <c r="W480" s="2" t="e">
        <f ca="1">VLOOKUP(Table_Data_Table_135[[#This Row],[Item ID]],Analysis_Table,16,FALSE)</f>
        <v>#N/A</v>
      </c>
      <c r="X480" s="2" t="e">
        <f ca="1">VLOOKUP(Table_Data_Table_135[[#This Row],[Item ID]],Analysis_Table,17,FALSE)</f>
        <v>#N/A</v>
      </c>
      <c r="Y480" s="20" t="e">
        <f ca="1">VLOOKUP(Table_Data_Table_135[[#This Row],[Item ID]],Analysis_Table,18,FALSE)</f>
        <v>#N/A</v>
      </c>
      <c r="Z480" s="20" t="e">
        <f ca="1">VLOOKUP(Table_Data_Table_135[[#This Row],[Item ID]],Analysis_Table,19,FALSE)</f>
        <v>#N/A</v>
      </c>
      <c r="AA480"/>
      <c r="AB480"/>
      <c r="AC480">
        <v>1</v>
      </c>
    </row>
    <row r="481" spans="1:29" hidden="1" x14ac:dyDescent="0.25">
      <c r="A481" t="s">
        <v>133</v>
      </c>
      <c r="C481" t="e">
        <f ca="1">VLOOKUP(Table_Data_Table_135[[#This Row],[Item ID]],Analysis_Table,20,FALSE)</f>
        <v>#N/A</v>
      </c>
      <c r="F481" s="1"/>
      <c r="K481" s="21">
        <v>0</v>
      </c>
      <c r="O481" s="2" t="e">
        <f ca="1">VLOOKUP(Table_Data_Table_135[[#This Row],[Item ID]],Analysis_Table,8,FALSE)</f>
        <v>#N/A</v>
      </c>
      <c r="P481" s="19" t="e">
        <f ca="1">VLOOKUP(Table_Data_Table_135[[#This Row],[Item ID]],Analysis_Table,9,FALSE)</f>
        <v>#N/A</v>
      </c>
      <c r="Q481" s="18" t="e">
        <f ca="1">VLOOKUP(Table_Data_Table_135[[#This Row],[Item ID]],Analysis_Table,10,FALSE)</f>
        <v>#N/A</v>
      </c>
      <c r="R481" s="21" t="e">
        <f ca="1">VLOOKUP(Table_Data_Table_135[[#This Row],[Item ID]],Analysis_Table,11,FALSE)</f>
        <v>#N/A</v>
      </c>
      <c r="S481" s="2" t="e">
        <f ca="1">VLOOKUP(Table_Data_Table_135[[#This Row],[Item ID]],Analysis_Table,12,FALSE)</f>
        <v>#N/A</v>
      </c>
      <c r="T481" s="20" t="e">
        <f ca="1">VLOOKUP(Table_Data_Table_135[[#This Row],[Item ID]],Analysis_Table,13,FALSE)</f>
        <v>#N/A</v>
      </c>
      <c r="U481" s="3" t="e">
        <f ca="1">VLOOKUP(Table_Data_Table_135[[#This Row],[Item ID]],Analysis_Table,14,FALSE)</f>
        <v>#N/A</v>
      </c>
      <c r="V481" s="22" t="e">
        <f ca="1">VLOOKUP(Table_Data_Table_135[[#This Row],[Item ID]],Analysis_Table,15,FALSE)</f>
        <v>#N/A</v>
      </c>
      <c r="W481" s="2" t="e">
        <f ca="1">VLOOKUP(Table_Data_Table_135[[#This Row],[Item ID]],Analysis_Table,16,FALSE)</f>
        <v>#N/A</v>
      </c>
      <c r="X481" s="2" t="e">
        <f ca="1">VLOOKUP(Table_Data_Table_135[[#This Row],[Item ID]],Analysis_Table,17,FALSE)</f>
        <v>#N/A</v>
      </c>
      <c r="Y481" s="20" t="e">
        <f ca="1">VLOOKUP(Table_Data_Table_135[[#This Row],[Item ID]],Analysis_Table,18,FALSE)</f>
        <v>#N/A</v>
      </c>
      <c r="Z481" s="20" t="e">
        <f ca="1">VLOOKUP(Table_Data_Table_135[[#This Row],[Item ID]],Analysis_Table,19,FALSE)</f>
        <v>#N/A</v>
      </c>
      <c r="AA481"/>
      <c r="AB481"/>
      <c r="AC481">
        <v>1</v>
      </c>
    </row>
    <row r="482" spans="1:29" hidden="1" x14ac:dyDescent="0.25">
      <c r="A482" t="s">
        <v>133</v>
      </c>
      <c r="C482" t="e">
        <f ca="1">VLOOKUP(Table_Data_Table_135[[#This Row],[Item ID]],Analysis_Table,20,FALSE)</f>
        <v>#N/A</v>
      </c>
      <c r="F482" s="1"/>
      <c r="K482" s="21">
        <v>0</v>
      </c>
      <c r="O482" s="2" t="e">
        <f ca="1">VLOOKUP(Table_Data_Table_135[[#This Row],[Item ID]],Analysis_Table,8,FALSE)</f>
        <v>#N/A</v>
      </c>
      <c r="P482" s="19" t="e">
        <f ca="1">VLOOKUP(Table_Data_Table_135[[#This Row],[Item ID]],Analysis_Table,9,FALSE)</f>
        <v>#N/A</v>
      </c>
      <c r="Q482" s="18" t="e">
        <f ca="1">VLOOKUP(Table_Data_Table_135[[#This Row],[Item ID]],Analysis_Table,10,FALSE)</f>
        <v>#N/A</v>
      </c>
      <c r="R482" s="21" t="e">
        <f ca="1">VLOOKUP(Table_Data_Table_135[[#This Row],[Item ID]],Analysis_Table,11,FALSE)</f>
        <v>#N/A</v>
      </c>
      <c r="S482" s="2" t="e">
        <f ca="1">VLOOKUP(Table_Data_Table_135[[#This Row],[Item ID]],Analysis_Table,12,FALSE)</f>
        <v>#N/A</v>
      </c>
      <c r="T482" s="20" t="e">
        <f ca="1">VLOOKUP(Table_Data_Table_135[[#This Row],[Item ID]],Analysis_Table,13,FALSE)</f>
        <v>#N/A</v>
      </c>
      <c r="U482" s="3" t="e">
        <f ca="1">VLOOKUP(Table_Data_Table_135[[#This Row],[Item ID]],Analysis_Table,14,FALSE)</f>
        <v>#N/A</v>
      </c>
      <c r="V482" s="22" t="e">
        <f ca="1">VLOOKUP(Table_Data_Table_135[[#This Row],[Item ID]],Analysis_Table,15,FALSE)</f>
        <v>#N/A</v>
      </c>
      <c r="W482" s="2" t="e">
        <f ca="1">VLOOKUP(Table_Data_Table_135[[#This Row],[Item ID]],Analysis_Table,16,FALSE)</f>
        <v>#N/A</v>
      </c>
      <c r="X482" s="2" t="e">
        <f ca="1">VLOOKUP(Table_Data_Table_135[[#This Row],[Item ID]],Analysis_Table,17,FALSE)</f>
        <v>#N/A</v>
      </c>
      <c r="Y482" s="20" t="e">
        <f ca="1">VLOOKUP(Table_Data_Table_135[[#This Row],[Item ID]],Analysis_Table,18,FALSE)</f>
        <v>#N/A</v>
      </c>
      <c r="Z482" s="20" t="e">
        <f ca="1">VLOOKUP(Table_Data_Table_135[[#This Row],[Item ID]],Analysis_Table,19,FALSE)</f>
        <v>#N/A</v>
      </c>
      <c r="AA482"/>
      <c r="AB482"/>
      <c r="AC482">
        <v>1</v>
      </c>
    </row>
    <row r="483" spans="1:29" hidden="1" x14ac:dyDescent="0.25">
      <c r="A483" t="s">
        <v>133</v>
      </c>
      <c r="C483" t="e">
        <f ca="1">VLOOKUP(Table_Data_Table_135[[#This Row],[Item ID]],Analysis_Table,20,FALSE)</f>
        <v>#N/A</v>
      </c>
      <c r="F483" s="1"/>
      <c r="K483" s="21">
        <v>0</v>
      </c>
      <c r="O483" s="2" t="e">
        <f ca="1">VLOOKUP(Table_Data_Table_135[[#This Row],[Item ID]],Analysis_Table,8,FALSE)</f>
        <v>#N/A</v>
      </c>
      <c r="P483" s="19" t="e">
        <f ca="1">VLOOKUP(Table_Data_Table_135[[#This Row],[Item ID]],Analysis_Table,9,FALSE)</f>
        <v>#N/A</v>
      </c>
      <c r="Q483" s="18" t="e">
        <f ca="1">VLOOKUP(Table_Data_Table_135[[#This Row],[Item ID]],Analysis_Table,10,FALSE)</f>
        <v>#N/A</v>
      </c>
      <c r="R483" s="21" t="e">
        <f ca="1">VLOOKUP(Table_Data_Table_135[[#This Row],[Item ID]],Analysis_Table,11,FALSE)</f>
        <v>#N/A</v>
      </c>
      <c r="S483" s="2" t="e">
        <f ca="1">VLOOKUP(Table_Data_Table_135[[#This Row],[Item ID]],Analysis_Table,12,FALSE)</f>
        <v>#N/A</v>
      </c>
      <c r="T483" s="20" t="e">
        <f ca="1">VLOOKUP(Table_Data_Table_135[[#This Row],[Item ID]],Analysis_Table,13,FALSE)</f>
        <v>#N/A</v>
      </c>
      <c r="U483" s="3" t="e">
        <f ca="1">VLOOKUP(Table_Data_Table_135[[#This Row],[Item ID]],Analysis_Table,14,FALSE)</f>
        <v>#N/A</v>
      </c>
      <c r="V483" s="22" t="e">
        <f ca="1">VLOOKUP(Table_Data_Table_135[[#This Row],[Item ID]],Analysis_Table,15,FALSE)</f>
        <v>#N/A</v>
      </c>
      <c r="W483" s="2" t="e">
        <f ca="1">VLOOKUP(Table_Data_Table_135[[#This Row],[Item ID]],Analysis_Table,16,FALSE)</f>
        <v>#N/A</v>
      </c>
      <c r="X483" s="2" t="e">
        <f ca="1">VLOOKUP(Table_Data_Table_135[[#This Row],[Item ID]],Analysis_Table,17,FALSE)</f>
        <v>#N/A</v>
      </c>
      <c r="Y483" s="20" t="e">
        <f ca="1">VLOOKUP(Table_Data_Table_135[[#This Row],[Item ID]],Analysis_Table,18,FALSE)</f>
        <v>#N/A</v>
      </c>
      <c r="Z483" s="20" t="e">
        <f ca="1">VLOOKUP(Table_Data_Table_135[[#This Row],[Item ID]],Analysis_Table,19,FALSE)</f>
        <v>#N/A</v>
      </c>
      <c r="AA483"/>
      <c r="AB483"/>
      <c r="AC483">
        <v>1</v>
      </c>
    </row>
    <row r="484" spans="1:29" hidden="1" x14ac:dyDescent="0.25">
      <c r="A484" t="s">
        <v>133</v>
      </c>
      <c r="C484" t="e">
        <f ca="1">VLOOKUP(Table_Data_Table_135[[#This Row],[Item ID]],Analysis_Table,20,FALSE)</f>
        <v>#N/A</v>
      </c>
      <c r="F484" s="1"/>
      <c r="K484" s="21">
        <v>0</v>
      </c>
      <c r="O484" s="2" t="e">
        <f ca="1">VLOOKUP(Table_Data_Table_135[[#This Row],[Item ID]],Analysis_Table,8,FALSE)</f>
        <v>#N/A</v>
      </c>
      <c r="P484" s="19" t="e">
        <f ca="1">VLOOKUP(Table_Data_Table_135[[#This Row],[Item ID]],Analysis_Table,9,FALSE)</f>
        <v>#N/A</v>
      </c>
      <c r="Q484" s="18" t="e">
        <f ca="1">VLOOKUP(Table_Data_Table_135[[#This Row],[Item ID]],Analysis_Table,10,FALSE)</f>
        <v>#N/A</v>
      </c>
      <c r="R484" s="21" t="e">
        <f ca="1">VLOOKUP(Table_Data_Table_135[[#This Row],[Item ID]],Analysis_Table,11,FALSE)</f>
        <v>#N/A</v>
      </c>
      <c r="S484" s="2" t="e">
        <f ca="1">VLOOKUP(Table_Data_Table_135[[#This Row],[Item ID]],Analysis_Table,12,FALSE)</f>
        <v>#N/A</v>
      </c>
      <c r="T484" s="20" t="e">
        <f ca="1">VLOOKUP(Table_Data_Table_135[[#This Row],[Item ID]],Analysis_Table,13,FALSE)</f>
        <v>#N/A</v>
      </c>
      <c r="U484" s="3" t="e">
        <f ca="1">VLOOKUP(Table_Data_Table_135[[#This Row],[Item ID]],Analysis_Table,14,FALSE)</f>
        <v>#N/A</v>
      </c>
      <c r="V484" s="22" t="e">
        <f ca="1">VLOOKUP(Table_Data_Table_135[[#This Row],[Item ID]],Analysis_Table,15,FALSE)</f>
        <v>#N/A</v>
      </c>
      <c r="W484" s="2" t="e">
        <f ca="1">VLOOKUP(Table_Data_Table_135[[#This Row],[Item ID]],Analysis_Table,16,FALSE)</f>
        <v>#N/A</v>
      </c>
      <c r="X484" s="2" t="e">
        <f ca="1">VLOOKUP(Table_Data_Table_135[[#This Row],[Item ID]],Analysis_Table,17,FALSE)</f>
        <v>#N/A</v>
      </c>
      <c r="Y484" s="20" t="e">
        <f ca="1">VLOOKUP(Table_Data_Table_135[[#This Row],[Item ID]],Analysis_Table,18,FALSE)</f>
        <v>#N/A</v>
      </c>
      <c r="Z484" s="20" t="e">
        <f ca="1">VLOOKUP(Table_Data_Table_135[[#This Row],[Item ID]],Analysis_Table,19,FALSE)</f>
        <v>#N/A</v>
      </c>
      <c r="AA484"/>
      <c r="AB484"/>
      <c r="AC484">
        <v>1</v>
      </c>
    </row>
    <row r="485" spans="1:29" hidden="1" x14ac:dyDescent="0.25">
      <c r="A485" t="s">
        <v>133</v>
      </c>
      <c r="C485" t="e">
        <f ca="1">VLOOKUP(Table_Data_Table_135[[#This Row],[Item ID]],Analysis_Table,20,FALSE)</f>
        <v>#N/A</v>
      </c>
      <c r="F485" s="1"/>
      <c r="K485" s="21">
        <v>0</v>
      </c>
      <c r="O485" s="2" t="e">
        <f ca="1">VLOOKUP(Table_Data_Table_135[[#This Row],[Item ID]],Analysis_Table,8,FALSE)</f>
        <v>#N/A</v>
      </c>
      <c r="P485" s="19" t="e">
        <f ca="1">VLOOKUP(Table_Data_Table_135[[#This Row],[Item ID]],Analysis_Table,9,FALSE)</f>
        <v>#N/A</v>
      </c>
      <c r="Q485" s="18" t="e">
        <f ca="1">VLOOKUP(Table_Data_Table_135[[#This Row],[Item ID]],Analysis_Table,10,FALSE)</f>
        <v>#N/A</v>
      </c>
      <c r="R485" s="21" t="e">
        <f ca="1">VLOOKUP(Table_Data_Table_135[[#This Row],[Item ID]],Analysis_Table,11,FALSE)</f>
        <v>#N/A</v>
      </c>
      <c r="S485" s="2" t="e">
        <f ca="1">VLOOKUP(Table_Data_Table_135[[#This Row],[Item ID]],Analysis_Table,12,FALSE)</f>
        <v>#N/A</v>
      </c>
      <c r="T485" s="20" t="e">
        <f ca="1">VLOOKUP(Table_Data_Table_135[[#This Row],[Item ID]],Analysis_Table,13,FALSE)</f>
        <v>#N/A</v>
      </c>
      <c r="U485" s="3" t="e">
        <f ca="1">VLOOKUP(Table_Data_Table_135[[#This Row],[Item ID]],Analysis_Table,14,FALSE)</f>
        <v>#N/A</v>
      </c>
      <c r="V485" s="22" t="e">
        <f ca="1">VLOOKUP(Table_Data_Table_135[[#This Row],[Item ID]],Analysis_Table,15,FALSE)</f>
        <v>#N/A</v>
      </c>
      <c r="W485" s="2" t="e">
        <f ca="1">VLOOKUP(Table_Data_Table_135[[#This Row],[Item ID]],Analysis_Table,16,FALSE)</f>
        <v>#N/A</v>
      </c>
      <c r="X485" s="2" t="e">
        <f ca="1">VLOOKUP(Table_Data_Table_135[[#This Row],[Item ID]],Analysis_Table,17,FALSE)</f>
        <v>#N/A</v>
      </c>
      <c r="Y485" s="20" t="e">
        <f ca="1">VLOOKUP(Table_Data_Table_135[[#This Row],[Item ID]],Analysis_Table,18,FALSE)</f>
        <v>#N/A</v>
      </c>
      <c r="Z485" s="20" t="e">
        <f ca="1">VLOOKUP(Table_Data_Table_135[[#This Row],[Item ID]],Analysis_Table,19,FALSE)</f>
        <v>#N/A</v>
      </c>
      <c r="AA485"/>
      <c r="AB485"/>
      <c r="AC485">
        <v>1</v>
      </c>
    </row>
    <row r="486" spans="1:29" hidden="1" x14ac:dyDescent="0.25">
      <c r="A486" t="s">
        <v>133</v>
      </c>
      <c r="C486" t="e">
        <f ca="1">VLOOKUP(Table_Data_Table_135[[#This Row],[Item ID]],Analysis_Table,20,FALSE)</f>
        <v>#N/A</v>
      </c>
      <c r="F486" s="1"/>
      <c r="K486" s="21">
        <v>0</v>
      </c>
      <c r="O486" s="2" t="e">
        <f ca="1">VLOOKUP(Table_Data_Table_135[[#This Row],[Item ID]],Analysis_Table,8,FALSE)</f>
        <v>#N/A</v>
      </c>
      <c r="P486" s="19" t="e">
        <f ca="1">VLOOKUP(Table_Data_Table_135[[#This Row],[Item ID]],Analysis_Table,9,FALSE)</f>
        <v>#N/A</v>
      </c>
      <c r="Q486" s="18" t="e">
        <f ca="1">VLOOKUP(Table_Data_Table_135[[#This Row],[Item ID]],Analysis_Table,10,FALSE)</f>
        <v>#N/A</v>
      </c>
      <c r="R486" s="21" t="e">
        <f ca="1">VLOOKUP(Table_Data_Table_135[[#This Row],[Item ID]],Analysis_Table,11,FALSE)</f>
        <v>#N/A</v>
      </c>
      <c r="S486" s="2" t="e">
        <f ca="1">VLOOKUP(Table_Data_Table_135[[#This Row],[Item ID]],Analysis_Table,12,FALSE)</f>
        <v>#N/A</v>
      </c>
      <c r="T486" s="20" t="e">
        <f ca="1">VLOOKUP(Table_Data_Table_135[[#This Row],[Item ID]],Analysis_Table,13,FALSE)</f>
        <v>#N/A</v>
      </c>
      <c r="U486" s="3" t="e">
        <f ca="1">VLOOKUP(Table_Data_Table_135[[#This Row],[Item ID]],Analysis_Table,14,FALSE)</f>
        <v>#N/A</v>
      </c>
      <c r="V486" s="22" t="e">
        <f ca="1">VLOOKUP(Table_Data_Table_135[[#This Row],[Item ID]],Analysis_Table,15,FALSE)</f>
        <v>#N/A</v>
      </c>
      <c r="W486" s="2" t="e">
        <f ca="1">VLOOKUP(Table_Data_Table_135[[#This Row],[Item ID]],Analysis_Table,16,FALSE)</f>
        <v>#N/A</v>
      </c>
      <c r="X486" s="2" t="e">
        <f ca="1">VLOOKUP(Table_Data_Table_135[[#This Row],[Item ID]],Analysis_Table,17,FALSE)</f>
        <v>#N/A</v>
      </c>
      <c r="Y486" s="20" t="e">
        <f ca="1">VLOOKUP(Table_Data_Table_135[[#This Row],[Item ID]],Analysis_Table,18,FALSE)</f>
        <v>#N/A</v>
      </c>
      <c r="Z486" s="20" t="e">
        <f ca="1">VLOOKUP(Table_Data_Table_135[[#This Row],[Item ID]],Analysis_Table,19,FALSE)</f>
        <v>#N/A</v>
      </c>
      <c r="AA486"/>
      <c r="AB486"/>
      <c r="AC486">
        <v>1</v>
      </c>
    </row>
    <row r="487" spans="1:29" hidden="1" x14ac:dyDescent="0.25">
      <c r="A487" t="s">
        <v>133</v>
      </c>
      <c r="C487" t="e">
        <f ca="1">VLOOKUP(Table_Data_Table_135[[#This Row],[Item ID]],Analysis_Table,20,FALSE)</f>
        <v>#N/A</v>
      </c>
      <c r="F487" s="1"/>
      <c r="K487" s="21">
        <v>0</v>
      </c>
      <c r="O487" s="2" t="e">
        <f ca="1">VLOOKUP(Table_Data_Table_135[[#This Row],[Item ID]],Analysis_Table,8,FALSE)</f>
        <v>#N/A</v>
      </c>
      <c r="P487" s="19" t="e">
        <f ca="1">VLOOKUP(Table_Data_Table_135[[#This Row],[Item ID]],Analysis_Table,9,FALSE)</f>
        <v>#N/A</v>
      </c>
      <c r="Q487" s="18" t="e">
        <f ca="1">VLOOKUP(Table_Data_Table_135[[#This Row],[Item ID]],Analysis_Table,10,FALSE)</f>
        <v>#N/A</v>
      </c>
      <c r="R487" s="21" t="e">
        <f ca="1">VLOOKUP(Table_Data_Table_135[[#This Row],[Item ID]],Analysis_Table,11,FALSE)</f>
        <v>#N/A</v>
      </c>
      <c r="S487" s="2" t="e">
        <f ca="1">VLOOKUP(Table_Data_Table_135[[#This Row],[Item ID]],Analysis_Table,12,FALSE)</f>
        <v>#N/A</v>
      </c>
      <c r="T487" s="20" t="e">
        <f ca="1">VLOOKUP(Table_Data_Table_135[[#This Row],[Item ID]],Analysis_Table,13,FALSE)</f>
        <v>#N/A</v>
      </c>
      <c r="U487" s="3" t="e">
        <f ca="1">VLOOKUP(Table_Data_Table_135[[#This Row],[Item ID]],Analysis_Table,14,FALSE)</f>
        <v>#N/A</v>
      </c>
      <c r="V487" s="22" t="e">
        <f ca="1">VLOOKUP(Table_Data_Table_135[[#This Row],[Item ID]],Analysis_Table,15,FALSE)</f>
        <v>#N/A</v>
      </c>
      <c r="W487" s="2" t="e">
        <f ca="1">VLOOKUP(Table_Data_Table_135[[#This Row],[Item ID]],Analysis_Table,16,FALSE)</f>
        <v>#N/A</v>
      </c>
      <c r="X487" s="2" t="e">
        <f ca="1">VLOOKUP(Table_Data_Table_135[[#This Row],[Item ID]],Analysis_Table,17,FALSE)</f>
        <v>#N/A</v>
      </c>
      <c r="Y487" s="20" t="e">
        <f ca="1">VLOOKUP(Table_Data_Table_135[[#This Row],[Item ID]],Analysis_Table,18,FALSE)</f>
        <v>#N/A</v>
      </c>
      <c r="Z487" s="20" t="e">
        <f ca="1">VLOOKUP(Table_Data_Table_135[[#This Row],[Item ID]],Analysis_Table,19,FALSE)</f>
        <v>#N/A</v>
      </c>
      <c r="AA487"/>
      <c r="AB487"/>
      <c r="AC487">
        <v>1</v>
      </c>
    </row>
    <row r="488" spans="1:29" hidden="1" x14ac:dyDescent="0.25">
      <c r="A488" t="s">
        <v>133</v>
      </c>
      <c r="C488" t="e">
        <f ca="1">VLOOKUP(Table_Data_Table_135[[#This Row],[Item ID]],Analysis_Table,20,FALSE)</f>
        <v>#N/A</v>
      </c>
      <c r="F488" s="1"/>
      <c r="K488" s="21">
        <v>0</v>
      </c>
      <c r="O488" s="2" t="e">
        <f ca="1">VLOOKUP(Table_Data_Table_135[[#This Row],[Item ID]],Analysis_Table,8,FALSE)</f>
        <v>#N/A</v>
      </c>
      <c r="P488" s="19" t="e">
        <f ca="1">VLOOKUP(Table_Data_Table_135[[#This Row],[Item ID]],Analysis_Table,9,FALSE)</f>
        <v>#N/A</v>
      </c>
      <c r="Q488" s="18" t="e">
        <f ca="1">VLOOKUP(Table_Data_Table_135[[#This Row],[Item ID]],Analysis_Table,10,FALSE)</f>
        <v>#N/A</v>
      </c>
      <c r="R488" s="21" t="e">
        <f ca="1">VLOOKUP(Table_Data_Table_135[[#This Row],[Item ID]],Analysis_Table,11,FALSE)</f>
        <v>#N/A</v>
      </c>
      <c r="S488" s="2" t="e">
        <f ca="1">VLOOKUP(Table_Data_Table_135[[#This Row],[Item ID]],Analysis_Table,12,FALSE)</f>
        <v>#N/A</v>
      </c>
      <c r="T488" s="20" t="e">
        <f ca="1">VLOOKUP(Table_Data_Table_135[[#This Row],[Item ID]],Analysis_Table,13,FALSE)</f>
        <v>#N/A</v>
      </c>
      <c r="U488" s="3" t="e">
        <f ca="1">VLOOKUP(Table_Data_Table_135[[#This Row],[Item ID]],Analysis_Table,14,FALSE)</f>
        <v>#N/A</v>
      </c>
      <c r="V488" s="22" t="e">
        <f ca="1">VLOOKUP(Table_Data_Table_135[[#This Row],[Item ID]],Analysis_Table,15,FALSE)</f>
        <v>#N/A</v>
      </c>
      <c r="W488" s="2" t="e">
        <f ca="1">VLOOKUP(Table_Data_Table_135[[#This Row],[Item ID]],Analysis_Table,16,FALSE)</f>
        <v>#N/A</v>
      </c>
      <c r="X488" s="2" t="e">
        <f ca="1">VLOOKUP(Table_Data_Table_135[[#This Row],[Item ID]],Analysis_Table,17,FALSE)</f>
        <v>#N/A</v>
      </c>
      <c r="Y488" s="20" t="e">
        <f ca="1">VLOOKUP(Table_Data_Table_135[[#This Row],[Item ID]],Analysis_Table,18,FALSE)</f>
        <v>#N/A</v>
      </c>
      <c r="Z488" s="20" t="e">
        <f ca="1">VLOOKUP(Table_Data_Table_135[[#This Row],[Item ID]],Analysis_Table,19,FALSE)</f>
        <v>#N/A</v>
      </c>
      <c r="AA488"/>
      <c r="AB488"/>
      <c r="AC488">
        <v>1</v>
      </c>
    </row>
    <row r="489" spans="1:29" hidden="1" x14ac:dyDescent="0.25">
      <c r="A489" t="s">
        <v>133</v>
      </c>
      <c r="C489" t="e">
        <f ca="1">VLOOKUP(Table_Data_Table_135[[#This Row],[Item ID]],Analysis_Table,20,FALSE)</f>
        <v>#N/A</v>
      </c>
      <c r="F489" s="1"/>
      <c r="K489" s="21">
        <v>0</v>
      </c>
      <c r="O489" s="2" t="e">
        <f ca="1">VLOOKUP(Table_Data_Table_135[[#This Row],[Item ID]],Analysis_Table,8,FALSE)</f>
        <v>#N/A</v>
      </c>
      <c r="P489" s="19" t="e">
        <f ca="1">VLOOKUP(Table_Data_Table_135[[#This Row],[Item ID]],Analysis_Table,9,FALSE)</f>
        <v>#N/A</v>
      </c>
      <c r="Q489" s="18" t="e">
        <f ca="1">VLOOKUP(Table_Data_Table_135[[#This Row],[Item ID]],Analysis_Table,10,FALSE)</f>
        <v>#N/A</v>
      </c>
      <c r="R489" s="21" t="e">
        <f ca="1">VLOOKUP(Table_Data_Table_135[[#This Row],[Item ID]],Analysis_Table,11,FALSE)</f>
        <v>#N/A</v>
      </c>
      <c r="S489" s="2" t="e">
        <f ca="1">VLOOKUP(Table_Data_Table_135[[#This Row],[Item ID]],Analysis_Table,12,FALSE)</f>
        <v>#N/A</v>
      </c>
      <c r="T489" s="20" t="e">
        <f ca="1">VLOOKUP(Table_Data_Table_135[[#This Row],[Item ID]],Analysis_Table,13,FALSE)</f>
        <v>#N/A</v>
      </c>
      <c r="U489" s="3" t="e">
        <f ca="1">VLOOKUP(Table_Data_Table_135[[#This Row],[Item ID]],Analysis_Table,14,FALSE)</f>
        <v>#N/A</v>
      </c>
      <c r="V489" s="22" t="e">
        <f ca="1">VLOOKUP(Table_Data_Table_135[[#This Row],[Item ID]],Analysis_Table,15,FALSE)</f>
        <v>#N/A</v>
      </c>
      <c r="W489" s="2" t="e">
        <f ca="1">VLOOKUP(Table_Data_Table_135[[#This Row],[Item ID]],Analysis_Table,16,FALSE)</f>
        <v>#N/A</v>
      </c>
      <c r="X489" s="2" t="e">
        <f ca="1">VLOOKUP(Table_Data_Table_135[[#This Row],[Item ID]],Analysis_Table,17,FALSE)</f>
        <v>#N/A</v>
      </c>
      <c r="Y489" s="20" t="e">
        <f ca="1">VLOOKUP(Table_Data_Table_135[[#This Row],[Item ID]],Analysis_Table,18,FALSE)</f>
        <v>#N/A</v>
      </c>
      <c r="Z489" s="20" t="e">
        <f ca="1">VLOOKUP(Table_Data_Table_135[[#This Row],[Item ID]],Analysis_Table,19,FALSE)</f>
        <v>#N/A</v>
      </c>
      <c r="AA489"/>
      <c r="AB489"/>
      <c r="AC489">
        <v>1</v>
      </c>
    </row>
    <row r="490" spans="1:29" hidden="1" x14ac:dyDescent="0.25">
      <c r="A490" t="s">
        <v>133</v>
      </c>
      <c r="C490" t="e">
        <f ca="1">VLOOKUP(Table_Data_Table_135[[#This Row],[Item ID]],Analysis_Table,20,FALSE)</f>
        <v>#N/A</v>
      </c>
      <c r="F490" s="1"/>
      <c r="K490" s="21">
        <v>0</v>
      </c>
      <c r="O490" s="2" t="e">
        <f ca="1">VLOOKUP(Table_Data_Table_135[[#This Row],[Item ID]],Analysis_Table,8,FALSE)</f>
        <v>#N/A</v>
      </c>
      <c r="P490" s="19" t="e">
        <f ca="1">VLOOKUP(Table_Data_Table_135[[#This Row],[Item ID]],Analysis_Table,9,FALSE)</f>
        <v>#N/A</v>
      </c>
      <c r="Q490" s="18" t="e">
        <f ca="1">VLOOKUP(Table_Data_Table_135[[#This Row],[Item ID]],Analysis_Table,10,FALSE)</f>
        <v>#N/A</v>
      </c>
      <c r="R490" s="21" t="e">
        <f ca="1">VLOOKUP(Table_Data_Table_135[[#This Row],[Item ID]],Analysis_Table,11,FALSE)</f>
        <v>#N/A</v>
      </c>
      <c r="S490" s="2" t="e">
        <f ca="1">VLOOKUP(Table_Data_Table_135[[#This Row],[Item ID]],Analysis_Table,12,FALSE)</f>
        <v>#N/A</v>
      </c>
      <c r="T490" s="20" t="e">
        <f ca="1">VLOOKUP(Table_Data_Table_135[[#This Row],[Item ID]],Analysis_Table,13,FALSE)</f>
        <v>#N/A</v>
      </c>
      <c r="U490" s="3" t="e">
        <f ca="1">VLOOKUP(Table_Data_Table_135[[#This Row],[Item ID]],Analysis_Table,14,FALSE)</f>
        <v>#N/A</v>
      </c>
      <c r="V490" s="22" t="e">
        <f ca="1">VLOOKUP(Table_Data_Table_135[[#This Row],[Item ID]],Analysis_Table,15,FALSE)</f>
        <v>#N/A</v>
      </c>
      <c r="W490" s="2" t="e">
        <f ca="1">VLOOKUP(Table_Data_Table_135[[#This Row],[Item ID]],Analysis_Table,16,FALSE)</f>
        <v>#N/A</v>
      </c>
      <c r="X490" s="2" t="e">
        <f ca="1">VLOOKUP(Table_Data_Table_135[[#This Row],[Item ID]],Analysis_Table,17,FALSE)</f>
        <v>#N/A</v>
      </c>
      <c r="Y490" s="20" t="e">
        <f ca="1">VLOOKUP(Table_Data_Table_135[[#This Row],[Item ID]],Analysis_Table,18,FALSE)</f>
        <v>#N/A</v>
      </c>
      <c r="Z490" s="20" t="e">
        <f ca="1">VLOOKUP(Table_Data_Table_135[[#This Row],[Item ID]],Analysis_Table,19,FALSE)</f>
        <v>#N/A</v>
      </c>
      <c r="AA490"/>
      <c r="AB490"/>
      <c r="AC490">
        <v>1</v>
      </c>
    </row>
    <row r="491" spans="1:29" hidden="1" x14ac:dyDescent="0.25">
      <c r="A491" t="s">
        <v>133</v>
      </c>
      <c r="C491" t="e">
        <f ca="1">VLOOKUP(Table_Data_Table_135[[#This Row],[Item ID]],Analysis_Table,20,FALSE)</f>
        <v>#N/A</v>
      </c>
      <c r="F491" s="1"/>
      <c r="K491" s="21">
        <v>0</v>
      </c>
      <c r="O491" s="2" t="e">
        <f ca="1">VLOOKUP(Table_Data_Table_135[[#This Row],[Item ID]],Analysis_Table,8,FALSE)</f>
        <v>#N/A</v>
      </c>
      <c r="P491" s="19" t="e">
        <f ca="1">VLOOKUP(Table_Data_Table_135[[#This Row],[Item ID]],Analysis_Table,9,FALSE)</f>
        <v>#N/A</v>
      </c>
      <c r="Q491" s="18" t="e">
        <f ca="1">VLOOKUP(Table_Data_Table_135[[#This Row],[Item ID]],Analysis_Table,10,FALSE)</f>
        <v>#N/A</v>
      </c>
      <c r="R491" s="21" t="e">
        <f ca="1">VLOOKUP(Table_Data_Table_135[[#This Row],[Item ID]],Analysis_Table,11,FALSE)</f>
        <v>#N/A</v>
      </c>
      <c r="S491" s="2" t="e">
        <f ca="1">VLOOKUP(Table_Data_Table_135[[#This Row],[Item ID]],Analysis_Table,12,FALSE)</f>
        <v>#N/A</v>
      </c>
      <c r="T491" s="20" t="e">
        <f ca="1">VLOOKUP(Table_Data_Table_135[[#This Row],[Item ID]],Analysis_Table,13,FALSE)</f>
        <v>#N/A</v>
      </c>
      <c r="U491" s="3" t="e">
        <f ca="1">VLOOKUP(Table_Data_Table_135[[#This Row],[Item ID]],Analysis_Table,14,FALSE)</f>
        <v>#N/A</v>
      </c>
      <c r="V491" s="22" t="e">
        <f ca="1">VLOOKUP(Table_Data_Table_135[[#This Row],[Item ID]],Analysis_Table,15,FALSE)</f>
        <v>#N/A</v>
      </c>
      <c r="W491" s="2" t="e">
        <f ca="1">VLOOKUP(Table_Data_Table_135[[#This Row],[Item ID]],Analysis_Table,16,FALSE)</f>
        <v>#N/A</v>
      </c>
      <c r="X491" s="2" t="e">
        <f ca="1">VLOOKUP(Table_Data_Table_135[[#This Row],[Item ID]],Analysis_Table,17,FALSE)</f>
        <v>#N/A</v>
      </c>
      <c r="Y491" s="20" t="e">
        <f ca="1">VLOOKUP(Table_Data_Table_135[[#This Row],[Item ID]],Analysis_Table,18,FALSE)</f>
        <v>#N/A</v>
      </c>
      <c r="Z491" s="20" t="e">
        <f ca="1">VLOOKUP(Table_Data_Table_135[[#This Row],[Item ID]],Analysis_Table,19,FALSE)</f>
        <v>#N/A</v>
      </c>
      <c r="AA491"/>
      <c r="AB491"/>
      <c r="AC491">
        <v>1</v>
      </c>
    </row>
    <row r="492" spans="1:29" hidden="1" x14ac:dyDescent="0.25">
      <c r="A492" t="s">
        <v>133</v>
      </c>
      <c r="C492" t="e">
        <f ca="1">VLOOKUP(Table_Data_Table_135[[#This Row],[Item ID]],Analysis_Table,20,FALSE)</f>
        <v>#N/A</v>
      </c>
      <c r="F492" s="1"/>
      <c r="K492" s="21">
        <v>0</v>
      </c>
      <c r="O492" s="2" t="e">
        <f ca="1">VLOOKUP(Table_Data_Table_135[[#This Row],[Item ID]],Analysis_Table,8,FALSE)</f>
        <v>#N/A</v>
      </c>
      <c r="P492" s="19" t="e">
        <f ca="1">VLOOKUP(Table_Data_Table_135[[#This Row],[Item ID]],Analysis_Table,9,FALSE)</f>
        <v>#N/A</v>
      </c>
      <c r="Q492" s="18" t="e">
        <f ca="1">VLOOKUP(Table_Data_Table_135[[#This Row],[Item ID]],Analysis_Table,10,FALSE)</f>
        <v>#N/A</v>
      </c>
      <c r="R492" s="21" t="e">
        <f ca="1">VLOOKUP(Table_Data_Table_135[[#This Row],[Item ID]],Analysis_Table,11,FALSE)</f>
        <v>#N/A</v>
      </c>
      <c r="S492" s="2" t="e">
        <f ca="1">VLOOKUP(Table_Data_Table_135[[#This Row],[Item ID]],Analysis_Table,12,FALSE)</f>
        <v>#N/A</v>
      </c>
      <c r="T492" s="20" t="e">
        <f ca="1">VLOOKUP(Table_Data_Table_135[[#This Row],[Item ID]],Analysis_Table,13,FALSE)</f>
        <v>#N/A</v>
      </c>
      <c r="U492" s="3" t="e">
        <f ca="1">VLOOKUP(Table_Data_Table_135[[#This Row],[Item ID]],Analysis_Table,14,FALSE)</f>
        <v>#N/A</v>
      </c>
      <c r="V492" s="22" t="e">
        <f ca="1">VLOOKUP(Table_Data_Table_135[[#This Row],[Item ID]],Analysis_Table,15,FALSE)</f>
        <v>#N/A</v>
      </c>
      <c r="W492" s="2" t="e">
        <f ca="1">VLOOKUP(Table_Data_Table_135[[#This Row],[Item ID]],Analysis_Table,16,FALSE)</f>
        <v>#N/A</v>
      </c>
      <c r="X492" s="2" t="e">
        <f ca="1">VLOOKUP(Table_Data_Table_135[[#This Row],[Item ID]],Analysis_Table,17,FALSE)</f>
        <v>#N/A</v>
      </c>
      <c r="Y492" s="20" t="e">
        <f ca="1">VLOOKUP(Table_Data_Table_135[[#This Row],[Item ID]],Analysis_Table,18,FALSE)</f>
        <v>#N/A</v>
      </c>
      <c r="Z492" s="20" t="e">
        <f ca="1">VLOOKUP(Table_Data_Table_135[[#This Row],[Item ID]],Analysis_Table,19,FALSE)</f>
        <v>#N/A</v>
      </c>
      <c r="AA492"/>
      <c r="AB492"/>
      <c r="AC492">
        <v>1</v>
      </c>
    </row>
    <row r="493" spans="1:29" hidden="1" x14ac:dyDescent="0.25">
      <c r="A493" t="s">
        <v>133</v>
      </c>
      <c r="C493" t="e">
        <f ca="1">VLOOKUP(Table_Data_Table_135[[#This Row],[Item ID]],Analysis_Table,20,FALSE)</f>
        <v>#N/A</v>
      </c>
      <c r="F493" s="1"/>
      <c r="K493" s="21">
        <v>0</v>
      </c>
      <c r="O493" s="2" t="e">
        <f ca="1">VLOOKUP(Table_Data_Table_135[[#This Row],[Item ID]],Analysis_Table,8,FALSE)</f>
        <v>#N/A</v>
      </c>
      <c r="P493" s="19" t="e">
        <f ca="1">VLOOKUP(Table_Data_Table_135[[#This Row],[Item ID]],Analysis_Table,9,FALSE)</f>
        <v>#N/A</v>
      </c>
      <c r="Q493" s="18" t="e">
        <f ca="1">VLOOKUP(Table_Data_Table_135[[#This Row],[Item ID]],Analysis_Table,10,FALSE)</f>
        <v>#N/A</v>
      </c>
      <c r="R493" s="21" t="e">
        <f ca="1">VLOOKUP(Table_Data_Table_135[[#This Row],[Item ID]],Analysis_Table,11,FALSE)</f>
        <v>#N/A</v>
      </c>
      <c r="S493" s="2" t="e">
        <f ca="1">VLOOKUP(Table_Data_Table_135[[#This Row],[Item ID]],Analysis_Table,12,FALSE)</f>
        <v>#N/A</v>
      </c>
      <c r="T493" s="20" t="e">
        <f ca="1">VLOOKUP(Table_Data_Table_135[[#This Row],[Item ID]],Analysis_Table,13,FALSE)</f>
        <v>#N/A</v>
      </c>
      <c r="U493" s="3" t="e">
        <f ca="1">VLOOKUP(Table_Data_Table_135[[#This Row],[Item ID]],Analysis_Table,14,FALSE)</f>
        <v>#N/A</v>
      </c>
      <c r="V493" s="22" t="e">
        <f ca="1">VLOOKUP(Table_Data_Table_135[[#This Row],[Item ID]],Analysis_Table,15,FALSE)</f>
        <v>#N/A</v>
      </c>
      <c r="W493" s="2" t="e">
        <f ca="1">VLOOKUP(Table_Data_Table_135[[#This Row],[Item ID]],Analysis_Table,16,FALSE)</f>
        <v>#N/A</v>
      </c>
      <c r="X493" s="2" t="e">
        <f ca="1">VLOOKUP(Table_Data_Table_135[[#This Row],[Item ID]],Analysis_Table,17,FALSE)</f>
        <v>#N/A</v>
      </c>
      <c r="Y493" s="20" t="e">
        <f ca="1">VLOOKUP(Table_Data_Table_135[[#This Row],[Item ID]],Analysis_Table,18,FALSE)</f>
        <v>#N/A</v>
      </c>
      <c r="Z493" s="20" t="e">
        <f ca="1">VLOOKUP(Table_Data_Table_135[[#This Row],[Item ID]],Analysis_Table,19,FALSE)</f>
        <v>#N/A</v>
      </c>
      <c r="AA493"/>
      <c r="AB493"/>
      <c r="AC493">
        <v>1</v>
      </c>
    </row>
    <row r="494" spans="1:29" hidden="1" x14ac:dyDescent="0.25">
      <c r="A494" t="s">
        <v>133</v>
      </c>
      <c r="C494" t="e">
        <f ca="1">VLOOKUP(Table_Data_Table_135[[#This Row],[Item ID]],Analysis_Table,20,FALSE)</f>
        <v>#N/A</v>
      </c>
      <c r="F494" s="1"/>
      <c r="K494" s="21">
        <v>0</v>
      </c>
      <c r="O494" s="2" t="e">
        <f ca="1">VLOOKUP(Table_Data_Table_135[[#This Row],[Item ID]],Analysis_Table,8,FALSE)</f>
        <v>#N/A</v>
      </c>
      <c r="P494" s="19" t="e">
        <f ca="1">VLOOKUP(Table_Data_Table_135[[#This Row],[Item ID]],Analysis_Table,9,FALSE)</f>
        <v>#N/A</v>
      </c>
      <c r="Q494" s="18" t="e">
        <f ca="1">VLOOKUP(Table_Data_Table_135[[#This Row],[Item ID]],Analysis_Table,10,FALSE)</f>
        <v>#N/A</v>
      </c>
      <c r="R494" s="21" t="e">
        <f ca="1">VLOOKUP(Table_Data_Table_135[[#This Row],[Item ID]],Analysis_Table,11,FALSE)</f>
        <v>#N/A</v>
      </c>
      <c r="S494" s="2" t="e">
        <f ca="1">VLOOKUP(Table_Data_Table_135[[#This Row],[Item ID]],Analysis_Table,12,FALSE)</f>
        <v>#N/A</v>
      </c>
      <c r="T494" s="20" t="e">
        <f ca="1">VLOOKUP(Table_Data_Table_135[[#This Row],[Item ID]],Analysis_Table,13,FALSE)</f>
        <v>#N/A</v>
      </c>
      <c r="U494" s="3" t="e">
        <f ca="1">VLOOKUP(Table_Data_Table_135[[#This Row],[Item ID]],Analysis_Table,14,FALSE)</f>
        <v>#N/A</v>
      </c>
      <c r="V494" s="22" t="e">
        <f ca="1">VLOOKUP(Table_Data_Table_135[[#This Row],[Item ID]],Analysis_Table,15,FALSE)</f>
        <v>#N/A</v>
      </c>
      <c r="W494" s="2" t="e">
        <f ca="1">VLOOKUP(Table_Data_Table_135[[#This Row],[Item ID]],Analysis_Table,16,FALSE)</f>
        <v>#N/A</v>
      </c>
      <c r="X494" s="2" t="e">
        <f ca="1">VLOOKUP(Table_Data_Table_135[[#This Row],[Item ID]],Analysis_Table,17,FALSE)</f>
        <v>#N/A</v>
      </c>
      <c r="Y494" s="20" t="e">
        <f ca="1">VLOOKUP(Table_Data_Table_135[[#This Row],[Item ID]],Analysis_Table,18,FALSE)</f>
        <v>#N/A</v>
      </c>
      <c r="Z494" s="20" t="e">
        <f ca="1">VLOOKUP(Table_Data_Table_135[[#This Row],[Item ID]],Analysis_Table,19,FALSE)</f>
        <v>#N/A</v>
      </c>
      <c r="AA494"/>
      <c r="AB494"/>
      <c r="AC494">
        <v>1</v>
      </c>
    </row>
    <row r="495" spans="1:29" hidden="1" x14ac:dyDescent="0.25">
      <c r="A495" t="s">
        <v>133</v>
      </c>
      <c r="C495" t="e">
        <f ca="1">VLOOKUP(Table_Data_Table_135[[#This Row],[Item ID]],Analysis_Table,20,FALSE)</f>
        <v>#N/A</v>
      </c>
      <c r="F495" s="1"/>
      <c r="K495" s="21">
        <v>0</v>
      </c>
      <c r="O495" s="2" t="e">
        <f ca="1">VLOOKUP(Table_Data_Table_135[[#This Row],[Item ID]],Analysis_Table,8,FALSE)</f>
        <v>#N/A</v>
      </c>
      <c r="P495" s="19" t="e">
        <f ca="1">VLOOKUP(Table_Data_Table_135[[#This Row],[Item ID]],Analysis_Table,9,FALSE)</f>
        <v>#N/A</v>
      </c>
      <c r="Q495" s="18" t="e">
        <f ca="1">VLOOKUP(Table_Data_Table_135[[#This Row],[Item ID]],Analysis_Table,10,FALSE)</f>
        <v>#N/A</v>
      </c>
      <c r="R495" s="21" t="e">
        <f ca="1">VLOOKUP(Table_Data_Table_135[[#This Row],[Item ID]],Analysis_Table,11,FALSE)</f>
        <v>#N/A</v>
      </c>
      <c r="S495" s="2" t="e">
        <f ca="1">VLOOKUP(Table_Data_Table_135[[#This Row],[Item ID]],Analysis_Table,12,FALSE)</f>
        <v>#N/A</v>
      </c>
      <c r="T495" s="20" t="e">
        <f ca="1">VLOOKUP(Table_Data_Table_135[[#This Row],[Item ID]],Analysis_Table,13,FALSE)</f>
        <v>#N/A</v>
      </c>
      <c r="U495" s="3" t="e">
        <f ca="1">VLOOKUP(Table_Data_Table_135[[#This Row],[Item ID]],Analysis_Table,14,FALSE)</f>
        <v>#N/A</v>
      </c>
      <c r="V495" s="22" t="e">
        <f ca="1">VLOOKUP(Table_Data_Table_135[[#This Row],[Item ID]],Analysis_Table,15,FALSE)</f>
        <v>#N/A</v>
      </c>
      <c r="W495" s="2" t="e">
        <f ca="1">VLOOKUP(Table_Data_Table_135[[#This Row],[Item ID]],Analysis_Table,16,FALSE)</f>
        <v>#N/A</v>
      </c>
      <c r="X495" s="2" t="e">
        <f ca="1">VLOOKUP(Table_Data_Table_135[[#This Row],[Item ID]],Analysis_Table,17,FALSE)</f>
        <v>#N/A</v>
      </c>
      <c r="Y495" s="20" t="e">
        <f ca="1">VLOOKUP(Table_Data_Table_135[[#This Row],[Item ID]],Analysis_Table,18,FALSE)</f>
        <v>#N/A</v>
      </c>
      <c r="Z495" s="20" t="e">
        <f ca="1">VLOOKUP(Table_Data_Table_135[[#This Row],[Item ID]],Analysis_Table,19,FALSE)</f>
        <v>#N/A</v>
      </c>
      <c r="AA495"/>
      <c r="AB495"/>
      <c r="AC495">
        <v>1</v>
      </c>
    </row>
    <row r="496" spans="1:29" hidden="1" x14ac:dyDescent="0.25">
      <c r="A496" t="s">
        <v>133</v>
      </c>
      <c r="C496" t="e">
        <f ca="1">VLOOKUP(Table_Data_Table_135[[#This Row],[Item ID]],Analysis_Table,20,FALSE)</f>
        <v>#N/A</v>
      </c>
      <c r="F496" s="1"/>
      <c r="K496" s="21">
        <v>0</v>
      </c>
      <c r="O496" s="2" t="e">
        <f ca="1">VLOOKUP(Table_Data_Table_135[[#This Row],[Item ID]],Analysis_Table,8,FALSE)</f>
        <v>#N/A</v>
      </c>
      <c r="P496" s="19" t="e">
        <f ca="1">VLOOKUP(Table_Data_Table_135[[#This Row],[Item ID]],Analysis_Table,9,FALSE)</f>
        <v>#N/A</v>
      </c>
      <c r="Q496" s="18" t="e">
        <f ca="1">VLOOKUP(Table_Data_Table_135[[#This Row],[Item ID]],Analysis_Table,10,FALSE)</f>
        <v>#N/A</v>
      </c>
      <c r="R496" s="21" t="e">
        <f ca="1">VLOOKUP(Table_Data_Table_135[[#This Row],[Item ID]],Analysis_Table,11,FALSE)</f>
        <v>#N/A</v>
      </c>
      <c r="S496" s="2" t="e">
        <f ca="1">VLOOKUP(Table_Data_Table_135[[#This Row],[Item ID]],Analysis_Table,12,FALSE)</f>
        <v>#N/A</v>
      </c>
      <c r="T496" s="20" t="e">
        <f ca="1">VLOOKUP(Table_Data_Table_135[[#This Row],[Item ID]],Analysis_Table,13,FALSE)</f>
        <v>#N/A</v>
      </c>
      <c r="U496" s="3" t="e">
        <f ca="1">VLOOKUP(Table_Data_Table_135[[#This Row],[Item ID]],Analysis_Table,14,FALSE)</f>
        <v>#N/A</v>
      </c>
      <c r="V496" s="22" t="e">
        <f ca="1">VLOOKUP(Table_Data_Table_135[[#This Row],[Item ID]],Analysis_Table,15,FALSE)</f>
        <v>#N/A</v>
      </c>
      <c r="W496" s="2" t="e">
        <f ca="1">VLOOKUP(Table_Data_Table_135[[#This Row],[Item ID]],Analysis_Table,16,FALSE)</f>
        <v>#N/A</v>
      </c>
      <c r="X496" s="2" t="e">
        <f ca="1">VLOOKUP(Table_Data_Table_135[[#This Row],[Item ID]],Analysis_Table,17,FALSE)</f>
        <v>#N/A</v>
      </c>
      <c r="Y496" s="20" t="e">
        <f ca="1">VLOOKUP(Table_Data_Table_135[[#This Row],[Item ID]],Analysis_Table,18,FALSE)</f>
        <v>#N/A</v>
      </c>
      <c r="Z496" s="20" t="e">
        <f ca="1">VLOOKUP(Table_Data_Table_135[[#This Row],[Item ID]],Analysis_Table,19,FALSE)</f>
        <v>#N/A</v>
      </c>
      <c r="AA496"/>
      <c r="AB496"/>
      <c r="AC496">
        <v>1</v>
      </c>
    </row>
    <row r="497" spans="1:29" hidden="1" x14ac:dyDescent="0.25">
      <c r="A497" t="s">
        <v>133</v>
      </c>
      <c r="C497" t="e">
        <f ca="1">VLOOKUP(Table_Data_Table_135[[#This Row],[Item ID]],Analysis_Table,20,FALSE)</f>
        <v>#N/A</v>
      </c>
      <c r="F497" s="1"/>
      <c r="K497" s="21">
        <v>0</v>
      </c>
      <c r="O497" s="2" t="e">
        <f ca="1">VLOOKUP(Table_Data_Table_135[[#This Row],[Item ID]],Analysis_Table,8,FALSE)</f>
        <v>#N/A</v>
      </c>
      <c r="P497" s="19" t="e">
        <f ca="1">VLOOKUP(Table_Data_Table_135[[#This Row],[Item ID]],Analysis_Table,9,FALSE)</f>
        <v>#N/A</v>
      </c>
      <c r="Q497" s="18" t="e">
        <f ca="1">VLOOKUP(Table_Data_Table_135[[#This Row],[Item ID]],Analysis_Table,10,FALSE)</f>
        <v>#N/A</v>
      </c>
      <c r="R497" s="21" t="e">
        <f ca="1">VLOOKUP(Table_Data_Table_135[[#This Row],[Item ID]],Analysis_Table,11,FALSE)</f>
        <v>#N/A</v>
      </c>
      <c r="S497" s="2" t="e">
        <f ca="1">VLOOKUP(Table_Data_Table_135[[#This Row],[Item ID]],Analysis_Table,12,FALSE)</f>
        <v>#N/A</v>
      </c>
      <c r="T497" s="20" t="e">
        <f ca="1">VLOOKUP(Table_Data_Table_135[[#This Row],[Item ID]],Analysis_Table,13,FALSE)</f>
        <v>#N/A</v>
      </c>
      <c r="U497" s="3" t="e">
        <f ca="1">VLOOKUP(Table_Data_Table_135[[#This Row],[Item ID]],Analysis_Table,14,FALSE)</f>
        <v>#N/A</v>
      </c>
      <c r="V497" s="22" t="e">
        <f ca="1">VLOOKUP(Table_Data_Table_135[[#This Row],[Item ID]],Analysis_Table,15,FALSE)</f>
        <v>#N/A</v>
      </c>
      <c r="W497" s="2" t="e">
        <f ca="1">VLOOKUP(Table_Data_Table_135[[#This Row],[Item ID]],Analysis_Table,16,FALSE)</f>
        <v>#N/A</v>
      </c>
      <c r="X497" s="2" t="e">
        <f ca="1">VLOOKUP(Table_Data_Table_135[[#This Row],[Item ID]],Analysis_Table,17,FALSE)</f>
        <v>#N/A</v>
      </c>
      <c r="Y497" s="20" t="e">
        <f ca="1">VLOOKUP(Table_Data_Table_135[[#This Row],[Item ID]],Analysis_Table,18,FALSE)</f>
        <v>#N/A</v>
      </c>
      <c r="Z497" s="20" t="e">
        <f ca="1">VLOOKUP(Table_Data_Table_135[[#This Row],[Item ID]],Analysis_Table,19,FALSE)</f>
        <v>#N/A</v>
      </c>
      <c r="AA497"/>
      <c r="AB497"/>
      <c r="AC497">
        <v>1</v>
      </c>
    </row>
    <row r="498" spans="1:29" hidden="1" x14ac:dyDescent="0.25">
      <c r="A498" t="s">
        <v>133</v>
      </c>
      <c r="C498" t="e">
        <f ca="1">VLOOKUP(Table_Data_Table_135[[#This Row],[Item ID]],Analysis_Table,20,FALSE)</f>
        <v>#N/A</v>
      </c>
      <c r="F498" s="1"/>
      <c r="K498" s="21">
        <v>0</v>
      </c>
      <c r="O498" s="2" t="e">
        <f ca="1">VLOOKUP(Table_Data_Table_135[[#This Row],[Item ID]],Analysis_Table,8,FALSE)</f>
        <v>#N/A</v>
      </c>
      <c r="P498" s="19" t="e">
        <f ca="1">VLOOKUP(Table_Data_Table_135[[#This Row],[Item ID]],Analysis_Table,9,FALSE)</f>
        <v>#N/A</v>
      </c>
      <c r="Q498" s="18" t="e">
        <f ca="1">VLOOKUP(Table_Data_Table_135[[#This Row],[Item ID]],Analysis_Table,10,FALSE)</f>
        <v>#N/A</v>
      </c>
      <c r="R498" s="21" t="e">
        <f ca="1">VLOOKUP(Table_Data_Table_135[[#This Row],[Item ID]],Analysis_Table,11,FALSE)</f>
        <v>#N/A</v>
      </c>
      <c r="S498" s="2" t="e">
        <f ca="1">VLOOKUP(Table_Data_Table_135[[#This Row],[Item ID]],Analysis_Table,12,FALSE)</f>
        <v>#N/A</v>
      </c>
      <c r="T498" s="20" t="e">
        <f ca="1">VLOOKUP(Table_Data_Table_135[[#This Row],[Item ID]],Analysis_Table,13,FALSE)</f>
        <v>#N/A</v>
      </c>
      <c r="U498" s="3" t="e">
        <f ca="1">VLOOKUP(Table_Data_Table_135[[#This Row],[Item ID]],Analysis_Table,14,FALSE)</f>
        <v>#N/A</v>
      </c>
      <c r="V498" s="22" t="e">
        <f ca="1">VLOOKUP(Table_Data_Table_135[[#This Row],[Item ID]],Analysis_Table,15,FALSE)</f>
        <v>#N/A</v>
      </c>
      <c r="W498" s="2" t="e">
        <f ca="1">VLOOKUP(Table_Data_Table_135[[#This Row],[Item ID]],Analysis_Table,16,FALSE)</f>
        <v>#N/A</v>
      </c>
      <c r="X498" s="2" t="e">
        <f ca="1">VLOOKUP(Table_Data_Table_135[[#This Row],[Item ID]],Analysis_Table,17,FALSE)</f>
        <v>#N/A</v>
      </c>
      <c r="Y498" s="20" t="e">
        <f ca="1">VLOOKUP(Table_Data_Table_135[[#This Row],[Item ID]],Analysis_Table,18,FALSE)</f>
        <v>#N/A</v>
      </c>
      <c r="Z498" s="20" t="e">
        <f ca="1">VLOOKUP(Table_Data_Table_135[[#This Row],[Item ID]],Analysis_Table,19,FALSE)</f>
        <v>#N/A</v>
      </c>
      <c r="AA498"/>
      <c r="AB498"/>
      <c r="AC498">
        <v>1</v>
      </c>
    </row>
    <row r="499" spans="1:29" hidden="1" x14ac:dyDescent="0.25">
      <c r="A499" t="s">
        <v>133</v>
      </c>
      <c r="C499" t="e">
        <f ca="1">VLOOKUP(Table_Data_Table_135[[#This Row],[Item ID]],Analysis_Table,20,FALSE)</f>
        <v>#N/A</v>
      </c>
      <c r="F499" s="1"/>
      <c r="K499" s="21">
        <v>0</v>
      </c>
      <c r="O499" s="2" t="e">
        <f ca="1">VLOOKUP(Table_Data_Table_135[[#This Row],[Item ID]],Analysis_Table,8,FALSE)</f>
        <v>#N/A</v>
      </c>
      <c r="P499" s="19" t="e">
        <f ca="1">VLOOKUP(Table_Data_Table_135[[#This Row],[Item ID]],Analysis_Table,9,FALSE)</f>
        <v>#N/A</v>
      </c>
      <c r="Q499" s="18" t="e">
        <f ca="1">VLOOKUP(Table_Data_Table_135[[#This Row],[Item ID]],Analysis_Table,10,FALSE)</f>
        <v>#N/A</v>
      </c>
      <c r="R499" s="21" t="e">
        <f ca="1">VLOOKUP(Table_Data_Table_135[[#This Row],[Item ID]],Analysis_Table,11,FALSE)</f>
        <v>#N/A</v>
      </c>
      <c r="S499" s="2" t="e">
        <f ca="1">VLOOKUP(Table_Data_Table_135[[#This Row],[Item ID]],Analysis_Table,12,FALSE)</f>
        <v>#N/A</v>
      </c>
      <c r="T499" s="20" t="e">
        <f ca="1">VLOOKUP(Table_Data_Table_135[[#This Row],[Item ID]],Analysis_Table,13,FALSE)</f>
        <v>#N/A</v>
      </c>
      <c r="U499" s="3" t="e">
        <f ca="1">VLOOKUP(Table_Data_Table_135[[#This Row],[Item ID]],Analysis_Table,14,FALSE)</f>
        <v>#N/A</v>
      </c>
      <c r="V499" s="22" t="e">
        <f ca="1">VLOOKUP(Table_Data_Table_135[[#This Row],[Item ID]],Analysis_Table,15,FALSE)</f>
        <v>#N/A</v>
      </c>
      <c r="W499" s="2" t="e">
        <f ca="1">VLOOKUP(Table_Data_Table_135[[#This Row],[Item ID]],Analysis_Table,16,FALSE)</f>
        <v>#N/A</v>
      </c>
      <c r="X499" s="2" t="e">
        <f ca="1">VLOOKUP(Table_Data_Table_135[[#This Row],[Item ID]],Analysis_Table,17,FALSE)</f>
        <v>#N/A</v>
      </c>
      <c r="Y499" s="20" t="e">
        <f ca="1">VLOOKUP(Table_Data_Table_135[[#This Row],[Item ID]],Analysis_Table,18,FALSE)</f>
        <v>#N/A</v>
      </c>
      <c r="Z499" s="20" t="e">
        <f ca="1">VLOOKUP(Table_Data_Table_135[[#This Row],[Item ID]],Analysis_Table,19,FALSE)</f>
        <v>#N/A</v>
      </c>
      <c r="AA499"/>
      <c r="AB499"/>
      <c r="AC499">
        <v>1</v>
      </c>
    </row>
    <row r="500" spans="1:29" hidden="1" x14ac:dyDescent="0.25">
      <c r="A500" t="s">
        <v>133</v>
      </c>
      <c r="C500" t="e">
        <f ca="1">VLOOKUP(Table_Data_Table_135[[#This Row],[Item ID]],Analysis_Table,20,FALSE)</f>
        <v>#N/A</v>
      </c>
      <c r="F500" s="1"/>
      <c r="K500" s="21">
        <v>0</v>
      </c>
      <c r="O500" s="2" t="e">
        <f ca="1">VLOOKUP(Table_Data_Table_135[[#This Row],[Item ID]],Analysis_Table,8,FALSE)</f>
        <v>#N/A</v>
      </c>
      <c r="P500" s="19" t="e">
        <f ca="1">VLOOKUP(Table_Data_Table_135[[#This Row],[Item ID]],Analysis_Table,9,FALSE)</f>
        <v>#N/A</v>
      </c>
      <c r="Q500" s="18" t="e">
        <f ca="1">VLOOKUP(Table_Data_Table_135[[#This Row],[Item ID]],Analysis_Table,10,FALSE)</f>
        <v>#N/A</v>
      </c>
      <c r="R500" s="21" t="e">
        <f ca="1">VLOOKUP(Table_Data_Table_135[[#This Row],[Item ID]],Analysis_Table,11,FALSE)</f>
        <v>#N/A</v>
      </c>
      <c r="S500" s="2" t="e">
        <f ca="1">VLOOKUP(Table_Data_Table_135[[#This Row],[Item ID]],Analysis_Table,12,FALSE)</f>
        <v>#N/A</v>
      </c>
      <c r="T500" s="20" t="e">
        <f ca="1">VLOOKUP(Table_Data_Table_135[[#This Row],[Item ID]],Analysis_Table,13,FALSE)</f>
        <v>#N/A</v>
      </c>
      <c r="U500" s="3" t="e">
        <f ca="1">VLOOKUP(Table_Data_Table_135[[#This Row],[Item ID]],Analysis_Table,14,FALSE)</f>
        <v>#N/A</v>
      </c>
      <c r="V500" s="22" t="e">
        <f ca="1">VLOOKUP(Table_Data_Table_135[[#This Row],[Item ID]],Analysis_Table,15,FALSE)</f>
        <v>#N/A</v>
      </c>
      <c r="W500" s="2" t="e">
        <f ca="1">VLOOKUP(Table_Data_Table_135[[#This Row],[Item ID]],Analysis_Table,16,FALSE)</f>
        <v>#N/A</v>
      </c>
      <c r="X500" s="2" t="e">
        <f ca="1">VLOOKUP(Table_Data_Table_135[[#This Row],[Item ID]],Analysis_Table,17,FALSE)</f>
        <v>#N/A</v>
      </c>
      <c r="Y500" s="20" t="e">
        <f ca="1">VLOOKUP(Table_Data_Table_135[[#This Row],[Item ID]],Analysis_Table,18,FALSE)</f>
        <v>#N/A</v>
      </c>
      <c r="Z500" s="20" t="e">
        <f ca="1">VLOOKUP(Table_Data_Table_135[[#This Row],[Item ID]],Analysis_Table,19,FALSE)</f>
        <v>#N/A</v>
      </c>
      <c r="AA500"/>
      <c r="AB500"/>
      <c r="AC500">
        <v>1</v>
      </c>
    </row>
    <row r="501" spans="1:29" hidden="1" x14ac:dyDescent="0.25">
      <c r="A501" t="s">
        <v>133</v>
      </c>
      <c r="C501" t="e">
        <f ca="1">VLOOKUP(Table_Data_Table_135[[#This Row],[Item ID]],Analysis_Table,20,FALSE)</f>
        <v>#N/A</v>
      </c>
      <c r="F501" s="1"/>
      <c r="K501" s="21">
        <v>0</v>
      </c>
      <c r="O501" s="2" t="e">
        <f ca="1">VLOOKUP(Table_Data_Table_135[[#This Row],[Item ID]],Analysis_Table,8,FALSE)</f>
        <v>#N/A</v>
      </c>
      <c r="P501" s="19" t="e">
        <f ca="1">VLOOKUP(Table_Data_Table_135[[#This Row],[Item ID]],Analysis_Table,9,FALSE)</f>
        <v>#N/A</v>
      </c>
      <c r="Q501" s="18" t="e">
        <f ca="1">VLOOKUP(Table_Data_Table_135[[#This Row],[Item ID]],Analysis_Table,10,FALSE)</f>
        <v>#N/A</v>
      </c>
      <c r="R501" s="21" t="e">
        <f ca="1">VLOOKUP(Table_Data_Table_135[[#This Row],[Item ID]],Analysis_Table,11,FALSE)</f>
        <v>#N/A</v>
      </c>
      <c r="S501" s="2" t="e">
        <f ca="1">VLOOKUP(Table_Data_Table_135[[#This Row],[Item ID]],Analysis_Table,12,FALSE)</f>
        <v>#N/A</v>
      </c>
      <c r="T501" s="20" t="e">
        <f ca="1">VLOOKUP(Table_Data_Table_135[[#This Row],[Item ID]],Analysis_Table,13,FALSE)</f>
        <v>#N/A</v>
      </c>
      <c r="U501" s="3" t="e">
        <f ca="1">VLOOKUP(Table_Data_Table_135[[#This Row],[Item ID]],Analysis_Table,14,FALSE)</f>
        <v>#N/A</v>
      </c>
      <c r="V501" s="22" t="e">
        <f ca="1">VLOOKUP(Table_Data_Table_135[[#This Row],[Item ID]],Analysis_Table,15,FALSE)</f>
        <v>#N/A</v>
      </c>
      <c r="W501" s="2" t="e">
        <f ca="1">VLOOKUP(Table_Data_Table_135[[#This Row],[Item ID]],Analysis_Table,16,FALSE)</f>
        <v>#N/A</v>
      </c>
      <c r="X501" s="2" t="e">
        <f ca="1">VLOOKUP(Table_Data_Table_135[[#This Row],[Item ID]],Analysis_Table,17,FALSE)</f>
        <v>#N/A</v>
      </c>
      <c r="Y501" s="20" t="e">
        <f ca="1">VLOOKUP(Table_Data_Table_135[[#This Row],[Item ID]],Analysis_Table,18,FALSE)</f>
        <v>#N/A</v>
      </c>
      <c r="Z501" s="20" t="e">
        <f ca="1">VLOOKUP(Table_Data_Table_135[[#This Row],[Item ID]],Analysis_Table,19,FALSE)</f>
        <v>#N/A</v>
      </c>
      <c r="AA501"/>
      <c r="AB501"/>
      <c r="AC501">
        <v>1</v>
      </c>
    </row>
  </sheetData>
  <sheetProtection sort="0"/>
  <conditionalFormatting sqref="B1:C1048576">
    <cfRule type="cellIs" dxfId="27" priority="4" operator="equal">
      <formula>"Allocation"</formula>
    </cfRule>
    <cfRule type="cellIs" dxfId="26" priority="5" operator="equal">
      <formula>"Abstraction"</formula>
    </cfRule>
    <cfRule type="cellIs" dxfId="25" priority="6" operator="equal">
      <formula>"Vacant"</formula>
    </cfRule>
  </conditionalFormatting>
  <pageMargins left="0.25" right="0.25" top="0.75" bottom="0.75" header="0.3" footer="0.3"/>
  <pageSetup paperSize="5" scale="41" fitToHeight="0" orientation="landscape" r:id="rId1"/>
  <headerFooter>
    <oddHeader xml:space="preserve">&amp;C&amp;24Land Value Analysis
Not Used Sales&amp;11
&amp;LLand_Value_Grid_Template_v1.3.7_202008211007042077.xlsm
Dates for sales period
Out Year Start: 4/1/2018
Out Year End: 3/31/2019
In Year Start: 4/1/2019
In Year End: 3/30/2020&amp;R2020 for 2021
</oddHeader>
    <oddFooter>&amp;R&amp;P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between" id="{69C4C986-A9AA-4457-8DB8-B50EF51ECA74}">
            <xm:f>0.01</xm:f>
            <xm:f>'Global Settings'!$C$5-1</xm:f>
            <x14:dxf>
              <font>
                <color auto="1"/>
              </font>
              <fill>
                <patternFill>
                  <bgColor theme="7" tint="0.79998168889431442"/>
                </patternFill>
              </fill>
            </x14:dxf>
          </x14:cfRule>
          <x14:cfRule type="cellIs" priority="2" operator="between" id="{79C84737-8A7A-4AB5-ADEC-C2D6A293EDB6}">
            <xm:f>'Global Settings'!$C$7-1</xm:f>
            <xm:f>'Global Settings'!$C$8+1</xm:f>
            <x14:dxf>
              <fill>
                <patternFill>
                  <bgColor theme="4" tint="0.39994506668294322"/>
                </patternFill>
              </fill>
            </x14:dxf>
          </x14:cfRule>
          <x14:cfRule type="cellIs" priority="3" operator="between" id="{CF9DBCA7-5174-4AE1-9D96-3713DCFFA62A}">
            <xm:f>'Global Settings'!$C$5-1</xm:f>
            <xm:f>'Global Settings'!$C$6+1</xm:f>
            <x14:dxf>
              <fill>
                <patternFill>
                  <bgColor theme="5" tint="0.39994506668294322"/>
                </patternFill>
              </fill>
            </x14:dxf>
          </x14:cfRule>
          <xm:sqref>F1:F1048576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C5"/>
  <sheetViews>
    <sheetView workbookViewId="0">
      <selection activeCell="B5" sqref="B5"/>
    </sheetView>
  </sheetViews>
  <sheetFormatPr defaultColWidth="8.85546875" defaultRowHeight="15" x14ac:dyDescent="0.25"/>
  <cols>
    <col min="2" max="2" width="10.7109375" bestFit="1" customWidth="1"/>
  </cols>
  <sheetData>
    <row r="1" spans="1:3" ht="15.75" customHeight="1" x14ac:dyDescent="0.25">
      <c r="A1" t="s">
        <v>189</v>
      </c>
      <c r="B1" s="325">
        <v>43801</v>
      </c>
      <c r="C1" s="325"/>
    </row>
    <row r="2" spans="1:3" ht="15" customHeight="1" x14ac:dyDescent="0.25">
      <c r="A2" t="s">
        <v>190</v>
      </c>
      <c r="B2" s="325">
        <f ca="1">TODAY()</f>
        <v>45719</v>
      </c>
    </row>
    <row r="3" spans="1:3" ht="15" customHeight="1" x14ac:dyDescent="0.25">
      <c r="A3" t="s">
        <v>191</v>
      </c>
      <c r="B3">
        <v>22182.5</v>
      </c>
      <c r="C3" t="s">
        <v>192</v>
      </c>
    </row>
    <row r="4" spans="1:3" ht="15" customHeight="1" x14ac:dyDescent="0.25">
      <c r="A4" t="s">
        <v>193</v>
      </c>
      <c r="B4" s="325">
        <v>54940</v>
      </c>
    </row>
    <row r="5" spans="1:3" ht="15" customHeight="1" x14ac:dyDescent="0.25">
      <c r="A5" t="s">
        <v>194</v>
      </c>
      <c r="B5" t="str">
        <f ca="1">IF(B4&lt;=B2,"Yes","No")</f>
        <v>No</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2</vt:i4>
      </vt:variant>
      <vt:variant>
        <vt:lpstr>Named Ranges</vt:lpstr>
      </vt:variant>
      <vt:variant>
        <vt:i4>2</vt:i4>
      </vt:variant>
    </vt:vector>
  </HeadingPairs>
  <TitlesOfParts>
    <vt:vector size="15" baseType="lpstr">
      <vt:lpstr>Explanation</vt:lpstr>
      <vt:lpstr>Changelog</vt:lpstr>
      <vt:lpstr>Global Settings</vt:lpstr>
      <vt:lpstr>Data Entry</vt:lpstr>
      <vt:lpstr>Time Adjustment</vt:lpstr>
      <vt:lpstr>Analysis</vt:lpstr>
      <vt:lpstr>PlotData</vt:lpstr>
      <vt:lpstr>Conclusions</vt:lpstr>
      <vt:lpstr>Used Sales</vt:lpstr>
      <vt:lpstr>Not Used Sales</vt:lpstr>
      <vt:lpstr>Timeout</vt:lpstr>
      <vt:lpstr>Full SqFt Chart</vt:lpstr>
      <vt:lpstr>Full Ac Chart</vt:lpstr>
      <vt:lpstr>Conclusions!Print_Area</vt:lpstr>
      <vt:lpstr>'Data Entry'!Value_Type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Meyaard;Warren Parrish</dc:creator>
  <cp:keywords/>
  <dc:description/>
  <cp:lastModifiedBy>Morgan Coulston</cp:lastModifiedBy>
  <cp:revision/>
  <cp:lastPrinted>2019-12-27T14:53:39Z</cp:lastPrinted>
  <dcterms:created xsi:type="dcterms:W3CDTF">2013-12-05T13:23:10Z</dcterms:created>
  <dcterms:modified xsi:type="dcterms:W3CDTF">2025-03-03T14:36:45Z</dcterms:modified>
  <cp:category/>
  <cp:contentStatus/>
</cp:coreProperties>
</file>