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S:\Assessing Department\2024-2025\ECFs\"/>
    </mc:Choice>
  </mc:AlternateContent>
  <xr:revisionPtr revIDLastSave="0" documentId="13_ncr:1_{6E37ABCC-8065-4B7F-A36D-3962F1BF5DD5}" xr6:coauthVersionLast="47" xr6:coauthVersionMax="47" xr10:uidLastSave="{00000000-0000-0000-0000-000000000000}"/>
  <bookViews>
    <workbookView xWindow="28680" yWindow="-120" windowWidth="29040" windowHeight="15720" xr2:uid="{E2DBF0ED-D2E0-46BC-89A0-F5349E1C7A9A}"/>
  </bookViews>
  <sheets>
    <sheet name="E.C.F. Analysis" sheetId="2" r:id="rId1"/>
    <sheet name="Sheet1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8" i="2" l="1"/>
  <c r="I2" i="2"/>
  <c r="L2" i="2"/>
  <c r="N2" i="2" s="1"/>
  <c r="I20" i="2"/>
  <c r="L20" i="2"/>
  <c r="N20" i="2" s="1"/>
  <c r="I3" i="2"/>
  <c r="L3" i="2"/>
  <c r="N3" i="2" s="1"/>
  <c r="I4" i="2"/>
  <c r="L4" i="2"/>
  <c r="N4" i="2" s="1"/>
  <c r="P4" i="2"/>
  <c r="I5" i="2"/>
  <c r="L5" i="2"/>
  <c r="N5" i="2" s="1"/>
  <c r="I6" i="2"/>
  <c r="L6" i="2"/>
  <c r="N6" i="2"/>
  <c r="P6" i="2"/>
  <c r="I7" i="2"/>
  <c r="L7" i="2"/>
  <c r="P7" i="2" s="1"/>
  <c r="I8" i="2"/>
  <c r="P8" i="2"/>
  <c r="N8" i="2"/>
  <c r="D9" i="2"/>
  <c r="G9" i="2"/>
  <c r="H9" i="2"/>
  <c r="I10" i="2" s="1"/>
  <c r="J9" i="2"/>
  <c r="M9" i="2"/>
  <c r="P2" i="2" l="1"/>
  <c r="N7" i="2"/>
  <c r="P3" i="2"/>
  <c r="I11" i="2"/>
  <c r="N11" i="2"/>
  <c r="Q10" i="2"/>
  <c r="P5" i="2"/>
  <c r="L9" i="2"/>
  <c r="N10" i="2" s="1"/>
  <c r="P20" i="2"/>
  <c r="P9" i="2" s="1"/>
  <c r="R4" i="2" l="1"/>
  <c r="R20" i="2"/>
  <c r="R8" i="2"/>
  <c r="R2" i="2"/>
  <c r="R7" i="2"/>
  <c r="R9" i="2"/>
  <c r="R3" i="2"/>
  <c r="R5" i="2"/>
  <c r="R6" i="2"/>
  <c r="Q11" i="2" l="1"/>
  <c r="S11" i="2" s="1"/>
</calcChain>
</file>

<file path=xl/sharedStrings.xml><?xml version="1.0" encoding="utf-8"?>
<sst xmlns="http://schemas.openxmlformats.org/spreadsheetml/2006/main" count="127" uniqueCount="75">
  <si>
    <t>Parcel Number</t>
  </si>
  <si>
    <t>Street Address</t>
  </si>
  <si>
    <t>Sale Date</t>
  </si>
  <si>
    <t>Sale Price</t>
  </si>
  <si>
    <t>Instr.</t>
  </si>
  <si>
    <t>Terms of Sale</t>
  </si>
  <si>
    <t>Adj. Sale $</t>
  </si>
  <si>
    <t>Asd. when Sold</t>
  </si>
  <si>
    <t>Asd/Adj. Sale</t>
  </si>
  <si>
    <t>Cur. Appraisal</t>
  </si>
  <si>
    <t>Land + Yard</t>
  </si>
  <si>
    <t>Bldg. Residual</t>
  </si>
  <si>
    <t>Cost Man. $</t>
  </si>
  <si>
    <t>E.C.F.</t>
  </si>
  <si>
    <t>Floor Area</t>
  </si>
  <si>
    <t>$/Sq.Ft.</t>
  </si>
  <si>
    <t>ECF Area</t>
  </si>
  <si>
    <t>Dev. by Mean (%)</t>
  </si>
  <si>
    <t>Building Style</t>
  </si>
  <si>
    <t>Use Code</t>
  </si>
  <si>
    <t>Land Value</t>
  </si>
  <si>
    <t>Appr. by Eq.</t>
  </si>
  <si>
    <t>Appr. Date</t>
  </si>
  <si>
    <t>Other Parcels in Sale</t>
  </si>
  <si>
    <t>Land Table</t>
  </si>
  <si>
    <t>Property Class</t>
  </si>
  <si>
    <t>Building Depr.</t>
  </si>
  <si>
    <t>Site Characteristics</t>
  </si>
  <si>
    <t>Access</t>
  </si>
  <si>
    <t>Water Supply</t>
  </si>
  <si>
    <t>Sewer</t>
  </si>
  <si>
    <t>Property Restrictions</t>
  </si>
  <si>
    <t>Restriction Notes</t>
  </si>
  <si>
    <t>Waterfont View</t>
  </si>
  <si>
    <t>Waterfront</t>
  </si>
  <si>
    <t>Waterfront Name</t>
  </si>
  <si>
    <t>Waterfront Ownership</t>
  </si>
  <si>
    <t>Waterfront Influences</t>
  </si>
  <si>
    <t>Bottom Character</t>
  </si>
  <si>
    <t>WD</t>
  </si>
  <si>
    <t>03-ARM'S LENGTH</t>
  </si>
  <si>
    <t>RRN</t>
  </si>
  <si>
    <t>1 STORY</t>
  </si>
  <si>
    <t>No</t>
  </si>
  <si>
    <t xml:space="preserve">  /  /    </t>
  </si>
  <si>
    <t>RRN-RURAL RESIDENTIAL NORTH</t>
  </si>
  <si>
    <t>20-002-023-00</t>
  </si>
  <si>
    <t>3432 63RD ST</t>
  </si>
  <si>
    <t>RES 1 FAMILY</t>
  </si>
  <si>
    <t>20-002-025-00</t>
  </si>
  <si>
    <t>6313 134TH AVE</t>
  </si>
  <si>
    <t>20-010-082-10</t>
  </si>
  <si>
    <t>6475 OLD ALLEGAN RD</t>
  </si>
  <si>
    <t>20-012-003-40</t>
  </si>
  <si>
    <t>6093 133RD AVE</t>
  </si>
  <si>
    <t>20-012-006-00</t>
  </si>
  <si>
    <t>6143 OLD ALLEGAN RD</t>
  </si>
  <si>
    <t>RES VAC</t>
  </si>
  <si>
    <t>20-014-001-20</t>
  </si>
  <si>
    <t>3210 62ND ST</t>
  </si>
  <si>
    <t>1.5 STORY</t>
  </si>
  <si>
    <t>KRA-KALAMZOO RIVER AREA</t>
  </si>
  <si>
    <t>20-260-001-11</t>
  </si>
  <si>
    <t>3352 SHAGWAY DR</t>
  </si>
  <si>
    <t>20-260-014-01</t>
  </si>
  <si>
    <t>6369 OLD ALLEGAN RD</t>
  </si>
  <si>
    <t>2 STORY</t>
  </si>
  <si>
    <t>Totals:</t>
  </si>
  <si>
    <t>Sale. Ratio =&gt;</t>
  </si>
  <si>
    <t>E.C.F. =&gt;</t>
  </si>
  <si>
    <t>Std. Deviation=&gt;</t>
  </si>
  <si>
    <t>Std. Dev. =&gt;</t>
  </si>
  <si>
    <t>Ave. E.C.F. =&gt;</t>
  </si>
  <si>
    <t>Ave. Variance=&gt;</t>
  </si>
  <si>
    <t>Coefficient of Var=&gt;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</si>
</sst>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$&quot;#,##0_);[Red]\(&quot;$&quot;#,##0\)"/>
    <numFmt numFmtId="164" formatCode="#0.00_);[Red]\(#0.00\)"/>
    <numFmt numFmtId="165" formatCode="mm/dd/yy"/>
    <numFmt numFmtId="166" formatCode="#0.000_);[Red]\(#0.000\)"/>
    <numFmt numFmtId="167" formatCode="&quot;$&quot;#0.00_);[Red]\(&quot;$&quot;#0.00\)"/>
    <numFmt numFmtId="168" formatCode="#0.0000_);[Red]\(#0.0000\)"/>
  </numFmts>
  <fonts count="3" x14ac:knownFonts="1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2" fillId="3" borderId="1" xfId="0" applyFont="1" applyFill="1" applyBorder="1"/>
    <xf numFmtId="0" fontId="2" fillId="3" borderId="0" xfId="0" applyFont="1" applyFill="1" applyBorder="1"/>
    <xf numFmtId="0" fontId="2" fillId="3" borderId="2" xfId="0" applyFont="1" applyFill="1" applyBorder="1"/>
    <xf numFmtId="6" fontId="1" fillId="2" borderId="0" xfId="0" applyNumberFormat="1" applyFont="1" applyFill="1" applyAlignment="1">
      <alignment horizontal="center"/>
    </xf>
    <xf numFmtId="6" fontId="0" fillId="0" borderId="0" xfId="0" applyNumberFormat="1"/>
    <xf numFmtId="6" fontId="2" fillId="3" borderId="1" xfId="0" applyNumberFormat="1" applyFont="1" applyFill="1" applyBorder="1"/>
    <xf numFmtId="6" fontId="2" fillId="3" borderId="0" xfId="0" applyNumberFormat="1" applyFont="1" applyFill="1" applyBorder="1"/>
    <xf numFmtId="6" fontId="2" fillId="3" borderId="2" xfId="0" applyNumberFormat="1" applyFont="1" applyFill="1" applyBorder="1"/>
    <xf numFmtId="164" fontId="1" fillId="2" borderId="0" xfId="0" applyNumberFormat="1" applyFont="1" applyFill="1" applyAlignment="1">
      <alignment horizontal="center"/>
    </xf>
    <xf numFmtId="164" fontId="0" fillId="0" borderId="0" xfId="0" applyNumberFormat="1"/>
    <xf numFmtId="164" fontId="2" fillId="3" borderId="1" xfId="0" applyNumberFormat="1" applyFont="1" applyFill="1" applyBorder="1"/>
    <xf numFmtId="164" fontId="2" fillId="3" borderId="0" xfId="0" applyNumberFormat="1" applyFont="1" applyFill="1" applyBorder="1"/>
    <xf numFmtId="164" fontId="2" fillId="3" borderId="2" xfId="0" applyNumberFormat="1" applyFont="1" applyFill="1" applyBorder="1"/>
    <xf numFmtId="165" fontId="1" fillId="2" borderId="0" xfId="0" applyNumberFormat="1" applyFont="1" applyFill="1" applyAlignment="1">
      <alignment horizontal="center"/>
    </xf>
    <xf numFmtId="165" fontId="0" fillId="0" borderId="0" xfId="0" applyNumberFormat="1"/>
    <xf numFmtId="165" fontId="2" fillId="3" borderId="1" xfId="0" applyNumberFormat="1" applyFont="1" applyFill="1" applyBorder="1"/>
    <xf numFmtId="165" fontId="2" fillId="3" borderId="0" xfId="0" applyNumberFormat="1" applyFont="1" applyFill="1" applyBorder="1"/>
    <xf numFmtId="165" fontId="2" fillId="3" borderId="2" xfId="0" applyNumberFormat="1" applyFont="1" applyFill="1" applyBorder="1"/>
    <xf numFmtId="166" fontId="1" fillId="2" borderId="0" xfId="0" applyNumberFormat="1" applyFont="1" applyFill="1" applyAlignment="1">
      <alignment horizontal="center"/>
    </xf>
    <xf numFmtId="166" fontId="0" fillId="0" borderId="0" xfId="0" applyNumberFormat="1"/>
    <xf numFmtId="166" fontId="2" fillId="3" borderId="1" xfId="0" applyNumberFormat="1" applyFont="1" applyFill="1" applyBorder="1"/>
    <xf numFmtId="166" fontId="2" fillId="3" borderId="2" xfId="0" applyNumberFormat="1" applyFont="1" applyFill="1" applyBorder="1"/>
    <xf numFmtId="38" fontId="1" fillId="2" borderId="0" xfId="0" applyNumberFormat="1" applyFont="1" applyFill="1" applyAlignment="1">
      <alignment horizontal="center"/>
    </xf>
    <xf numFmtId="38" fontId="0" fillId="0" borderId="0" xfId="0" applyNumberFormat="1"/>
    <xf numFmtId="38" fontId="2" fillId="3" borderId="1" xfId="0" applyNumberFormat="1" applyFont="1" applyFill="1" applyBorder="1"/>
    <xf numFmtId="38" fontId="2" fillId="3" borderId="0" xfId="0" applyNumberFormat="1" applyFont="1" applyFill="1" applyBorder="1"/>
    <xf numFmtId="38" fontId="2" fillId="3" borderId="2" xfId="0" applyNumberFormat="1" applyFont="1" applyFill="1" applyBorder="1"/>
    <xf numFmtId="167" fontId="1" fillId="2" borderId="0" xfId="0" applyNumberFormat="1" applyFont="1" applyFill="1" applyAlignment="1">
      <alignment horizontal="center"/>
    </xf>
    <xf numFmtId="167" fontId="0" fillId="0" borderId="0" xfId="0" applyNumberFormat="1"/>
    <xf numFmtId="167" fontId="2" fillId="3" borderId="1" xfId="0" applyNumberFormat="1" applyFont="1" applyFill="1" applyBorder="1"/>
    <xf numFmtId="167" fontId="2" fillId="3" borderId="0" xfId="0" applyNumberFormat="1" applyFont="1" applyFill="1" applyBorder="1"/>
    <xf numFmtId="167" fontId="2" fillId="3" borderId="2" xfId="0" applyNumberFormat="1" applyFont="1" applyFill="1" applyBorder="1"/>
    <xf numFmtId="49" fontId="1" fillId="2" borderId="0" xfId="0" applyNumberFormat="1" applyFont="1" applyFill="1" applyAlignment="1">
      <alignment horizontal="right"/>
    </xf>
    <xf numFmtId="49" fontId="0" fillId="0" borderId="0" xfId="0" quotePrefix="1" applyNumberFormat="1" applyAlignment="1">
      <alignment horizontal="right"/>
    </xf>
    <xf numFmtId="49" fontId="2" fillId="3" borderId="1" xfId="0" applyNumberFormat="1" applyFont="1" applyFill="1" applyBorder="1" applyAlignment="1">
      <alignment horizontal="right"/>
    </xf>
    <xf numFmtId="49" fontId="2" fillId="3" borderId="0" xfId="0" applyNumberFormat="1" applyFont="1" applyFill="1" applyBorder="1" applyAlignment="1">
      <alignment horizontal="right"/>
    </xf>
    <xf numFmtId="49" fontId="0" fillId="0" borderId="0" xfId="0" applyNumberFormat="1" applyAlignment="1">
      <alignment horizontal="right"/>
    </xf>
    <xf numFmtId="168" fontId="1" fillId="2" borderId="0" xfId="0" applyNumberFormat="1" applyFont="1" applyFill="1" applyAlignment="1">
      <alignment horizontal="center"/>
    </xf>
    <xf numFmtId="168" fontId="0" fillId="0" borderId="0" xfId="0" applyNumberFormat="1"/>
    <xf numFmtId="168" fontId="2" fillId="3" borderId="1" xfId="0" applyNumberFormat="1" applyFont="1" applyFill="1" applyBorder="1"/>
    <xf numFmtId="168" fontId="2" fillId="3" borderId="0" xfId="0" applyNumberFormat="1" applyFont="1" applyFill="1" applyBorder="1"/>
    <xf numFmtId="168" fontId="2" fillId="3" borderId="2" xfId="0" applyNumberFormat="1" applyFont="1" applyFill="1" applyBorder="1"/>
    <xf numFmtId="168" fontId="2" fillId="3" borderId="2" xfId="0" applyNumberFormat="1" applyFont="1" applyFill="1" applyBorder="1" applyAlignment="1">
      <alignment horizontal="right"/>
    </xf>
    <xf numFmtId="166" fontId="2" fillId="4" borderId="0" xfId="0" applyNumberFormat="1" applyFont="1" applyFill="1" applyBorder="1"/>
  </cellXfs>
  <cellStyles count="1">
    <cellStyle name="Normal" xfId="0" builtinId="0"/>
  </cellStyles>
  <dxfs count="2">
    <dxf>
      <fill>
        <patternFill>
          <bgColor rgb="FFFFFFFF"/>
        </patternFill>
      </fill>
    </dxf>
    <dxf>
      <fill>
        <patternFill>
          <bgColor rgb="FFA7E4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5EDFB1-F356-4750-962B-5E605DB1BD25}">
  <dimension ref="A1:BL20"/>
  <sheetViews>
    <sheetView tabSelected="1" workbookViewId="0">
      <selection activeCell="N10" sqref="N10"/>
    </sheetView>
  </sheetViews>
  <sheetFormatPr defaultRowHeight="15" x14ac:dyDescent="0.25"/>
  <cols>
    <col min="1" max="1" width="14.28515625" bestFit="1" customWidth="1"/>
    <col min="2" max="2" width="23.85546875" bestFit="1" customWidth="1"/>
    <col min="3" max="3" width="9.28515625" style="17" bestFit="1" customWidth="1"/>
    <col min="4" max="4" width="10.85546875" style="7" bestFit="1" customWidth="1"/>
    <col min="5" max="5" width="5.5703125" bestFit="1" customWidth="1"/>
    <col min="6" max="6" width="16.7109375" bestFit="1" customWidth="1"/>
    <col min="7" max="7" width="10.85546875" style="7" bestFit="1" customWidth="1"/>
    <col min="8" max="8" width="14.7109375" style="7" bestFit="1" customWidth="1"/>
    <col min="9" max="9" width="12.85546875" style="12" bestFit="1" customWidth="1"/>
    <col min="10" max="10" width="13.42578125" style="7" bestFit="1" customWidth="1"/>
    <col min="11" max="11" width="11" style="7" bestFit="1" customWidth="1"/>
    <col min="12" max="12" width="13.5703125" style="7" bestFit="1" customWidth="1"/>
    <col min="13" max="13" width="12.7109375" style="7" bestFit="1" customWidth="1"/>
    <col min="14" max="14" width="7" style="22" bestFit="1" customWidth="1"/>
    <col min="15" max="15" width="10.140625" style="26" bestFit="1" customWidth="1"/>
    <col min="16" max="16" width="15.5703125" style="31" bestFit="1" customWidth="1"/>
    <col min="17" max="17" width="11.5703125" style="39" bestFit="1" customWidth="1"/>
    <col min="18" max="18" width="18.85546875" style="41" bestFit="1" customWidth="1"/>
    <col min="19" max="19" width="13.28515625" bestFit="1" customWidth="1"/>
    <col min="20" max="20" width="12.42578125" bestFit="1" customWidth="1"/>
    <col min="21" max="21" width="10.7109375" style="7" bestFit="1" customWidth="1"/>
    <col min="22" max="22" width="11.5703125" bestFit="1" customWidth="1"/>
    <col min="23" max="23" width="10.42578125" style="17" bestFit="1" customWidth="1"/>
    <col min="24" max="24" width="19.42578125" bestFit="1" customWidth="1"/>
    <col min="25" max="25" width="30.140625" bestFit="1" customWidth="1"/>
    <col min="26" max="27" width="13.7109375" bestFit="1" customWidth="1"/>
    <col min="28" max="28" width="18" bestFit="1" customWidth="1"/>
    <col min="29" max="29" width="6.85546875" bestFit="1" customWidth="1"/>
    <col min="30" max="30" width="13.140625" bestFit="1" customWidth="1"/>
    <col min="31" max="31" width="6.5703125" bestFit="1" customWidth="1"/>
    <col min="32" max="32" width="19.85546875" bestFit="1" customWidth="1"/>
    <col min="33" max="33" width="16.42578125" bestFit="1" customWidth="1"/>
    <col min="34" max="34" width="15.42578125" bestFit="1" customWidth="1"/>
    <col min="35" max="35" width="11" bestFit="1" customWidth="1"/>
    <col min="36" max="36" width="16.85546875" bestFit="1" customWidth="1"/>
    <col min="37" max="37" width="21.5703125" bestFit="1" customWidth="1"/>
    <col min="38" max="38" width="21" bestFit="1" customWidth="1"/>
    <col min="39" max="39" width="16.5703125" bestFit="1" customWidth="1"/>
  </cols>
  <sheetData>
    <row r="1" spans="1:64" x14ac:dyDescent="0.25">
      <c r="A1" s="1" t="s">
        <v>0</v>
      </c>
      <c r="B1" s="1" t="s">
        <v>1</v>
      </c>
      <c r="C1" s="16" t="s">
        <v>2</v>
      </c>
      <c r="D1" s="6" t="s">
        <v>3</v>
      </c>
      <c r="E1" s="1" t="s">
        <v>4</v>
      </c>
      <c r="F1" s="1" t="s">
        <v>5</v>
      </c>
      <c r="G1" s="6" t="s">
        <v>6</v>
      </c>
      <c r="H1" s="6" t="s">
        <v>7</v>
      </c>
      <c r="I1" s="11" t="s">
        <v>8</v>
      </c>
      <c r="J1" s="6" t="s">
        <v>9</v>
      </c>
      <c r="K1" s="6" t="s">
        <v>10</v>
      </c>
      <c r="L1" s="6" t="s">
        <v>11</v>
      </c>
      <c r="M1" s="6" t="s">
        <v>12</v>
      </c>
      <c r="N1" s="21" t="s">
        <v>13</v>
      </c>
      <c r="O1" s="25" t="s">
        <v>14</v>
      </c>
      <c r="P1" s="30" t="s">
        <v>15</v>
      </c>
      <c r="Q1" s="35" t="s">
        <v>16</v>
      </c>
      <c r="R1" s="40" t="s">
        <v>17</v>
      </c>
      <c r="S1" s="1" t="s">
        <v>18</v>
      </c>
      <c r="T1" s="1" t="s">
        <v>19</v>
      </c>
      <c r="U1" s="6" t="s">
        <v>20</v>
      </c>
      <c r="V1" s="1" t="s">
        <v>21</v>
      </c>
      <c r="W1" s="16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</row>
    <row r="2" spans="1:64" x14ac:dyDescent="0.25">
      <c r="A2" t="s">
        <v>46</v>
      </c>
      <c r="B2" t="s">
        <v>47</v>
      </c>
      <c r="C2" s="17">
        <v>44932</v>
      </c>
      <c r="D2" s="7">
        <v>310000</v>
      </c>
      <c r="E2" t="s">
        <v>39</v>
      </c>
      <c r="F2" t="s">
        <v>40</v>
      </c>
      <c r="G2" s="7">
        <v>310000</v>
      </c>
      <c r="H2" s="7">
        <v>60900</v>
      </c>
      <c r="I2" s="12">
        <f>H2/G2*100</f>
        <v>19.64516129032258</v>
      </c>
      <c r="J2" s="7">
        <v>203514</v>
      </c>
      <c r="K2" s="7">
        <v>95122</v>
      </c>
      <c r="L2" s="7">
        <f>G2-K2</f>
        <v>214878</v>
      </c>
      <c r="M2" s="7">
        <v>88195.28125</v>
      </c>
      <c r="N2" s="22">
        <f>L2/M2</f>
        <v>2.4363888515860932</v>
      </c>
      <c r="O2" s="26">
        <v>1016</v>
      </c>
      <c r="P2" s="31">
        <f>L2/O2</f>
        <v>211.49409448818898</v>
      </c>
      <c r="Q2" s="36" t="s">
        <v>41</v>
      </c>
      <c r="R2" s="41">
        <f>ABS(N11-N2)*100</f>
        <v>97.049842039111425</v>
      </c>
      <c r="S2" t="s">
        <v>42</v>
      </c>
      <c r="T2" t="s">
        <v>48</v>
      </c>
      <c r="U2" s="7">
        <v>69371</v>
      </c>
      <c r="V2" t="s">
        <v>43</v>
      </c>
      <c r="W2" s="17" t="s">
        <v>44</v>
      </c>
      <c r="Y2" t="s">
        <v>45</v>
      </c>
      <c r="Z2">
        <v>401</v>
      </c>
      <c r="AA2">
        <v>62</v>
      </c>
    </row>
    <row r="3" spans="1:64" x14ac:dyDescent="0.25">
      <c r="A3" t="s">
        <v>51</v>
      </c>
      <c r="B3" t="s">
        <v>52</v>
      </c>
      <c r="C3" s="17">
        <v>44827</v>
      </c>
      <c r="D3" s="7">
        <v>565000</v>
      </c>
      <c r="E3" t="s">
        <v>39</v>
      </c>
      <c r="F3" t="s">
        <v>40</v>
      </c>
      <c r="G3" s="7">
        <v>565000</v>
      </c>
      <c r="H3" s="7">
        <v>93600</v>
      </c>
      <c r="I3" s="12">
        <f>H3/G3*100</f>
        <v>16.56637168141593</v>
      </c>
      <c r="J3" s="7">
        <v>353725</v>
      </c>
      <c r="K3" s="7">
        <v>84520</v>
      </c>
      <c r="L3" s="7">
        <f>G3-K3</f>
        <v>480480</v>
      </c>
      <c r="M3" s="7">
        <v>219043.9375</v>
      </c>
      <c r="N3" s="22">
        <f>L3/M3</f>
        <v>2.1935325190180168</v>
      </c>
      <c r="O3" s="26">
        <v>884</v>
      </c>
      <c r="P3" s="31">
        <f>L3/O3</f>
        <v>543.52941176470586</v>
      </c>
      <c r="Q3" s="36" t="s">
        <v>41</v>
      </c>
      <c r="R3" s="41">
        <f>ABS(N11-N3)*100</f>
        <v>72.764208782303783</v>
      </c>
      <c r="S3" t="s">
        <v>42</v>
      </c>
      <c r="T3" t="s">
        <v>48</v>
      </c>
      <c r="U3" s="7">
        <v>83011</v>
      </c>
      <c r="V3" t="s">
        <v>43</v>
      </c>
      <c r="W3" s="17" t="s">
        <v>44</v>
      </c>
      <c r="Y3" t="s">
        <v>45</v>
      </c>
      <c r="Z3">
        <v>401</v>
      </c>
      <c r="AA3">
        <v>93</v>
      </c>
    </row>
    <row r="4" spans="1:64" x14ac:dyDescent="0.25">
      <c r="A4" t="s">
        <v>53</v>
      </c>
      <c r="B4" t="s">
        <v>54</v>
      </c>
      <c r="C4" s="17">
        <v>44743</v>
      </c>
      <c r="D4" s="7">
        <v>400000</v>
      </c>
      <c r="E4" t="s">
        <v>39</v>
      </c>
      <c r="F4" t="s">
        <v>40</v>
      </c>
      <c r="G4" s="7">
        <v>400000</v>
      </c>
      <c r="H4" s="7">
        <v>108800</v>
      </c>
      <c r="I4" s="12">
        <f>H4/G4*100</f>
        <v>27.200000000000003</v>
      </c>
      <c r="J4" s="7">
        <v>401752</v>
      </c>
      <c r="K4" s="7">
        <v>144608</v>
      </c>
      <c r="L4" s="7">
        <f>G4-K4</f>
        <v>255392</v>
      </c>
      <c r="M4" s="7">
        <v>209230.265625</v>
      </c>
      <c r="N4" s="22">
        <f>L4/M4</f>
        <v>1.2206264673856264</v>
      </c>
      <c r="O4" s="26">
        <v>1512</v>
      </c>
      <c r="P4" s="31">
        <f>L4/O4</f>
        <v>168.91005291005291</v>
      </c>
      <c r="Q4" s="36" t="s">
        <v>41</v>
      </c>
      <c r="R4" s="41">
        <f>ABS(N11-N4)*100</f>
        <v>24.526396380935257</v>
      </c>
      <c r="S4" t="s">
        <v>42</v>
      </c>
      <c r="T4" t="s">
        <v>48</v>
      </c>
      <c r="U4" s="7">
        <v>139476</v>
      </c>
      <c r="V4" t="s">
        <v>43</v>
      </c>
      <c r="W4" s="17" t="s">
        <v>44</v>
      </c>
      <c r="Y4" t="s">
        <v>45</v>
      </c>
      <c r="Z4">
        <v>401</v>
      </c>
      <c r="AA4">
        <v>85</v>
      </c>
    </row>
    <row r="5" spans="1:64" x14ac:dyDescent="0.25">
      <c r="A5" t="s">
        <v>55</v>
      </c>
      <c r="B5" t="s">
        <v>56</v>
      </c>
      <c r="C5" s="17">
        <v>44685</v>
      </c>
      <c r="D5" s="7">
        <v>497250</v>
      </c>
      <c r="E5" t="s">
        <v>39</v>
      </c>
      <c r="F5" t="s">
        <v>40</v>
      </c>
      <c r="G5" s="7">
        <v>497250</v>
      </c>
      <c r="H5" s="7">
        <v>189400</v>
      </c>
      <c r="I5" s="12">
        <f>H5/G5*100</f>
        <v>38.089492207139266</v>
      </c>
      <c r="J5" s="7">
        <v>598317</v>
      </c>
      <c r="K5" s="7">
        <v>90799</v>
      </c>
      <c r="L5" s="7">
        <f>G5-K5</f>
        <v>406451</v>
      </c>
      <c r="M5" s="7">
        <v>412952</v>
      </c>
      <c r="N5" s="22">
        <f>L5/M5</f>
        <v>0.9842572502373157</v>
      </c>
      <c r="O5" s="26">
        <v>1602</v>
      </c>
      <c r="P5" s="31">
        <f>L5/O5</f>
        <v>253.71473158551811</v>
      </c>
      <c r="Q5" s="36" t="s">
        <v>41</v>
      </c>
      <c r="R5" s="41">
        <f>ABS(N11-N5)*100</f>
        <v>48.163318095766328</v>
      </c>
      <c r="S5" t="s">
        <v>42</v>
      </c>
      <c r="T5" t="s">
        <v>57</v>
      </c>
      <c r="U5" s="7">
        <v>77664</v>
      </c>
      <c r="V5" t="s">
        <v>43</v>
      </c>
      <c r="W5" s="17" t="s">
        <v>44</v>
      </c>
      <c r="Y5" t="s">
        <v>45</v>
      </c>
      <c r="Z5">
        <v>401</v>
      </c>
      <c r="AA5">
        <v>96</v>
      </c>
    </row>
    <row r="6" spans="1:64" x14ac:dyDescent="0.25">
      <c r="A6" t="s">
        <v>58</v>
      </c>
      <c r="B6" t="s">
        <v>59</v>
      </c>
      <c r="C6" s="17">
        <v>45278</v>
      </c>
      <c r="D6" s="7">
        <v>750000</v>
      </c>
      <c r="E6" t="s">
        <v>39</v>
      </c>
      <c r="F6" t="s">
        <v>40</v>
      </c>
      <c r="G6" s="7">
        <v>750000</v>
      </c>
      <c r="H6" s="7">
        <v>331100</v>
      </c>
      <c r="I6" s="12">
        <f>H6/G6*100</f>
        <v>44.146666666666668</v>
      </c>
      <c r="J6" s="7">
        <v>691888</v>
      </c>
      <c r="K6" s="7">
        <v>236115</v>
      </c>
      <c r="L6" s="7">
        <f>G6-K6</f>
        <v>513885</v>
      </c>
      <c r="M6" s="7">
        <v>370848.65625</v>
      </c>
      <c r="N6" s="22">
        <f>L6/M6</f>
        <v>1.3857000459334954</v>
      </c>
      <c r="O6" s="26">
        <v>2011</v>
      </c>
      <c r="P6" s="31">
        <f>L6/O6</f>
        <v>255.53704624564892</v>
      </c>
      <c r="Q6" s="36" t="s">
        <v>41</v>
      </c>
      <c r="R6" s="41">
        <f>ABS(N11-N6)*100</f>
        <v>8.0190385261483588</v>
      </c>
      <c r="S6" t="s">
        <v>60</v>
      </c>
      <c r="T6" t="s">
        <v>48</v>
      </c>
      <c r="U6" s="7">
        <v>144928</v>
      </c>
      <c r="V6" t="s">
        <v>43</v>
      </c>
      <c r="W6" s="17" t="s">
        <v>44</v>
      </c>
      <c r="Y6" t="s">
        <v>61</v>
      </c>
      <c r="Z6">
        <v>401</v>
      </c>
      <c r="AA6">
        <v>74</v>
      </c>
    </row>
    <row r="7" spans="1:64" x14ac:dyDescent="0.25">
      <c r="A7" t="s">
        <v>62</v>
      </c>
      <c r="B7" t="s">
        <v>63</v>
      </c>
      <c r="C7" s="17">
        <v>44721</v>
      </c>
      <c r="D7" s="7">
        <v>695000</v>
      </c>
      <c r="E7" t="s">
        <v>39</v>
      </c>
      <c r="F7" t="s">
        <v>40</v>
      </c>
      <c r="G7" s="7">
        <v>695000</v>
      </c>
      <c r="H7" s="7">
        <v>226900</v>
      </c>
      <c r="I7" s="12">
        <f>H7/G7*100</f>
        <v>32.647482014388487</v>
      </c>
      <c r="J7" s="7">
        <v>732395</v>
      </c>
      <c r="K7" s="7">
        <v>162659</v>
      </c>
      <c r="L7" s="7">
        <f>G7-K7</f>
        <v>532341</v>
      </c>
      <c r="M7" s="7">
        <v>463576.90625</v>
      </c>
      <c r="N7" s="22">
        <f>L7/M7</f>
        <v>1.1483337345387878</v>
      </c>
      <c r="O7" s="26">
        <v>1680</v>
      </c>
      <c r="P7" s="31">
        <f>L7/O7</f>
        <v>316.86964285714288</v>
      </c>
      <c r="Q7" s="36" t="s">
        <v>41</v>
      </c>
      <c r="R7" s="41">
        <f>ABS(N11-N7)*100</f>
        <v>31.755669665619113</v>
      </c>
      <c r="S7" t="s">
        <v>42</v>
      </c>
      <c r="T7" t="s">
        <v>48</v>
      </c>
      <c r="U7" s="7">
        <v>131673</v>
      </c>
      <c r="V7" t="s">
        <v>43</v>
      </c>
      <c r="W7" s="17" t="s">
        <v>44</v>
      </c>
      <c r="Y7" t="s">
        <v>45</v>
      </c>
      <c r="Z7">
        <v>401</v>
      </c>
      <c r="AA7">
        <v>91</v>
      </c>
    </row>
    <row r="8" spans="1:64" ht="15.75" thickBot="1" x14ac:dyDescent="0.3">
      <c r="A8" t="s">
        <v>64</v>
      </c>
      <c r="B8" t="s">
        <v>65</v>
      </c>
      <c r="C8" s="17">
        <v>44683</v>
      </c>
      <c r="D8" s="7">
        <v>225000</v>
      </c>
      <c r="E8" t="s">
        <v>39</v>
      </c>
      <c r="F8" t="s">
        <v>40</v>
      </c>
      <c r="G8" s="7">
        <v>225000</v>
      </c>
      <c r="H8" s="7">
        <v>90500</v>
      </c>
      <c r="I8" s="12">
        <f>H8/G8*100</f>
        <v>40.222222222222221</v>
      </c>
      <c r="J8" s="7">
        <v>257404</v>
      </c>
      <c r="K8" s="7">
        <v>139091</v>
      </c>
      <c r="L8" s="7">
        <f>G8-K8</f>
        <v>85909</v>
      </c>
      <c r="M8" s="7">
        <v>96268</v>
      </c>
      <c r="N8" s="22">
        <f>L8/M8</f>
        <v>0.89239414966551711</v>
      </c>
      <c r="O8" s="26">
        <v>1140</v>
      </c>
      <c r="P8" s="31">
        <f>L8/O8</f>
        <v>75.358771929824556</v>
      </c>
      <c r="Q8" s="36" t="s">
        <v>41</v>
      </c>
      <c r="R8" s="41">
        <f>ABS(N11-N8)*100</f>
        <v>57.349628152946188</v>
      </c>
      <c r="S8" t="s">
        <v>66</v>
      </c>
      <c r="T8" t="s">
        <v>48</v>
      </c>
      <c r="U8" s="7">
        <v>119974</v>
      </c>
      <c r="V8" t="s">
        <v>43</v>
      </c>
      <c r="W8" s="17" t="s">
        <v>44</v>
      </c>
      <c r="Y8" t="s">
        <v>45</v>
      </c>
      <c r="Z8">
        <v>401</v>
      </c>
      <c r="AA8">
        <v>76</v>
      </c>
    </row>
    <row r="9" spans="1:64" ht="15.75" thickTop="1" x14ac:dyDescent="0.25">
      <c r="A9" s="3"/>
      <c r="B9" s="3"/>
      <c r="C9" s="18" t="s">
        <v>67</v>
      </c>
      <c r="D9" s="8">
        <f>+SUM(D2:D8)</f>
        <v>3442250</v>
      </c>
      <c r="E9" s="3"/>
      <c r="F9" s="3"/>
      <c r="G9" s="8">
        <f>+SUM(G2:G8)</f>
        <v>3442250</v>
      </c>
      <c r="H9" s="8">
        <f>+SUM(H2:H8)</f>
        <v>1101200</v>
      </c>
      <c r="I9" s="13"/>
      <c r="J9" s="8">
        <f>+SUM(J2:J8)</f>
        <v>3238995</v>
      </c>
      <c r="K9" s="8"/>
      <c r="L9" s="8">
        <f>+SUM(L2:L8)</f>
        <v>2489336</v>
      </c>
      <c r="M9" s="8">
        <f>+SUM(M2:M8)</f>
        <v>1860115.046875</v>
      </c>
      <c r="N9" s="23"/>
      <c r="O9" s="27"/>
      <c r="P9" s="32">
        <f>AVERAGE(P2:P8)</f>
        <v>260.77339311158318</v>
      </c>
      <c r="Q9" s="37"/>
      <c r="R9" s="42">
        <f>ABS(N11-N10)*100</f>
        <v>12.762051924405228</v>
      </c>
      <c r="S9" s="3"/>
      <c r="T9" s="3"/>
      <c r="U9" s="8"/>
      <c r="V9" s="3"/>
      <c r="W9" s="18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</row>
    <row r="10" spans="1:64" x14ac:dyDescent="0.25">
      <c r="A10" s="4"/>
      <c r="B10" s="4"/>
      <c r="C10" s="19"/>
      <c r="D10" s="9"/>
      <c r="E10" s="4"/>
      <c r="F10" s="4"/>
      <c r="G10" s="9"/>
      <c r="H10" s="9" t="s">
        <v>68</v>
      </c>
      <c r="I10" s="14">
        <f>H9/G9*100</f>
        <v>31.990703754811534</v>
      </c>
      <c r="J10" s="9"/>
      <c r="K10" s="9"/>
      <c r="L10" s="9"/>
      <c r="M10" s="9" t="s">
        <v>69</v>
      </c>
      <c r="N10" s="46">
        <f>L9/M9</f>
        <v>1.3382699119509267</v>
      </c>
      <c r="O10" s="28"/>
      <c r="P10" s="33" t="s">
        <v>70</v>
      </c>
      <c r="Q10" s="38">
        <f>STDEV(N2:N8)</f>
        <v>0.6054785797620047</v>
      </c>
      <c r="R10" s="43"/>
      <c r="S10" s="4"/>
      <c r="T10" s="4"/>
      <c r="U10" s="9"/>
      <c r="V10" s="4"/>
      <c r="W10" s="19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</row>
    <row r="11" spans="1:64" x14ac:dyDescent="0.25">
      <c r="A11" s="5"/>
      <c r="B11" s="5"/>
      <c r="C11" s="20"/>
      <c r="D11" s="10"/>
      <c r="E11" s="5"/>
      <c r="F11" s="5"/>
      <c r="G11" s="10"/>
      <c r="H11" s="10" t="s">
        <v>71</v>
      </c>
      <c r="I11" s="15">
        <f>STDEV(I2:I8)</f>
        <v>10.505810972964554</v>
      </c>
      <c r="J11" s="10"/>
      <c r="K11" s="10"/>
      <c r="L11" s="10"/>
      <c r="M11" s="10" t="s">
        <v>72</v>
      </c>
      <c r="N11" s="24">
        <f>AVERAGE(N2:N8)</f>
        <v>1.465890431194979</v>
      </c>
      <c r="O11" s="29"/>
      <c r="P11" s="34" t="s">
        <v>73</v>
      </c>
      <c r="Q11" s="45">
        <f>AVERAGE(R2:R8)</f>
        <v>48.518300234690066</v>
      </c>
      <c r="R11" s="44" t="s">
        <v>74</v>
      </c>
      <c r="S11" s="5">
        <f>+(Q11/N11)</f>
        <v>33.0981765090986</v>
      </c>
      <c r="T11" s="5"/>
      <c r="U11" s="10"/>
      <c r="V11" s="5"/>
      <c r="W11" s="20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</row>
    <row r="20" spans="1:27" x14ac:dyDescent="0.25">
      <c r="A20" t="s">
        <v>49</v>
      </c>
      <c r="B20" t="s">
        <v>50</v>
      </c>
      <c r="C20" s="17">
        <v>44706</v>
      </c>
      <c r="D20" s="7">
        <v>249000</v>
      </c>
      <c r="E20" t="s">
        <v>39</v>
      </c>
      <c r="F20" t="s">
        <v>40</v>
      </c>
      <c r="G20" s="7">
        <v>249000</v>
      </c>
      <c r="H20" s="7">
        <v>68200</v>
      </c>
      <c r="I20" s="12">
        <f>H20/G20*100</f>
        <v>27.389558232931726</v>
      </c>
      <c r="J20" s="7">
        <v>371960</v>
      </c>
      <c r="K20" s="7">
        <v>241013</v>
      </c>
      <c r="L20" s="7">
        <f>G20-K20</f>
        <v>7987</v>
      </c>
      <c r="M20" s="7">
        <v>106547.6015625</v>
      </c>
      <c r="N20" s="22">
        <f>L20/M20</f>
        <v>7.4961800011189253E-2</v>
      </c>
      <c r="O20" s="26">
        <v>1240</v>
      </c>
      <c r="P20" s="31">
        <f>L20/O20</f>
        <v>6.4411290322580648</v>
      </c>
      <c r="Q20" s="36" t="s">
        <v>41</v>
      </c>
      <c r="R20" s="41">
        <f>ABS(N11-N20)*100</f>
        <v>139.09286311837897</v>
      </c>
      <c r="S20" t="s">
        <v>42</v>
      </c>
      <c r="T20" t="s">
        <v>48</v>
      </c>
      <c r="U20" s="7">
        <v>196058</v>
      </c>
      <c r="V20" t="s">
        <v>43</v>
      </c>
      <c r="W20" s="17" t="s">
        <v>44</v>
      </c>
      <c r="Y20" t="s">
        <v>45</v>
      </c>
      <c r="Z20">
        <v>401</v>
      </c>
      <c r="AA20">
        <v>60</v>
      </c>
    </row>
  </sheetData>
  <conditionalFormatting sqref="A2:AM8 A20:AM20">
    <cfRule type="expression" dxfId="1" priority="1" stopIfTrue="1">
      <formula>MOD(ROW(),4)&gt;1</formula>
    </cfRule>
    <cfRule type="expression" dxfId="0" priority="2" stopIfTrue="1">
      <formula>MOD(ROW(),4)&lt;2</formula>
    </cfRule>
  </conditionalFormatting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43F5B3-BE77-44D2-91CD-2B75A5506CE2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E.C.F. Analysis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Kelly Jellison</dc:creator>
  <cp:lastModifiedBy>Kelly Jellison</cp:lastModifiedBy>
  <dcterms:created xsi:type="dcterms:W3CDTF">2024-12-31T14:33:03Z</dcterms:created>
  <dcterms:modified xsi:type="dcterms:W3CDTF">2024-12-31T15:21:44Z</dcterms:modified>
</cp:coreProperties>
</file>