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Land Tables\"/>
    </mc:Choice>
  </mc:AlternateContent>
  <xr:revisionPtr revIDLastSave="0" documentId="13_ncr:1_{0FB80A7F-4692-49F7-BDD3-7447D322EE60}" xr6:coauthVersionLast="47" xr6:coauthVersionMax="47" xr10:uidLastSave="{00000000-0000-0000-0000-000000000000}"/>
  <bookViews>
    <workbookView xWindow="57480" yWindow="-120" windowWidth="29040" windowHeight="15720" xr2:uid="{657AFE8A-EC57-43A1-8ED7-84A4E99667F8}"/>
  </bookViews>
  <sheets>
    <sheet name="Land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" l="1"/>
  <c r="M18" i="2"/>
  <c r="M17" i="2"/>
  <c r="M16" i="2"/>
  <c r="M15" i="2"/>
  <c r="M13" i="2"/>
  <c r="M12" i="2"/>
  <c r="M11" i="2"/>
  <c r="I2" i="2"/>
  <c r="K2" i="2"/>
  <c r="Q2" i="2" s="1"/>
  <c r="I3" i="2"/>
  <c r="K3" i="2"/>
  <c r="Q3" i="2" s="1"/>
  <c r="I4" i="2"/>
  <c r="K4" i="2"/>
  <c r="Q4" i="2" s="1"/>
  <c r="D5" i="2"/>
  <c r="G5" i="2"/>
  <c r="H5" i="2"/>
  <c r="J5" i="2"/>
  <c r="L5" i="2"/>
  <c r="M5" i="2"/>
  <c r="O5" i="2"/>
  <c r="P5" i="2"/>
  <c r="I6" i="2" l="1"/>
  <c r="S2" i="2"/>
  <c r="I7" i="2"/>
  <c r="R2" i="2"/>
  <c r="S4" i="2"/>
  <c r="R4" i="2"/>
  <c r="S3" i="2"/>
  <c r="R3" i="2"/>
  <c r="K5" i="2"/>
  <c r="M7" i="2" l="1"/>
  <c r="P7" i="2"/>
  <c r="S7" i="2"/>
</calcChain>
</file>

<file path=xl/sharedStrings.xml><?xml version="1.0" encoding="utf-8"?>
<sst xmlns="http://schemas.openxmlformats.org/spreadsheetml/2006/main" count="92" uniqueCount="79">
  <si>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</si>
  <si>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</si>
  <si>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</si>
  <si>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</si>
  <si>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</si>
  <si>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</si>
  <si>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</si>
  <si>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</si>
  <si>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</si>
  <si>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</si>
  <si>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</si>
  <si>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</si>
  <si>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</si>
  <si>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</si>
  <si>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</si>
  <si>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</si>
  <si>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</si>
  <si>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</si>
  <si>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</si>
  <si>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</si>
  <si>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</si>
  <si>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</si>
  <si>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</si>
  <si>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</si>
  <si>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</si>
  <si>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</si>
  <si>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</si>
  <si>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</si>
  <si>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</si>
  <si>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</si>
  <si>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</si>
  <si>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</si>
  <si>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</si>
  <si>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</si>
  <si>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</si>
  <si>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</si>
  <si>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</si>
  <si>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</si>
  <si>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</si>
  <si>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</si>
  <si>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</si>
  <si>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</si>
  <si>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</si>
  <si>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</si>
  <si>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</si>
  <si>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</si>
  <si>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LKSHR</t>
  </si>
  <si>
    <t>LMF-LAKE MICHIGAN FRONTAGE</t>
  </si>
  <si>
    <t>401</t>
  </si>
  <si>
    <t>20-017-011-00</t>
  </si>
  <si>
    <t>3007 LAKESHORE DR</t>
  </si>
  <si>
    <t xml:space="preserve">WD </t>
  </si>
  <si>
    <t>4778 506</t>
  </si>
  <si>
    <t>RES 1 FAMILY</t>
  </si>
  <si>
    <t>MED BK RD-DIV</t>
  </si>
  <si>
    <t>20-020-027-10</t>
  </si>
  <si>
    <t>2955 LAKESHORE DR</t>
  </si>
  <si>
    <t>4811/940</t>
  </si>
  <si>
    <t>LOW BK-RD DIV</t>
  </si>
  <si>
    <t>20-032-012-00</t>
  </si>
  <si>
    <t>2556 LAKESHORE DR</t>
  </si>
  <si>
    <t>4904/844</t>
  </si>
  <si>
    <t>MEDIUM BANK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</si>
  <si>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</si>
  <si>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</si>
  <si>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</si>
  <si>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</si>
  <si>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</si>
  <si>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</si>
  <si>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</si>
  <si>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Concluded Low Bank Rate</t>
  </si>
  <si>
    <t>Concluded Moderate Bank 90% of Low Bank</t>
  </si>
  <si>
    <t>Concluded Medium Bank 85% of Low Bank</t>
  </si>
  <si>
    <t>Concluded High Bank 60% of Low Bank</t>
  </si>
  <si>
    <t>Concluded Low Bank Road Divided Bank 85% of Low Bank</t>
  </si>
  <si>
    <t>Concluded Moderate Bank Road Divided Bank 85% of Moderate Bank</t>
  </si>
  <si>
    <t>Concluded Medium Bank Road Divided Bank 85% of Medium Bank</t>
  </si>
  <si>
    <t>Concluded High Bank Road Divided Bank 85% of High Bank</t>
  </si>
  <si>
    <t>Concluded North Shore Lake Front 165% of Low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</si>
</sst>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6" fontId="0" fillId="0" borderId="0" xfId="0" applyNumberFormat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96DEE-4498-43A6-B428-E71FFDB8A898}">
  <dimension ref="A1:BL18"/>
  <sheetViews>
    <sheetView tabSelected="1" workbookViewId="0">
      <selection activeCell="B13" sqref="B13"/>
    </sheetView>
  </sheetViews>
  <sheetFormatPr defaultRowHeight="15" x14ac:dyDescent="0.25"/>
  <cols>
    <col min="1" max="1" width="14.28515625" bestFit="1" customWidth="1"/>
    <col min="2" max="2" width="28.2851562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855468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30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4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49</v>
      </c>
      <c r="B2" t="s">
        <v>50</v>
      </c>
      <c r="C2" s="25">
        <v>44750</v>
      </c>
      <c r="D2" s="15">
        <v>1400000</v>
      </c>
      <c r="E2" t="s">
        <v>51</v>
      </c>
      <c r="F2" t="s">
        <v>45</v>
      </c>
      <c r="G2" s="15">
        <v>1400000</v>
      </c>
      <c r="H2" s="15">
        <v>488600</v>
      </c>
      <c r="I2" s="20">
        <f>H2/G2*100</f>
        <v>34.9</v>
      </c>
      <c r="J2" s="15">
        <v>1161733</v>
      </c>
      <c r="K2" s="15">
        <f>G2-544913</f>
        <v>855087</v>
      </c>
      <c r="L2" s="15">
        <v>616820</v>
      </c>
      <c r="M2" s="30">
        <v>83</v>
      </c>
      <c r="N2" s="34">
        <v>0</v>
      </c>
      <c r="O2" s="39">
        <v>0.95</v>
      </c>
      <c r="P2" s="39">
        <v>0.95</v>
      </c>
      <c r="Q2" s="15">
        <f>K2/M2</f>
        <v>10302.253012048193</v>
      </c>
      <c r="R2" s="15">
        <f>K2/O2</f>
        <v>900091.57894736843</v>
      </c>
      <c r="S2" s="44">
        <f>K2/O2/43560</f>
        <v>20.663259388139771</v>
      </c>
      <c r="T2" s="39">
        <v>83</v>
      </c>
      <c r="U2" s="5" t="s">
        <v>46</v>
      </c>
      <c r="V2" t="s">
        <v>52</v>
      </c>
      <c r="X2" t="s">
        <v>47</v>
      </c>
      <c r="Y2">
        <v>1</v>
      </c>
      <c r="Z2">
        <v>0</v>
      </c>
      <c r="AA2" s="7">
        <v>39617</v>
      </c>
      <c r="AB2" t="s">
        <v>53</v>
      </c>
      <c r="AC2" s="6" t="s">
        <v>48</v>
      </c>
      <c r="AD2" t="s">
        <v>54</v>
      </c>
    </row>
    <row r="3" spans="1:64" x14ac:dyDescent="0.25">
      <c r="A3" t="s">
        <v>55</v>
      </c>
      <c r="B3" t="s">
        <v>56</v>
      </c>
      <c r="C3" s="25">
        <v>44855</v>
      </c>
      <c r="D3" s="15">
        <v>1795000</v>
      </c>
      <c r="E3" t="s">
        <v>44</v>
      </c>
      <c r="F3" t="s">
        <v>45</v>
      </c>
      <c r="G3" s="15">
        <v>1795000</v>
      </c>
      <c r="H3" s="15">
        <v>698300</v>
      </c>
      <c r="I3" s="20">
        <f>H3/G3*100</f>
        <v>38.902506963788305</v>
      </c>
      <c r="J3" s="15">
        <v>1804298</v>
      </c>
      <c r="K3" s="15">
        <f>G3-776775</f>
        <v>1018225</v>
      </c>
      <c r="L3" s="15">
        <v>1027523</v>
      </c>
      <c r="M3" s="30">
        <v>100</v>
      </c>
      <c r="N3" s="34">
        <v>0</v>
      </c>
      <c r="O3" s="39">
        <v>4.0869999999999997</v>
      </c>
      <c r="P3" s="39">
        <v>3.8570000000000002</v>
      </c>
      <c r="Q3" s="15">
        <f>K3/M3</f>
        <v>10182.25</v>
      </c>
      <c r="R3" s="15">
        <f>K3/O3</f>
        <v>249137.50917543433</v>
      </c>
      <c r="S3" s="44">
        <f>K3/O3/43560</f>
        <v>5.7194102198217251</v>
      </c>
      <c r="T3" s="39">
        <v>100</v>
      </c>
      <c r="U3" s="5" t="s">
        <v>46</v>
      </c>
      <c r="V3" t="s">
        <v>57</v>
      </c>
      <c r="X3" t="s">
        <v>47</v>
      </c>
      <c r="Y3">
        <v>0</v>
      </c>
      <c r="Z3">
        <v>1</v>
      </c>
      <c r="AA3" s="7">
        <v>39622</v>
      </c>
      <c r="AB3" t="s">
        <v>53</v>
      </c>
      <c r="AC3" s="6" t="s">
        <v>48</v>
      </c>
      <c r="AD3" t="s">
        <v>58</v>
      </c>
    </row>
    <row r="4" spans="1:64" ht="15.75" thickBot="1" x14ac:dyDescent="0.3">
      <c r="A4" t="s">
        <v>59</v>
      </c>
      <c r="B4" t="s">
        <v>60</v>
      </c>
      <c r="C4" s="25">
        <v>45253</v>
      </c>
      <c r="D4" s="15">
        <v>2000000</v>
      </c>
      <c r="E4" t="s">
        <v>44</v>
      </c>
      <c r="F4" t="s">
        <v>45</v>
      </c>
      <c r="G4" s="15">
        <v>2000000</v>
      </c>
      <c r="H4" s="15">
        <v>781200</v>
      </c>
      <c r="I4" s="20">
        <f>H4/G4*100</f>
        <v>39.06</v>
      </c>
      <c r="J4" s="15">
        <v>1800349</v>
      </c>
      <c r="K4" s="15">
        <f>G4-970349</f>
        <v>1029651</v>
      </c>
      <c r="L4" s="15">
        <v>830000</v>
      </c>
      <c r="M4" s="30">
        <v>100</v>
      </c>
      <c r="N4" s="34">
        <v>0</v>
      </c>
      <c r="O4" s="39">
        <v>1.38</v>
      </c>
      <c r="P4" s="39">
        <v>1.38</v>
      </c>
      <c r="Q4" s="15">
        <f>K4/M4</f>
        <v>10296.51</v>
      </c>
      <c r="R4" s="15">
        <f>K4/O4</f>
        <v>746123.91304347827</v>
      </c>
      <c r="S4" s="44">
        <f>K4/O4/43560</f>
        <v>17.12864814149399</v>
      </c>
      <c r="T4" s="39">
        <v>100</v>
      </c>
      <c r="U4" s="5" t="s">
        <v>46</v>
      </c>
      <c r="V4" t="s">
        <v>61</v>
      </c>
      <c r="X4" t="s">
        <v>47</v>
      </c>
      <c r="Y4">
        <v>0</v>
      </c>
      <c r="Z4">
        <v>1</v>
      </c>
      <c r="AA4" s="7">
        <v>39407</v>
      </c>
      <c r="AB4" t="s">
        <v>53</v>
      </c>
      <c r="AC4" s="6" t="s">
        <v>48</v>
      </c>
      <c r="AD4" t="s">
        <v>62</v>
      </c>
    </row>
    <row r="5" spans="1:64" ht="15.75" thickTop="1" x14ac:dyDescent="0.25">
      <c r="A5" s="8"/>
      <c r="B5" s="8"/>
      <c r="C5" s="26" t="s">
        <v>63</v>
      </c>
      <c r="D5" s="16">
        <f>+SUM(D2:D4)</f>
        <v>5195000</v>
      </c>
      <c r="E5" s="8"/>
      <c r="F5" s="8"/>
      <c r="G5" s="16">
        <f>+SUM(G2:G4)</f>
        <v>5195000</v>
      </c>
      <c r="H5" s="16">
        <f>+SUM(H2:H4)</f>
        <v>1968100</v>
      </c>
      <c r="I5" s="21"/>
      <c r="J5" s="16">
        <f>+SUM(J2:J4)</f>
        <v>4766380</v>
      </c>
      <c r="K5" s="16">
        <f>+SUM(K2:K4)</f>
        <v>2902963</v>
      </c>
      <c r="L5" s="16">
        <f>+SUM(L2:L4)</f>
        <v>2474343</v>
      </c>
      <c r="M5" s="31">
        <f>+SUM(M2:M4)</f>
        <v>283</v>
      </c>
      <c r="N5" s="35"/>
      <c r="O5" s="40">
        <f>+SUM(O2:O4)</f>
        <v>6.4169999999999998</v>
      </c>
      <c r="P5" s="40">
        <f>+SUM(P2:P4)</f>
        <v>6.1870000000000003</v>
      </c>
      <c r="Q5" s="16"/>
      <c r="R5" s="16"/>
      <c r="S5" s="45"/>
      <c r="T5" s="40"/>
      <c r="U5" s="9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64" x14ac:dyDescent="0.25">
      <c r="A6" s="10"/>
      <c r="B6" s="10"/>
      <c r="C6" s="27"/>
      <c r="D6" s="17"/>
      <c r="E6" s="10"/>
      <c r="F6" s="10"/>
      <c r="G6" s="17"/>
      <c r="H6" s="17" t="s">
        <v>64</v>
      </c>
      <c r="I6" s="22">
        <f>H5/G5*100</f>
        <v>37.884504331087584</v>
      </c>
      <c r="J6" s="17"/>
      <c r="K6" s="17"/>
      <c r="L6" s="17" t="s">
        <v>65</v>
      </c>
      <c r="M6" s="32"/>
      <c r="N6" s="36"/>
      <c r="O6" s="41" t="s">
        <v>65</v>
      </c>
      <c r="P6" s="41"/>
      <c r="Q6" s="17"/>
      <c r="R6" s="17" t="s">
        <v>65</v>
      </c>
      <c r="S6" s="46"/>
      <c r="T6" s="4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64" x14ac:dyDescent="0.25">
      <c r="A7" s="12"/>
      <c r="B7" s="12"/>
      <c r="C7" s="28"/>
      <c r="D7" s="18"/>
      <c r="E7" s="12"/>
      <c r="F7" s="12"/>
      <c r="G7" s="18"/>
      <c r="H7" s="18" t="s">
        <v>66</v>
      </c>
      <c r="I7" s="23">
        <f>STDEV(I2:I4)</f>
        <v>2.3576282592056046</v>
      </c>
      <c r="J7" s="18"/>
      <c r="K7" s="18"/>
      <c r="L7" s="18" t="s">
        <v>67</v>
      </c>
      <c r="M7" s="48">
        <f>K5/M5</f>
        <v>10257.819787985865</v>
      </c>
      <c r="N7" s="37"/>
      <c r="O7" s="42" t="s">
        <v>68</v>
      </c>
      <c r="P7" s="42">
        <f>K5/O5</f>
        <v>452386.31759389123</v>
      </c>
      <c r="Q7" s="18"/>
      <c r="R7" s="18" t="s">
        <v>69</v>
      </c>
      <c r="S7" s="47">
        <f>K5/O5/43560</f>
        <v>10.385360826306043</v>
      </c>
      <c r="T7" s="42"/>
      <c r="U7" s="1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9" spans="1:64" x14ac:dyDescent="0.25">
      <c r="L9" s="49" t="s">
        <v>70</v>
      </c>
      <c r="M9" s="30">
        <v>10250</v>
      </c>
    </row>
    <row r="11" spans="1:64" x14ac:dyDescent="0.25">
      <c r="L11" s="49" t="s">
        <v>71</v>
      </c>
      <c r="M11" s="30">
        <f>M9*0.9</f>
        <v>9225</v>
      </c>
    </row>
    <row r="12" spans="1:64" x14ac:dyDescent="0.25">
      <c r="L12" s="49" t="s">
        <v>72</v>
      </c>
      <c r="M12" s="30">
        <f>M9*0.85</f>
        <v>8712.5</v>
      </c>
    </row>
    <row r="13" spans="1:64" x14ac:dyDescent="0.25">
      <c r="L13" s="49" t="s">
        <v>73</v>
      </c>
      <c r="M13" s="30">
        <f>M9*0.6</f>
        <v>6150</v>
      </c>
    </row>
    <row r="14" spans="1:64" x14ac:dyDescent="0.25">
      <c r="L14" s="49" t="s">
        <v>74</v>
      </c>
      <c r="M14" s="30">
        <f>M9*0.85</f>
        <v>8712.5</v>
      </c>
    </row>
    <row r="15" spans="1:64" x14ac:dyDescent="0.25">
      <c r="L15" s="49" t="s">
        <v>75</v>
      </c>
      <c r="M15" s="30">
        <f>M11*0.85</f>
        <v>7841.25</v>
      </c>
    </row>
    <row r="16" spans="1:64" x14ac:dyDescent="0.25">
      <c r="L16" s="49" t="s">
        <v>76</v>
      </c>
      <c r="M16" s="30">
        <f>M12*0.85</f>
        <v>7405.625</v>
      </c>
    </row>
    <row r="17" spans="12:13" x14ac:dyDescent="0.25">
      <c r="L17" s="49" t="s">
        <v>77</v>
      </c>
      <c r="M17" s="30">
        <f>M13*0.85</f>
        <v>5227.5</v>
      </c>
    </row>
    <row r="18" spans="12:13" x14ac:dyDescent="0.25">
      <c r="L18" s="49" t="s">
        <v>78</v>
      </c>
      <c r="M18" s="30">
        <f>M9*1.65</f>
        <v>16912.5</v>
      </c>
    </row>
  </sheetData>
  <conditionalFormatting sqref="A2:AR4">
    <cfRule type="expression" dxfId="1" priority="3" stopIfTrue="1">
      <formula>MOD(ROW(),4)&gt;1</formula>
    </cfRule>
    <cfRule type="expression" dxfId="0" priority="4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1630-4325-4429-8644-211189301B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2024-12-30T13:25:24Z</dcterms:created>
  <dcterms:modified xsi:type="dcterms:W3CDTF">2024-12-30T20:02:53Z</dcterms:modified>
</cp:coreProperties>
</file>