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ssessing Department\2024-2025\ECFs\"/>
    </mc:Choice>
  </mc:AlternateContent>
  <xr:revisionPtr revIDLastSave="0" documentId="13_ncr:1_{4528A25C-27CD-4BEF-8609-7302344C9102}" xr6:coauthVersionLast="47" xr6:coauthVersionMax="47" xr10:uidLastSave="{00000000-0000-0000-0000-000000000000}"/>
  <bookViews>
    <workbookView xWindow="-120" yWindow="-120" windowWidth="29040" windowHeight="15720" xr2:uid="{7B1E7940-3500-48B4-A87A-E7951250B8A1}"/>
  </bookViews>
  <sheets>
    <sheet name="E.C.F. Analysis" sheetId="2" r:id="rId1"/>
    <sheet name="Sheet1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2" l="1"/>
  <c r="P20" i="2" s="1"/>
  <c r="I20" i="2"/>
  <c r="I2" i="2"/>
  <c r="L2" i="2"/>
  <c r="N2" i="2" s="1"/>
  <c r="I3" i="2"/>
  <c r="L3" i="2"/>
  <c r="N3" i="2" s="1"/>
  <c r="I21" i="2"/>
  <c r="L21" i="2"/>
  <c r="N21" i="2" s="1"/>
  <c r="I4" i="2"/>
  <c r="L4" i="2"/>
  <c r="P4" i="2" s="1"/>
  <c r="N4" i="2"/>
  <c r="I19" i="2"/>
  <c r="L19" i="2"/>
  <c r="P19" i="2" s="1"/>
  <c r="I5" i="2"/>
  <c r="L5" i="2"/>
  <c r="P5" i="2" s="1"/>
  <c r="I6" i="2"/>
  <c r="L6" i="2"/>
  <c r="N6" i="2" s="1"/>
  <c r="I7" i="2"/>
  <c r="L7" i="2"/>
  <c r="N7" i="2"/>
  <c r="P7" i="2"/>
  <c r="I8" i="2"/>
  <c r="L8" i="2"/>
  <c r="N8" i="2" s="1"/>
  <c r="D9" i="2"/>
  <c r="G9" i="2"/>
  <c r="H9" i="2"/>
  <c r="J9" i="2"/>
  <c r="M9" i="2"/>
  <c r="I10" i="2" l="1"/>
  <c r="P6" i="2"/>
  <c r="N5" i="2"/>
  <c r="N19" i="2"/>
  <c r="N20" i="2"/>
  <c r="R20" i="2" s="1"/>
  <c r="I11" i="2"/>
  <c r="P8" i="2"/>
  <c r="P3" i="2"/>
  <c r="L9" i="2"/>
  <c r="N10" i="2" s="1"/>
  <c r="N11" i="2"/>
  <c r="Q10" i="2"/>
  <c r="P21" i="2"/>
  <c r="P2" i="2"/>
  <c r="P9" i="2" l="1"/>
  <c r="R21" i="2"/>
  <c r="R9" i="2"/>
  <c r="R7" i="2"/>
  <c r="R2" i="2"/>
  <c r="R5" i="2"/>
  <c r="R4" i="2"/>
  <c r="R8" i="2"/>
  <c r="R19" i="2"/>
  <c r="R3" i="2"/>
  <c r="R6" i="2"/>
  <c r="Q11" i="2" l="1"/>
  <c r="S11" i="2" s="1"/>
</calcChain>
</file>

<file path=xl/sharedStrings.xml><?xml version="1.0" encoding="utf-8"?>
<sst xmlns="http://schemas.openxmlformats.org/spreadsheetml/2006/main" count="147" uniqueCount="80">
  <si>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</si>
  <si>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</si>
  <si>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</si>
  <si>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</si>
  <si>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</si>
  <si>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</si>
  <si>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</si>
  <si>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</si>
  <si>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</si>
  <si>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</si>
  <si>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</si>
  <si>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</si>
  <si>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</si>
  <si>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</si>
  <si>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</si>
  <si>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</si>
  <si>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</si>
  <si>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Dev. by Mean (%)</t>
  </si>
  <si>
    <t>Building Style</t>
  </si>
  <si>
    <t>Use Code</t>
  </si>
  <si>
    <t>Land Value</t>
  </si>
  <si>
    <t>Appr. by Eq.</t>
  </si>
  <si>
    <t>Appr. Date</t>
  </si>
  <si>
    <t>Other Parcels in Sale</t>
  </si>
  <si>
    <t>Land Table</t>
  </si>
  <si>
    <t>Property Class</t>
  </si>
  <si>
    <t>Building Depr.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</si>
  <si>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</si>
  <si>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</si>
  <si>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</si>
  <si>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</si>
  <si>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</si>
  <si>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</si>
  <si>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</si>
  <si>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</si>
  <si>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</si>
  <si>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</si>
  <si>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</si>
  <si>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</si>
  <si>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WD</t>
  </si>
  <si>
    <t>03-ARM'S LENGTH</t>
  </si>
  <si>
    <t>LMB</t>
  </si>
  <si>
    <t>2 STORY</t>
  </si>
  <si>
    <t>RES VAC</t>
  </si>
  <si>
    <t>No</t>
  </si>
  <si>
    <t xml:space="preserve">  /  /    </t>
  </si>
  <si>
    <t>LMB-LAKE MICHIGAN BACKLOT/CHANNEL</t>
  </si>
  <si>
    <t>1 STORY</t>
  </si>
  <si>
    <t>20-004-026-00</t>
  </si>
  <si>
    <t>116 RIVERSIDE DR</t>
  </si>
  <si>
    <t>1.5 STORY</t>
  </si>
  <si>
    <t>RES 1 FAMILY</t>
  </si>
  <si>
    <t>20-020-026-30</t>
  </si>
  <si>
    <t>6944 WINDWOOD LN</t>
  </si>
  <si>
    <t>20-032-019-30</t>
  </si>
  <si>
    <t>2525 LAKESHORE DR</t>
  </si>
  <si>
    <t>20-032-042-11</t>
  </si>
  <si>
    <t>2407 LAKESHORE DR</t>
  </si>
  <si>
    <t>20-140-005-00</t>
  </si>
  <si>
    <t>6909 BUTTERNUT LN</t>
  </si>
  <si>
    <t>20-140-015-00</t>
  </si>
  <si>
    <t>2676 CHESTNUT LN</t>
  </si>
  <si>
    <t>20-140-016-00</t>
  </si>
  <si>
    <t>2675 CHESTNUT N</t>
  </si>
  <si>
    <t>RESIDENTIAL</t>
  </si>
  <si>
    <t>20-320-002-00</t>
  </si>
  <si>
    <t>3494 RIVERSIDE DR</t>
  </si>
  <si>
    <t>2.5 STORY</t>
  </si>
  <si>
    <t>20-320-007-00</t>
  </si>
  <si>
    <t>3482 RIVERSIDE DR</t>
  </si>
  <si>
    <t>20-320-012-00</t>
  </si>
  <si>
    <t>3470 RIVERSIDE DR</t>
  </si>
  <si>
    <t>Totals:</t>
  </si>
  <si>
    <t>Sale. Ratio =&gt;</t>
  </si>
  <si>
    <t>E.C.F. =&gt;</t>
  </si>
  <si>
    <t>Std. Deviation=&gt;</t>
  </si>
  <si>
    <t>Std. Dev. =&gt;</t>
  </si>
  <si>
    <t>Ave. E.C.F. =&gt;</t>
  </si>
  <si>
    <t>Ave. Variance=&gt;</t>
  </si>
  <si>
    <t>Coefficient of Var=&gt;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</si>
</sst>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0" xfId="0" applyFont="1" applyFill="1"/>
    <xf numFmtId="0" fontId="2" fillId="3" borderId="2" xfId="0" applyFont="1" applyFill="1" applyBorder="1"/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2" xfId="0" applyNumberFormat="1" applyFont="1" applyFill="1" applyBorder="1"/>
    <xf numFmtId="38" fontId="1" fillId="2" borderId="0" xfId="0" applyNumberFormat="1" applyFont="1" applyFill="1" applyAlignment="1">
      <alignment horizontal="center"/>
    </xf>
    <xf numFmtId="38" fontId="0" fillId="0" borderId="0" xfId="0" applyNumberFormat="1"/>
    <xf numFmtId="38" fontId="2" fillId="3" borderId="1" xfId="0" applyNumberFormat="1" applyFont="1" applyFill="1" applyBorder="1"/>
    <xf numFmtId="38" fontId="2" fillId="3" borderId="0" xfId="0" applyNumberFormat="1" applyFont="1" applyFill="1"/>
    <xf numFmtId="38" fontId="2" fillId="3" borderId="2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/>
    <xf numFmtId="167" fontId="2" fillId="3" borderId="2" xfId="0" applyNumberFormat="1" applyFont="1" applyFill="1" applyBorder="1"/>
    <xf numFmtId="49" fontId="1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Alignment="1">
      <alignment horizontal="right"/>
    </xf>
    <xf numFmtId="49" fontId="0" fillId="0" borderId="0" xfId="0" applyNumberFormat="1" applyAlignment="1">
      <alignment horizontal="right"/>
    </xf>
    <xf numFmtId="168" fontId="1" fillId="2" borderId="0" xfId="0" applyNumberFormat="1" applyFont="1" applyFill="1" applyAlignment="1">
      <alignment horizontal="center"/>
    </xf>
    <xf numFmtId="168" fontId="0" fillId="0" borderId="0" xfId="0" applyNumberFormat="1"/>
    <xf numFmtId="168" fontId="2" fillId="3" borderId="1" xfId="0" applyNumberFormat="1" applyFont="1" applyFill="1" applyBorder="1"/>
    <xf numFmtId="168" fontId="2" fillId="3" borderId="0" xfId="0" applyNumberFormat="1" applyFont="1" applyFill="1"/>
    <xf numFmtId="168" fontId="2" fillId="3" borderId="2" xfId="0" applyNumberFormat="1" applyFont="1" applyFill="1" applyBorder="1"/>
    <xf numFmtId="168" fontId="2" fillId="3" borderId="2" xfId="0" applyNumberFormat="1" applyFont="1" applyFill="1" applyBorder="1" applyAlignment="1">
      <alignment horizontal="right"/>
    </xf>
    <xf numFmtId="166" fontId="2" fillId="4" borderId="0" xfId="0" applyNumberFormat="1" applyFont="1" applyFill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1A31A-72C5-4439-9822-06468C45E945}">
  <dimension ref="A1:BL21"/>
  <sheetViews>
    <sheetView tabSelected="1" workbookViewId="0">
      <selection activeCell="A21" sqref="A21:XFD21"/>
    </sheetView>
  </sheetViews>
  <sheetFormatPr defaultRowHeight="15" x14ac:dyDescent="0.25"/>
  <cols>
    <col min="1" max="1" width="14.28515625" bestFit="1" customWidth="1"/>
    <col min="2" max="2" width="25.85546875" bestFit="1" customWidth="1"/>
    <col min="3" max="3" width="9.28515625" style="17" bestFit="1" customWidth="1"/>
    <col min="4" max="4" width="11.85546875" style="7" bestFit="1" customWidth="1"/>
    <col min="5" max="5" width="5.5703125" bestFit="1" customWidth="1"/>
    <col min="6" max="6" width="16.7109375" bestFit="1" customWidth="1"/>
    <col min="7" max="7" width="11.85546875" style="7" bestFit="1" customWidth="1"/>
    <col min="8" max="8" width="14.7109375" style="7" bestFit="1" customWidth="1"/>
    <col min="9" max="9" width="12.85546875" style="12" bestFit="1" customWidth="1"/>
    <col min="10" max="10" width="13.42578125" style="7" bestFit="1" customWidth="1"/>
    <col min="11" max="11" width="11" style="7" bestFit="1" customWidth="1"/>
    <col min="12" max="12" width="13.5703125" style="7" bestFit="1" customWidth="1"/>
    <col min="13" max="13" width="12.7109375" style="7" bestFit="1" customWidth="1"/>
    <col min="14" max="14" width="7.7109375" style="22" bestFit="1" customWidth="1"/>
    <col min="15" max="15" width="10.140625" style="26" bestFit="1" customWidth="1"/>
    <col min="16" max="16" width="15.5703125" style="31" bestFit="1" customWidth="1"/>
    <col min="17" max="17" width="8.7109375" style="39" bestFit="1" customWidth="1"/>
    <col min="18" max="18" width="18.85546875" style="41" bestFit="1" customWidth="1"/>
    <col min="19" max="19" width="13.28515625" bestFit="1" customWidth="1"/>
    <col min="20" max="20" width="12.42578125" bestFit="1" customWidth="1"/>
    <col min="21" max="21" width="10.85546875" style="7" bestFit="1" customWidth="1"/>
    <col min="22" max="22" width="11.5703125" bestFit="1" customWidth="1"/>
    <col min="23" max="23" width="10.42578125" style="17" bestFit="1" customWidth="1"/>
    <col min="24" max="24" width="19.42578125" bestFit="1" customWidth="1"/>
    <col min="25" max="25" width="38.140625" bestFit="1" customWidth="1"/>
    <col min="26" max="27" width="13.7109375" bestFit="1" customWidth="1"/>
    <col min="28" max="28" width="18" bestFit="1" customWidth="1"/>
    <col min="29" max="29" width="6.85546875" bestFit="1" customWidth="1"/>
    <col min="30" max="30" width="13.140625" bestFit="1" customWidth="1"/>
    <col min="31" max="31" width="6.5703125" bestFit="1" customWidth="1"/>
    <col min="32" max="32" width="19.85546875" bestFit="1" customWidth="1"/>
    <col min="33" max="33" width="16.42578125" bestFit="1" customWidth="1"/>
    <col min="34" max="34" width="15.42578125" bestFit="1" customWidth="1"/>
    <col min="35" max="35" width="11" bestFit="1" customWidth="1"/>
    <col min="36" max="36" width="16.85546875" bestFit="1" customWidth="1"/>
    <col min="37" max="37" width="21.5703125" bestFit="1" customWidth="1"/>
    <col min="38" max="38" width="21" bestFit="1" customWidth="1"/>
    <col min="39" max="39" width="16.5703125" bestFit="1" customWidth="1"/>
  </cols>
  <sheetData>
    <row r="1" spans="1:64" x14ac:dyDescent="0.25">
      <c r="A1" s="1" t="s">
        <v>0</v>
      </c>
      <c r="B1" s="1" t="s">
        <v>1</v>
      </c>
      <c r="C1" s="16" t="s">
        <v>2</v>
      </c>
      <c r="D1" s="6" t="s">
        <v>3</v>
      </c>
      <c r="E1" s="1" t="s">
        <v>4</v>
      </c>
      <c r="F1" s="1" t="s">
        <v>5</v>
      </c>
      <c r="G1" s="6" t="s">
        <v>6</v>
      </c>
      <c r="H1" s="6" t="s">
        <v>7</v>
      </c>
      <c r="I1" s="11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21" t="s">
        <v>13</v>
      </c>
      <c r="O1" s="25" t="s">
        <v>14</v>
      </c>
      <c r="P1" s="30" t="s">
        <v>15</v>
      </c>
      <c r="Q1" s="35" t="s">
        <v>16</v>
      </c>
      <c r="R1" s="40" t="s">
        <v>17</v>
      </c>
      <c r="S1" s="1" t="s">
        <v>18</v>
      </c>
      <c r="T1" s="1" t="s">
        <v>19</v>
      </c>
      <c r="U1" s="6" t="s">
        <v>20</v>
      </c>
      <c r="V1" s="1" t="s">
        <v>21</v>
      </c>
      <c r="W1" s="16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48</v>
      </c>
      <c r="B2" t="s">
        <v>49</v>
      </c>
      <c r="C2" s="17">
        <v>45300</v>
      </c>
      <c r="D2" s="7">
        <v>5050000</v>
      </c>
      <c r="E2" t="s">
        <v>39</v>
      </c>
      <c r="F2" t="s">
        <v>40</v>
      </c>
      <c r="G2" s="7">
        <v>5050000</v>
      </c>
      <c r="H2" s="7">
        <v>839500</v>
      </c>
      <c r="I2" s="12">
        <f t="shared" ref="I2:I8" si="0">H2/G2*100</f>
        <v>16.623762376237625</v>
      </c>
      <c r="J2" s="7">
        <v>5309102</v>
      </c>
      <c r="K2" s="7">
        <v>4601511</v>
      </c>
      <c r="L2" s="7">
        <f t="shared" ref="L2:L8" si="1">G2-K2</f>
        <v>448489</v>
      </c>
      <c r="M2" s="7">
        <v>444187.6875</v>
      </c>
      <c r="N2" s="22">
        <f t="shared" ref="N2:N8" si="2">L2/M2</f>
        <v>1.0096835473405597</v>
      </c>
      <c r="O2" s="26">
        <v>2874</v>
      </c>
      <c r="P2" s="31">
        <f t="shared" ref="P2:P8" si="3">L2/O2</f>
        <v>156.05045233124565</v>
      </c>
      <c r="Q2" s="36" t="s">
        <v>41</v>
      </c>
      <c r="R2" s="41">
        <f>ABS(N11-N2)*100</f>
        <v>32.385546342237916</v>
      </c>
      <c r="S2" t="s">
        <v>50</v>
      </c>
      <c r="T2" t="s">
        <v>51</v>
      </c>
      <c r="U2" s="7">
        <v>4527900</v>
      </c>
      <c r="V2" t="s">
        <v>44</v>
      </c>
      <c r="W2" s="17" t="s">
        <v>45</v>
      </c>
      <c r="Y2" t="s">
        <v>46</v>
      </c>
      <c r="Z2">
        <v>401</v>
      </c>
      <c r="AA2">
        <v>72</v>
      </c>
    </row>
    <row r="3" spans="1:64" x14ac:dyDescent="0.25">
      <c r="A3" t="s">
        <v>52</v>
      </c>
      <c r="B3" t="s">
        <v>53</v>
      </c>
      <c r="C3" s="17">
        <v>45212</v>
      </c>
      <c r="D3" s="7">
        <v>1146000</v>
      </c>
      <c r="E3" t="s">
        <v>39</v>
      </c>
      <c r="F3" t="s">
        <v>40</v>
      </c>
      <c r="G3" s="7">
        <v>1146000</v>
      </c>
      <c r="H3" s="7">
        <v>490100</v>
      </c>
      <c r="I3" s="12">
        <f t="shared" si="0"/>
        <v>42.766143106457243</v>
      </c>
      <c r="J3" s="7">
        <v>1313515</v>
      </c>
      <c r="K3" s="7">
        <v>478281</v>
      </c>
      <c r="L3" s="7">
        <f t="shared" si="1"/>
        <v>667719</v>
      </c>
      <c r="M3" s="7">
        <v>524315.125</v>
      </c>
      <c r="N3" s="22">
        <f t="shared" si="2"/>
        <v>1.2735070345338597</v>
      </c>
      <c r="O3" s="26">
        <v>3060</v>
      </c>
      <c r="P3" s="31">
        <f t="shared" si="3"/>
        <v>218.20882352941177</v>
      </c>
      <c r="Q3" s="36" t="s">
        <v>41</v>
      </c>
      <c r="R3" s="41">
        <f>ABS(N11-N3)*100</f>
        <v>6.0031976229079076</v>
      </c>
      <c r="S3" t="s">
        <v>42</v>
      </c>
      <c r="T3" t="s">
        <v>51</v>
      </c>
      <c r="U3" s="7">
        <v>476658</v>
      </c>
      <c r="V3" t="s">
        <v>44</v>
      </c>
      <c r="W3" s="17" t="s">
        <v>45</v>
      </c>
      <c r="Y3" t="s">
        <v>46</v>
      </c>
      <c r="Z3">
        <v>401</v>
      </c>
      <c r="AA3">
        <v>90</v>
      </c>
    </row>
    <row r="4" spans="1:64" x14ac:dyDescent="0.25">
      <c r="A4" t="s">
        <v>56</v>
      </c>
      <c r="B4" t="s">
        <v>57</v>
      </c>
      <c r="C4" s="17">
        <v>45230</v>
      </c>
      <c r="D4" s="7">
        <v>865000</v>
      </c>
      <c r="E4" t="s">
        <v>39</v>
      </c>
      <c r="F4" t="s">
        <v>40</v>
      </c>
      <c r="G4" s="7">
        <v>865000</v>
      </c>
      <c r="H4" s="7">
        <v>37700</v>
      </c>
      <c r="I4" s="12">
        <f t="shared" si="0"/>
        <v>4.3583815028901736</v>
      </c>
      <c r="J4" s="7">
        <v>916581</v>
      </c>
      <c r="K4" s="7">
        <v>163634</v>
      </c>
      <c r="L4" s="7">
        <f t="shared" si="1"/>
        <v>701366</v>
      </c>
      <c r="M4" s="7">
        <v>472659.75</v>
      </c>
      <c r="N4" s="22">
        <f t="shared" si="2"/>
        <v>1.4838707971220313</v>
      </c>
      <c r="O4" s="26">
        <v>1518</v>
      </c>
      <c r="P4" s="31">
        <f t="shared" si="3"/>
        <v>462.03293807641631</v>
      </c>
      <c r="Q4" s="36" t="s">
        <v>41</v>
      </c>
      <c r="R4" s="41">
        <f>ABS(N11-N4)*100</f>
        <v>15.03317863590925</v>
      </c>
      <c r="S4" t="s">
        <v>47</v>
      </c>
      <c r="T4" t="s">
        <v>43</v>
      </c>
      <c r="U4" s="7">
        <v>149225</v>
      </c>
      <c r="V4" t="s">
        <v>44</v>
      </c>
      <c r="W4" s="17" t="s">
        <v>45</v>
      </c>
      <c r="Y4" t="s">
        <v>46</v>
      </c>
      <c r="Z4">
        <v>401</v>
      </c>
      <c r="AA4">
        <v>98</v>
      </c>
    </row>
    <row r="5" spans="1:64" x14ac:dyDescent="0.25">
      <c r="A5" t="s">
        <v>60</v>
      </c>
      <c r="B5" t="s">
        <v>61</v>
      </c>
      <c r="C5" s="17">
        <v>45170</v>
      </c>
      <c r="D5" s="7">
        <v>550000</v>
      </c>
      <c r="E5" t="s">
        <v>39</v>
      </c>
      <c r="F5" t="s">
        <v>40</v>
      </c>
      <c r="G5" s="7">
        <v>550000</v>
      </c>
      <c r="H5" s="7">
        <v>179200</v>
      </c>
      <c r="I5" s="12">
        <f t="shared" si="0"/>
        <v>32.581818181818186</v>
      </c>
      <c r="J5" s="7">
        <v>549718</v>
      </c>
      <c r="K5" s="7">
        <v>59587</v>
      </c>
      <c r="L5" s="7">
        <f t="shared" si="1"/>
        <v>490413</v>
      </c>
      <c r="M5" s="7">
        <v>307677.96875</v>
      </c>
      <c r="N5" s="22">
        <f t="shared" si="2"/>
        <v>1.593916529000746</v>
      </c>
      <c r="O5" s="26">
        <v>1900</v>
      </c>
      <c r="P5" s="31">
        <f t="shared" si="3"/>
        <v>258.1121052631579</v>
      </c>
      <c r="Q5" s="36" t="s">
        <v>41</v>
      </c>
      <c r="R5" s="41">
        <f>ABS(N11-N5)*100</f>
        <v>26.03775182378072</v>
      </c>
      <c r="S5" t="s">
        <v>47</v>
      </c>
      <c r="T5" t="s">
        <v>51</v>
      </c>
      <c r="U5" s="7">
        <v>53900</v>
      </c>
      <c r="V5" t="s">
        <v>44</v>
      </c>
      <c r="W5" s="17" t="s">
        <v>45</v>
      </c>
      <c r="Y5" t="s">
        <v>46</v>
      </c>
      <c r="Z5">
        <v>401</v>
      </c>
      <c r="AA5">
        <v>85</v>
      </c>
    </row>
    <row r="6" spans="1:64" x14ac:dyDescent="0.25">
      <c r="A6" t="s">
        <v>62</v>
      </c>
      <c r="B6" t="s">
        <v>63</v>
      </c>
      <c r="C6" s="17">
        <v>45021</v>
      </c>
      <c r="D6" s="7">
        <v>575000</v>
      </c>
      <c r="E6" t="s">
        <v>39</v>
      </c>
      <c r="F6" t="s">
        <v>40</v>
      </c>
      <c r="G6" s="7">
        <v>575000</v>
      </c>
      <c r="H6" s="7">
        <v>195400</v>
      </c>
      <c r="I6" s="12">
        <f t="shared" si="0"/>
        <v>33.982608695652175</v>
      </c>
      <c r="J6" s="7">
        <v>595271</v>
      </c>
      <c r="K6" s="7">
        <v>120684</v>
      </c>
      <c r="L6" s="7">
        <f t="shared" si="1"/>
        <v>454316</v>
      </c>
      <c r="M6" s="7">
        <v>297920.28125</v>
      </c>
      <c r="N6" s="22">
        <f t="shared" si="2"/>
        <v>1.5249582811005755</v>
      </c>
      <c r="O6" s="26">
        <v>1320</v>
      </c>
      <c r="P6" s="31">
        <f t="shared" si="3"/>
        <v>344.17878787878789</v>
      </c>
      <c r="Q6" s="36" t="s">
        <v>41</v>
      </c>
      <c r="R6" s="41">
        <f>ABS(N11-N6)*100</f>
        <v>19.141927033763672</v>
      </c>
      <c r="S6" t="s">
        <v>47</v>
      </c>
      <c r="T6" t="s">
        <v>64</v>
      </c>
      <c r="U6" s="7">
        <v>97000</v>
      </c>
      <c r="V6" t="s">
        <v>44</v>
      </c>
      <c r="W6" s="17" t="s">
        <v>45</v>
      </c>
      <c r="Y6" t="s">
        <v>46</v>
      </c>
      <c r="Z6">
        <v>401</v>
      </c>
      <c r="AA6">
        <v>86</v>
      </c>
    </row>
    <row r="7" spans="1:64" x14ac:dyDescent="0.25">
      <c r="A7" t="s">
        <v>65</v>
      </c>
      <c r="B7" t="s">
        <v>66</v>
      </c>
      <c r="C7" s="17">
        <v>45093</v>
      </c>
      <c r="D7" s="7">
        <v>2750000</v>
      </c>
      <c r="E7" t="s">
        <v>39</v>
      </c>
      <c r="F7" t="s">
        <v>40</v>
      </c>
      <c r="G7" s="7">
        <v>2750000</v>
      </c>
      <c r="H7" s="7">
        <v>1061800</v>
      </c>
      <c r="I7" s="12">
        <f t="shared" si="0"/>
        <v>38.61090909090909</v>
      </c>
      <c r="J7" s="7">
        <v>3291781</v>
      </c>
      <c r="K7" s="7">
        <v>861397</v>
      </c>
      <c r="L7" s="7">
        <f t="shared" si="1"/>
        <v>1888603</v>
      </c>
      <c r="M7" s="7">
        <v>1525664.75</v>
      </c>
      <c r="N7" s="22">
        <f t="shared" si="2"/>
        <v>1.2378885990516593</v>
      </c>
      <c r="O7" s="26">
        <v>2814</v>
      </c>
      <c r="P7" s="31">
        <f t="shared" si="3"/>
        <v>671.14534470504623</v>
      </c>
      <c r="Q7" s="36" t="s">
        <v>41</v>
      </c>
      <c r="R7" s="41">
        <f>ABS(N11-N7)*100</f>
        <v>9.5650411711279517</v>
      </c>
      <c r="S7" t="s">
        <v>67</v>
      </c>
      <c r="T7" t="s">
        <v>51</v>
      </c>
      <c r="U7" s="7">
        <v>797291</v>
      </c>
      <c r="V7" t="s">
        <v>44</v>
      </c>
      <c r="W7" s="17" t="s">
        <v>45</v>
      </c>
      <c r="Y7" t="s">
        <v>46</v>
      </c>
      <c r="Z7">
        <v>401</v>
      </c>
      <c r="AA7">
        <v>90</v>
      </c>
    </row>
    <row r="8" spans="1:64" ht="15.75" thickBot="1" x14ac:dyDescent="0.3">
      <c r="A8" t="s">
        <v>68</v>
      </c>
      <c r="B8" t="s">
        <v>69</v>
      </c>
      <c r="C8" s="17">
        <v>44798</v>
      </c>
      <c r="D8" s="7">
        <v>1275000</v>
      </c>
      <c r="E8" t="s">
        <v>39</v>
      </c>
      <c r="F8" t="s">
        <v>40</v>
      </c>
      <c r="G8" s="7">
        <v>1275000</v>
      </c>
      <c r="H8" s="7">
        <v>398600</v>
      </c>
      <c r="I8" s="12">
        <f t="shared" si="0"/>
        <v>31.262745098039211</v>
      </c>
      <c r="J8" s="7">
        <v>1417542</v>
      </c>
      <c r="K8" s="7">
        <v>823200</v>
      </c>
      <c r="L8" s="7">
        <f t="shared" si="1"/>
        <v>451800</v>
      </c>
      <c r="M8" s="7">
        <v>373096.03125</v>
      </c>
      <c r="N8" s="22">
        <f t="shared" si="2"/>
        <v>1.2109482871911412</v>
      </c>
      <c r="O8" s="26">
        <v>2204</v>
      </c>
      <c r="P8" s="31">
        <f t="shared" si="3"/>
        <v>204.99092558983665</v>
      </c>
      <c r="Q8" s="36" t="s">
        <v>41</v>
      </c>
      <c r="R8" s="41">
        <f>ABS(N11-N8)*100</f>
        <v>12.259072357179758</v>
      </c>
      <c r="S8" t="s">
        <v>50</v>
      </c>
      <c r="T8" t="s">
        <v>51</v>
      </c>
      <c r="U8" s="7">
        <v>819000</v>
      </c>
      <c r="V8" t="s">
        <v>44</v>
      </c>
      <c r="W8" s="17" t="s">
        <v>45</v>
      </c>
      <c r="Y8" t="s">
        <v>46</v>
      </c>
      <c r="Z8">
        <v>401</v>
      </c>
      <c r="AA8">
        <v>83</v>
      </c>
    </row>
    <row r="9" spans="1:64" ht="15.75" thickTop="1" x14ac:dyDescent="0.25">
      <c r="A9" s="3"/>
      <c r="B9" s="3"/>
      <c r="C9" s="18" t="s">
        <v>72</v>
      </c>
      <c r="D9" s="8">
        <f>+SUM(D2:D8)</f>
        <v>12211000</v>
      </c>
      <c r="E9" s="3"/>
      <c r="F9" s="3"/>
      <c r="G9" s="8">
        <f>+SUM(G2:G8)</f>
        <v>12211000</v>
      </c>
      <c r="H9" s="8">
        <f>+SUM(H2:H8)</f>
        <v>3202300</v>
      </c>
      <c r="I9" s="13"/>
      <c r="J9" s="8">
        <f>+SUM(J2:J8)</f>
        <v>13393510</v>
      </c>
      <c r="K9" s="8"/>
      <c r="L9" s="8">
        <f>+SUM(L2:L8)</f>
        <v>5102706</v>
      </c>
      <c r="M9" s="8">
        <f>+SUM(M2:M8)</f>
        <v>3945521.59375</v>
      </c>
      <c r="N9" s="23"/>
      <c r="O9" s="27"/>
      <c r="P9" s="32">
        <f>AVERAGE(P2:P8)</f>
        <v>330.67419676770032</v>
      </c>
      <c r="Q9" s="37"/>
      <c r="R9" s="42">
        <f>ABS(N11-N10)*100</f>
        <v>4.024840804945562</v>
      </c>
      <c r="S9" s="3"/>
      <c r="T9" s="3"/>
      <c r="U9" s="8"/>
      <c r="V9" s="3"/>
      <c r="W9" s="18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64" x14ac:dyDescent="0.25">
      <c r="A10" s="4"/>
      <c r="B10" s="4"/>
      <c r="C10" s="19"/>
      <c r="D10" s="9"/>
      <c r="E10" s="4"/>
      <c r="F10" s="4"/>
      <c r="G10" s="9"/>
      <c r="H10" s="9" t="s">
        <v>73</v>
      </c>
      <c r="I10" s="14">
        <f>H9/G9*100</f>
        <v>26.224715420522482</v>
      </c>
      <c r="J10" s="9"/>
      <c r="K10" s="9"/>
      <c r="L10" s="9"/>
      <c r="M10" s="9" t="s">
        <v>74</v>
      </c>
      <c r="N10" s="46">
        <f>L9/M9</f>
        <v>1.2932906027134832</v>
      </c>
      <c r="O10" s="28"/>
      <c r="P10" s="33" t="s">
        <v>75</v>
      </c>
      <c r="Q10" s="38">
        <f>STDEV(N2:N8)</f>
        <v>0.20804691825606655</v>
      </c>
      <c r="R10" s="43"/>
      <c r="S10" s="4"/>
      <c r="T10" s="4"/>
      <c r="U10" s="9"/>
      <c r="V10" s="4"/>
      <c r="W10" s="19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1:64" x14ac:dyDescent="0.25">
      <c r="A11" s="5"/>
      <c r="B11" s="5"/>
      <c r="C11" s="20"/>
      <c r="D11" s="10"/>
      <c r="E11" s="5"/>
      <c r="F11" s="5"/>
      <c r="G11" s="10"/>
      <c r="H11" s="10" t="s">
        <v>76</v>
      </c>
      <c r="I11" s="15">
        <f>STDEV(I2:I8)</f>
        <v>13.440621163924838</v>
      </c>
      <c r="J11" s="10"/>
      <c r="K11" s="10"/>
      <c r="L11" s="10"/>
      <c r="M11" s="10" t="s">
        <v>77</v>
      </c>
      <c r="N11" s="24">
        <f>AVERAGE(N2:N8)</f>
        <v>1.3335390107629388</v>
      </c>
      <c r="O11" s="29"/>
      <c r="P11" s="34" t="s">
        <v>78</v>
      </c>
      <c r="Q11" s="45">
        <f>AVERAGE(R2:R8)</f>
        <v>17.20367356955817</v>
      </c>
      <c r="R11" s="44" t="s">
        <v>79</v>
      </c>
      <c r="S11" s="5">
        <f>+(Q11/N11)</f>
        <v>12.900765130009715</v>
      </c>
      <c r="T11" s="5"/>
      <c r="U11" s="10"/>
      <c r="V11" s="5"/>
      <c r="W11" s="20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9" spans="1:27" x14ac:dyDescent="0.25">
      <c r="A19" t="s">
        <v>58</v>
      </c>
      <c r="B19" t="s">
        <v>59</v>
      </c>
      <c r="C19" s="17">
        <v>45106</v>
      </c>
      <c r="D19" s="7">
        <v>532500</v>
      </c>
      <c r="E19" t="s">
        <v>39</v>
      </c>
      <c r="F19" t="s">
        <v>40</v>
      </c>
      <c r="G19" s="7">
        <v>532500</v>
      </c>
      <c r="H19" s="7">
        <v>125000</v>
      </c>
      <c r="I19" s="12">
        <f>H19/G19*100</f>
        <v>23.474178403755868</v>
      </c>
      <c r="J19" s="7">
        <v>361032</v>
      </c>
      <c r="K19" s="7">
        <v>106588</v>
      </c>
      <c r="L19" s="7">
        <f>G19-K19</f>
        <v>425912</v>
      </c>
      <c r="M19" s="7">
        <v>159726.296875</v>
      </c>
      <c r="N19" s="22">
        <f>L19/M19</f>
        <v>2.6665114532349921</v>
      </c>
      <c r="O19" s="26">
        <v>1170</v>
      </c>
      <c r="P19" s="31">
        <f>L19/O19</f>
        <v>364.02735042735043</v>
      </c>
      <c r="Q19" s="36" t="s">
        <v>41</v>
      </c>
      <c r="R19" s="41">
        <f>ABS(N11-N19)*100</f>
        <v>133.29724424720533</v>
      </c>
      <c r="S19" t="s">
        <v>47</v>
      </c>
      <c r="T19" t="s">
        <v>51</v>
      </c>
      <c r="U19" s="7">
        <v>97000</v>
      </c>
      <c r="V19" t="s">
        <v>44</v>
      </c>
      <c r="W19" s="17" t="s">
        <v>45</v>
      </c>
      <c r="Y19" t="s">
        <v>46</v>
      </c>
      <c r="Z19">
        <v>401</v>
      </c>
      <c r="AA19">
        <v>75</v>
      </c>
    </row>
    <row r="20" spans="1:27" x14ac:dyDescent="0.25">
      <c r="A20" t="s">
        <v>70</v>
      </c>
      <c r="B20" t="s">
        <v>71</v>
      </c>
      <c r="C20" s="17">
        <v>45049</v>
      </c>
      <c r="D20" s="7">
        <v>3400000</v>
      </c>
      <c r="E20" t="s">
        <v>39</v>
      </c>
      <c r="F20" t="s">
        <v>40</v>
      </c>
      <c r="G20" s="7">
        <v>3399000</v>
      </c>
      <c r="H20" s="7">
        <v>1120600</v>
      </c>
      <c r="I20" s="12">
        <f t="shared" ref="I20" si="4">H20/G20*100</f>
        <v>32.968520152986173</v>
      </c>
      <c r="J20" s="7">
        <v>3272974</v>
      </c>
      <c r="K20" s="7">
        <v>1330847</v>
      </c>
      <c r="L20" s="7">
        <f t="shared" ref="L20" si="5">G20-K20</f>
        <v>2068153</v>
      </c>
      <c r="M20" s="7">
        <v>1219163.25</v>
      </c>
      <c r="N20" s="22">
        <f t="shared" ref="N20" si="6">L20/M20</f>
        <v>1.6963708510734719</v>
      </c>
      <c r="O20" s="26">
        <v>3390</v>
      </c>
      <c r="P20" s="31">
        <f t="shared" ref="P20" si="7">L20/O20</f>
        <v>610.07463126843663</v>
      </c>
      <c r="Q20" s="36" t="s">
        <v>41</v>
      </c>
      <c r="R20" s="41">
        <f>ABS(N24-N20)*100</f>
        <v>169.63708510734719</v>
      </c>
      <c r="S20" t="s">
        <v>42</v>
      </c>
      <c r="T20" t="s">
        <v>64</v>
      </c>
      <c r="U20" s="7">
        <v>1216800</v>
      </c>
      <c r="V20" t="s">
        <v>44</v>
      </c>
      <c r="W20" s="17" t="s">
        <v>45</v>
      </c>
      <c r="Y20" t="s">
        <v>46</v>
      </c>
      <c r="Z20">
        <v>401</v>
      </c>
      <c r="AA20">
        <v>94</v>
      </c>
    </row>
    <row r="21" spans="1:27" x14ac:dyDescent="0.25">
      <c r="A21" t="s">
        <v>54</v>
      </c>
      <c r="B21" t="s">
        <v>55</v>
      </c>
      <c r="C21" s="17">
        <v>44771</v>
      </c>
      <c r="D21" s="7">
        <v>540000</v>
      </c>
      <c r="E21" t="s">
        <v>39</v>
      </c>
      <c r="F21" t="s">
        <v>40</v>
      </c>
      <c r="G21" s="7">
        <v>540000</v>
      </c>
      <c r="H21" s="7">
        <v>211300</v>
      </c>
      <c r="I21" s="12">
        <f>H21/G21*100</f>
        <v>39.129629629629633</v>
      </c>
      <c r="J21" s="7">
        <v>685429</v>
      </c>
      <c r="K21" s="7">
        <v>309059</v>
      </c>
      <c r="L21" s="7">
        <f>G21-K21</f>
        <v>230941</v>
      </c>
      <c r="M21" s="7">
        <v>236264.90625</v>
      </c>
      <c r="N21" s="22">
        <f>L21/M21</f>
        <v>0.97746636885476934</v>
      </c>
      <c r="O21" s="26">
        <v>1292</v>
      </c>
      <c r="P21" s="31">
        <f>L21/O21</f>
        <v>178.74690402476782</v>
      </c>
      <c r="Q21" s="36" t="s">
        <v>41</v>
      </c>
      <c r="R21" s="41">
        <f>ABS(N11-N21)*100</f>
        <v>35.607264190816949</v>
      </c>
      <c r="S21" t="s">
        <v>47</v>
      </c>
      <c r="T21" t="s">
        <v>51</v>
      </c>
      <c r="U21" s="7">
        <v>303654</v>
      </c>
      <c r="V21" t="s">
        <v>44</v>
      </c>
      <c r="W21" s="17" t="s">
        <v>45</v>
      </c>
      <c r="Y21" t="s">
        <v>46</v>
      </c>
      <c r="Z21">
        <v>401</v>
      </c>
      <c r="AA21">
        <v>90</v>
      </c>
    </row>
  </sheetData>
  <conditionalFormatting sqref="A2:AM8 A19:AM21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83637-AC96-49A2-8785-20F03CBE300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Jellison</dc:creator>
  <cp:lastModifiedBy>Kelly Jellison</cp:lastModifiedBy>
  <dcterms:created xsi:type="dcterms:W3CDTF">2024-12-31T14:02:54Z</dcterms:created>
  <dcterms:modified xsi:type="dcterms:W3CDTF">2025-01-02T18:08:48Z</dcterms:modified>
</cp:coreProperties>
</file>