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1EE8CFC3-D018-4393-A218-F1BC720B8A02}" xr6:coauthVersionLast="47" xr6:coauthVersionMax="47" xr10:uidLastSave="{00000000-0000-0000-0000-000000000000}"/>
  <bookViews>
    <workbookView xWindow="28680" yWindow="-120" windowWidth="29040" windowHeight="15720" xr2:uid="{5DD3AA6D-766A-42B8-83D6-6EC0348D6ED3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N2" i="2" s="1"/>
  <c r="I3" i="2"/>
  <c r="L3" i="2"/>
  <c r="N3" i="2" s="1"/>
  <c r="I4" i="2"/>
  <c r="L4" i="2"/>
  <c r="P4" i="2" s="1"/>
  <c r="I5" i="2"/>
  <c r="L5" i="2"/>
  <c r="N5" i="2" s="1"/>
  <c r="I6" i="2"/>
  <c r="L6" i="2"/>
  <c r="N6" i="2" s="1"/>
  <c r="I7" i="2"/>
  <c r="L7" i="2"/>
  <c r="N7" i="2" s="1"/>
  <c r="I8" i="2"/>
  <c r="L8" i="2"/>
  <c r="N8" i="2" s="1"/>
  <c r="I9" i="2"/>
  <c r="L9" i="2"/>
  <c r="N9" i="2"/>
  <c r="P9" i="2"/>
  <c r="I10" i="2"/>
  <c r="L10" i="2"/>
  <c r="N10" i="2" s="1"/>
  <c r="I11" i="2"/>
  <c r="L11" i="2"/>
  <c r="P11" i="2" s="1"/>
  <c r="N11" i="2"/>
  <c r="I12" i="2"/>
  <c r="L12" i="2"/>
  <c r="N12" i="2" s="1"/>
  <c r="P12" i="2"/>
  <c r="I13" i="2"/>
  <c r="L13" i="2"/>
  <c r="N13" i="2" s="1"/>
  <c r="I14" i="2"/>
  <c r="L14" i="2"/>
  <c r="P14" i="2" s="1"/>
  <c r="I15" i="2"/>
  <c r="L15" i="2"/>
  <c r="P15" i="2" s="1"/>
  <c r="N15" i="2"/>
  <c r="I16" i="2"/>
  <c r="L16" i="2"/>
  <c r="N16" i="2" s="1"/>
  <c r="I17" i="2"/>
  <c r="L17" i="2"/>
  <c r="N17" i="2" s="1"/>
  <c r="I18" i="2"/>
  <c r="L18" i="2"/>
  <c r="N18" i="2" s="1"/>
  <c r="I19" i="2"/>
  <c r="L19" i="2"/>
  <c r="N19" i="2" s="1"/>
  <c r="I20" i="2"/>
  <c r="L20" i="2"/>
  <c r="N20" i="2" s="1"/>
  <c r="I21" i="2"/>
  <c r="L21" i="2"/>
  <c r="N21" i="2" s="1"/>
  <c r="D22" i="2"/>
  <c r="G22" i="2"/>
  <c r="H22" i="2"/>
  <c r="I23" i="2" s="1"/>
  <c r="J22" i="2"/>
  <c r="M22" i="2"/>
  <c r="P5" i="2" l="1"/>
  <c r="P21" i="2"/>
  <c r="P7" i="2"/>
  <c r="P6" i="2"/>
  <c r="P19" i="2"/>
  <c r="N14" i="2"/>
  <c r="N4" i="2"/>
  <c r="Q23" i="2" s="1"/>
  <c r="P13" i="2"/>
  <c r="P10" i="2"/>
  <c r="P16" i="2"/>
  <c r="P3" i="2"/>
  <c r="I24" i="2"/>
  <c r="P2" i="2"/>
  <c r="P18" i="2"/>
  <c r="L22" i="2"/>
  <c r="N23" i="2" s="1"/>
  <c r="P20" i="2"/>
  <c r="P8" i="2"/>
  <c r="P17" i="2"/>
  <c r="N24" i="2" l="1"/>
  <c r="P22" i="2"/>
  <c r="R5" i="2"/>
  <c r="R16" i="2"/>
  <c r="R9" i="2"/>
  <c r="R21" i="2"/>
  <c r="R14" i="2"/>
  <c r="R7" i="2"/>
  <c r="R19" i="2"/>
  <c r="R2" i="2"/>
  <c r="R12" i="2"/>
  <c r="R17" i="2"/>
  <c r="R10" i="2"/>
  <c r="R4" i="2"/>
  <c r="R15" i="2"/>
  <c r="R8" i="2"/>
  <c r="R20" i="2"/>
  <c r="R3" i="2"/>
  <c r="R13" i="2"/>
  <c r="R22" i="2"/>
  <c r="R6" i="2"/>
  <c r="R18" i="2"/>
  <c r="R11" i="2"/>
  <c r="Q24" i="2" l="1"/>
  <c r="S24" i="2" s="1"/>
</calcChain>
</file>

<file path=xl/sharedStrings.xml><?xml version="1.0" encoding="utf-8"?>
<sst xmlns="http://schemas.openxmlformats.org/spreadsheetml/2006/main" count="248" uniqueCount="103">
  <si>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</si>
  <si>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</si>
  <si>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</si>
  <si>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</si>
  <si>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</si>
  <si>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</si>
  <si>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</si>
  <si>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</si>
  <si>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</si>
  <si>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</si>
  <si>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</si>
  <si>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</si>
  <si>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</si>
  <si>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</si>
  <si>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</si>
  <si>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</si>
  <si>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</si>
  <si>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</si>
  <si>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</si>
  <si>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</si>
  <si>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</si>
  <si>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</si>
  <si>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</si>
  <si>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</si>
  <si>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</si>
  <si>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</si>
  <si>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</si>
  <si>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</si>
  <si>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</si>
  <si>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</si>
  <si>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</si>
  <si>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</si>
  <si>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</si>
  <si>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</si>
  <si>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</si>
  <si>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</si>
  <si>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</si>
  <si>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</si>
  <si>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</si>
  <si>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20-010-093-10</t>
  </si>
  <si>
    <t>3208 FOX RIDGE CT</t>
  </si>
  <si>
    <t>WD</t>
  </si>
  <si>
    <t>03-ARM'S LENGTH</t>
  </si>
  <si>
    <t>KRA</t>
  </si>
  <si>
    <t>1 STORY</t>
  </si>
  <si>
    <t>RES 1 FAMILY</t>
  </si>
  <si>
    <t>No</t>
  </si>
  <si>
    <t xml:space="preserve">  /  /    </t>
  </si>
  <si>
    <t>20-015-002-00</t>
  </si>
  <si>
    <t>KRA-KALAMZOO RIVER AREA</t>
  </si>
  <si>
    <t>20-014-014-00</t>
  </si>
  <si>
    <t>6216 131ST AVE</t>
  </si>
  <si>
    <t>20-014-029-10</t>
  </si>
  <si>
    <t>3001 INDIAN PT RD</t>
  </si>
  <si>
    <t>1.75 STORY</t>
  </si>
  <si>
    <t>20-014-029-20</t>
  </si>
  <si>
    <t>3031 INDIAN POINT RD</t>
  </si>
  <si>
    <t>20-050-011-00</t>
  </si>
  <si>
    <t>6177 BAYOU TR</t>
  </si>
  <si>
    <t>1.5 STORY</t>
  </si>
  <si>
    <t>RESIDENTIAL</t>
  </si>
  <si>
    <t>20-050-014-00</t>
  </si>
  <si>
    <t>6171 BAYOU TR</t>
  </si>
  <si>
    <t>20-190-003-00</t>
  </si>
  <si>
    <t>6564 HERON RIDGE RD</t>
  </si>
  <si>
    <t>20-190-013-00</t>
  </si>
  <si>
    <t>6597 HERON BAY DR</t>
  </si>
  <si>
    <t>20-230-004-00</t>
  </si>
  <si>
    <t>3260 LORRIMAR LN</t>
  </si>
  <si>
    <t>BI-LEVEL</t>
  </si>
  <si>
    <t>20-230-014-00</t>
  </si>
  <si>
    <t>3239 LORRIMAR LANE</t>
  </si>
  <si>
    <t>20-245-007-00</t>
  </si>
  <si>
    <t>3183 LIGHTHOUSE WAY</t>
  </si>
  <si>
    <t>AVG SUBDIVISION</t>
  </si>
  <si>
    <t>20-260-024-00</t>
  </si>
  <si>
    <t>3268 LORRIMAR LN</t>
  </si>
  <si>
    <t>20-260-035-00</t>
  </si>
  <si>
    <t>3142 WATERS EDGE</t>
  </si>
  <si>
    <t>20-295-005-00</t>
  </si>
  <si>
    <t>6026 RIVER RIDGE</t>
  </si>
  <si>
    <t>20-295-007-00</t>
  </si>
  <si>
    <t>6036 RIVER RIDGE DR</t>
  </si>
  <si>
    <t>2 STORY</t>
  </si>
  <si>
    <t>20-295-008-00</t>
  </si>
  <si>
    <t>6030 RIVER RIDGE DR</t>
  </si>
  <si>
    <t>20-295-022-00</t>
  </si>
  <si>
    <t>6036 POTAWATOMIE RIDGE DR</t>
  </si>
  <si>
    <t>TRI-LEVEL</t>
  </si>
  <si>
    <t>20-315-007-00</t>
  </si>
  <si>
    <t>3231 LAKE TRAIL DR</t>
  </si>
  <si>
    <t>20-315-009-00</t>
  </si>
  <si>
    <t>3237 LAKE TRAIL DR</t>
  </si>
  <si>
    <t>20-370-014-00</t>
  </si>
  <si>
    <t>6262 CHIPPEWA AVE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</si>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</sst>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33BE-B98C-4BEE-ACE8-B1D63E2476BD}">
  <dimension ref="A1:BL24"/>
  <sheetViews>
    <sheetView tabSelected="1" workbookViewId="0">
      <selection activeCell="L30" sqref="L30"/>
    </sheetView>
  </sheetViews>
  <sheetFormatPr defaultRowHeight="15" x14ac:dyDescent="0.25"/>
  <cols>
    <col min="1" max="1" width="14.28515625" bestFit="1" customWidth="1"/>
    <col min="2" max="2" width="28.28515625" bestFit="1" customWidth="1"/>
    <col min="3" max="3" width="9.28515625" style="17" bestFit="1" customWidth="1"/>
    <col min="4" max="4" width="11.85546875" style="7" bestFit="1" customWidth="1"/>
    <col min="5" max="5" width="5.5703125" bestFit="1" customWidth="1"/>
    <col min="6" max="6" width="16.7109375" bestFit="1" customWidth="1"/>
    <col min="7" max="7" width="11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8" style="22" bestFit="1" customWidth="1"/>
    <col min="15" max="15" width="10.140625" style="26" bestFit="1" customWidth="1"/>
    <col min="16" max="16" width="15.5703125" style="31" bestFit="1" customWidth="1"/>
    <col min="17" max="17" width="8.7109375" style="39" bestFit="1" customWidth="1"/>
    <col min="18" max="18" width="18.85546875" style="41" bestFit="1" customWidth="1"/>
    <col min="19" max="19" width="13.28515625" bestFit="1" customWidth="1"/>
    <col min="20" max="20" width="12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26.710937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45065</v>
      </c>
      <c r="D2" s="7">
        <v>2000000</v>
      </c>
      <c r="E2" t="s">
        <v>41</v>
      </c>
      <c r="F2" t="s">
        <v>42</v>
      </c>
      <c r="G2" s="7">
        <v>2000000</v>
      </c>
      <c r="H2" s="7">
        <v>853900</v>
      </c>
      <c r="I2" s="12">
        <f>H2/G2*100</f>
        <v>42.695</v>
      </c>
      <c r="J2" s="7">
        <v>2017946</v>
      </c>
      <c r="K2" s="7">
        <v>422032</v>
      </c>
      <c r="L2" s="7">
        <f>G2-K2</f>
        <v>1577968</v>
      </c>
      <c r="M2" s="7">
        <v>1209995.375</v>
      </c>
      <c r="N2" s="22">
        <f>L2/M2</f>
        <v>1.3041107698448848</v>
      </c>
      <c r="O2" s="26">
        <v>2695</v>
      </c>
      <c r="P2" s="31">
        <f>L2/O2</f>
        <v>585.51688311688315</v>
      </c>
      <c r="Q2" s="36" t="s">
        <v>43</v>
      </c>
      <c r="R2" s="41">
        <f>ABS(N24-N2)*100</f>
        <v>9.3357227800607401</v>
      </c>
      <c r="S2" t="s">
        <v>44</v>
      </c>
      <c r="T2" t="s">
        <v>45</v>
      </c>
      <c r="U2" s="7">
        <v>382471</v>
      </c>
      <c r="V2" t="s">
        <v>46</v>
      </c>
      <c r="W2" s="17" t="s">
        <v>47</v>
      </c>
      <c r="X2" t="s">
        <v>48</v>
      </c>
      <c r="Y2" t="s">
        <v>49</v>
      </c>
      <c r="Z2">
        <v>401</v>
      </c>
      <c r="AA2">
        <v>93</v>
      </c>
      <c r="AL2" s="2"/>
      <c r="BC2" s="2"/>
      <c r="BE2" s="2"/>
    </row>
    <row r="3" spans="1:64" x14ac:dyDescent="0.25">
      <c r="A3" t="s">
        <v>50</v>
      </c>
      <c r="B3" t="s">
        <v>51</v>
      </c>
      <c r="C3" s="17">
        <v>45259</v>
      </c>
      <c r="D3" s="7">
        <v>400000</v>
      </c>
      <c r="E3" t="s">
        <v>41</v>
      </c>
      <c r="F3" t="s">
        <v>42</v>
      </c>
      <c r="G3" s="7">
        <v>400000</v>
      </c>
      <c r="H3" s="7">
        <v>204700</v>
      </c>
      <c r="I3" s="12">
        <f>H3/G3*100</f>
        <v>51.175000000000004</v>
      </c>
      <c r="J3" s="7">
        <v>400043</v>
      </c>
      <c r="K3" s="7">
        <v>126876</v>
      </c>
      <c r="L3" s="7">
        <f>G3-K3</f>
        <v>273124</v>
      </c>
      <c r="M3" s="7">
        <v>212086.1875</v>
      </c>
      <c r="N3" s="22">
        <f>L3/M3</f>
        <v>1.2877972074442614</v>
      </c>
      <c r="O3" s="26">
        <v>1499</v>
      </c>
      <c r="P3" s="31">
        <f>L3/O3</f>
        <v>182.20413609072716</v>
      </c>
      <c r="Q3" s="36" t="s">
        <v>43</v>
      </c>
      <c r="R3" s="41">
        <f>ABS(N24-N3)*100</f>
        <v>10.967079020123084</v>
      </c>
      <c r="S3" t="s">
        <v>44</v>
      </c>
      <c r="T3" t="s">
        <v>45</v>
      </c>
      <c r="U3" s="7">
        <v>122000</v>
      </c>
      <c r="V3" t="s">
        <v>46</v>
      </c>
      <c r="W3" s="17" t="s">
        <v>47</v>
      </c>
      <c r="Y3" t="s">
        <v>49</v>
      </c>
      <c r="Z3">
        <v>401</v>
      </c>
      <c r="AA3">
        <v>79</v>
      </c>
    </row>
    <row r="4" spans="1:64" x14ac:dyDescent="0.25">
      <c r="A4" t="s">
        <v>52</v>
      </c>
      <c r="B4" t="s">
        <v>53</v>
      </c>
      <c r="C4" s="17">
        <v>44904</v>
      </c>
      <c r="D4" s="7">
        <v>1600000</v>
      </c>
      <c r="E4" t="s">
        <v>41</v>
      </c>
      <c r="F4" t="s">
        <v>42</v>
      </c>
      <c r="G4" s="7">
        <v>1600000</v>
      </c>
      <c r="H4" s="7">
        <v>518600</v>
      </c>
      <c r="I4" s="12">
        <f>H4/G4*100</f>
        <v>32.412500000000001</v>
      </c>
      <c r="J4" s="7">
        <v>1609683</v>
      </c>
      <c r="K4" s="7">
        <v>687936</v>
      </c>
      <c r="L4" s="7">
        <f>G4-K4</f>
        <v>912064</v>
      </c>
      <c r="M4" s="7">
        <v>715642.0625</v>
      </c>
      <c r="N4" s="22">
        <f>L4/M4</f>
        <v>1.2744695257484253</v>
      </c>
      <c r="O4" s="26">
        <v>3766</v>
      </c>
      <c r="P4" s="31">
        <f>L4/O4</f>
        <v>242.1837493361657</v>
      </c>
      <c r="Q4" s="36" t="s">
        <v>43</v>
      </c>
      <c r="R4" s="41">
        <f>ABS(N24-N4)*100</f>
        <v>12.299847189706693</v>
      </c>
      <c r="S4" t="s">
        <v>54</v>
      </c>
      <c r="T4" t="s">
        <v>45</v>
      </c>
      <c r="U4" s="7">
        <v>634691</v>
      </c>
      <c r="V4" t="s">
        <v>46</v>
      </c>
      <c r="W4" s="17" t="s">
        <v>47</v>
      </c>
      <c r="Y4" t="s">
        <v>49</v>
      </c>
      <c r="Z4">
        <v>401</v>
      </c>
      <c r="AA4">
        <v>94</v>
      </c>
    </row>
    <row r="5" spans="1:64" x14ac:dyDescent="0.25">
      <c r="A5" t="s">
        <v>55</v>
      </c>
      <c r="B5" t="s">
        <v>56</v>
      </c>
      <c r="C5" s="17">
        <v>44844</v>
      </c>
      <c r="D5" s="7">
        <v>1100000</v>
      </c>
      <c r="E5" t="s">
        <v>41</v>
      </c>
      <c r="F5" t="s">
        <v>42</v>
      </c>
      <c r="G5" s="7">
        <v>1100000</v>
      </c>
      <c r="H5" s="7">
        <v>493800</v>
      </c>
      <c r="I5" s="12">
        <f>H5/G5*100</f>
        <v>44.890909090909091</v>
      </c>
      <c r="J5" s="7">
        <v>1150268</v>
      </c>
      <c r="K5" s="7">
        <v>354140</v>
      </c>
      <c r="L5" s="7">
        <f>G5-K5</f>
        <v>745860</v>
      </c>
      <c r="M5" s="7">
        <v>618111.8125</v>
      </c>
      <c r="N5" s="22">
        <f>L5/M5</f>
        <v>1.2066748845703381</v>
      </c>
      <c r="O5" s="26">
        <v>3014</v>
      </c>
      <c r="P5" s="31">
        <f>L5/O5</f>
        <v>247.46516257465163</v>
      </c>
      <c r="Q5" s="36" t="s">
        <v>43</v>
      </c>
      <c r="R5" s="41">
        <f>ABS(N24-N5)*100</f>
        <v>19.079311307515411</v>
      </c>
      <c r="S5" t="s">
        <v>44</v>
      </c>
      <c r="T5" t="s">
        <v>45</v>
      </c>
      <c r="U5" s="7">
        <v>334621</v>
      </c>
      <c r="V5" t="s">
        <v>46</v>
      </c>
      <c r="W5" s="17" t="s">
        <v>47</v>
      </c>
      <c r="Y5" t="s">
        <v>49</v>
      </c>
      <c r="Z5">
        <v>401</v>
      </c>
      <c r="AA5">
        <v>80</v>
      </c>
    </row>
    <row r="6" spans="1:64" x14ac:dyDescent="0.25">
      <c r="A6" t="s">
        <v>57</v>
      </c>
      <c r="B6" t="s">
        <v>58</v>
      </c>
      <c r="C6" s="17">
        <v>45161</v>
      </c>
      <c r="D6" s="7">
        <v>655000</v>
      </c>
      <c r="E6" t="s">
        <v>41</v>
      </c>
      <c r="F6" t="s">
        <v>42</v>
      </c>
      <c r="G6" s="7">
        <v>655000</v>
      </c>
      <c r="H6" s="7">
        <v>305200</v>
      </c>
      <c r="I6" s="12">
        <f>H6/G6*100</f>
        <v>46.595419847328245</v>
      </c>
      <c r="J6" s="7">
        <v>755757</v>
      </c>
      <c r="K6" s="7">
        <v>199439</v>
      </c>
      <c r="L6" s="7">
        <f>G6-K6</f>
        <v>455561</v>
      </c>
      <c r="M6" s="7">
        <v>431923.90625</v>
      </c>
      <c r="N6" s="22">
        <f>L6/M6</f>
        <v>1.0547251342376931</v>
      </c>
      <c r="O6" s="26">
        <v>2097</v>
      </c>
      <c r="P6" s="31">
        <f>L6/O6</f>
        <v>217.24415832141153</v>
      </c>
      <c r="Q6" s="36" t="s">
        <v>43</v>
      </c>
      <c r="R6" s="41">
        <f>ABS(N24-N6)*100</f>
        <v>34.274286340779916</v>
      </c>
      <c r="S6" t="s">
        <v>59</v>
      </c>
      <c r="T6" t="s">
        <v>60</v>
      </c>
      <c r="U6" s="7">
        <v>187200</v>
      </c>
      <c r="V6" t="s">
        <v>46</v>
      </c>
      <c r="W6" s="17" t="s">
        <v>47</v>
      </c>
      <c r="Y6" t="s">
        <v>49</v>
      </c>
      <c r="Z6">
        <v>401</v>
      </c>
      <c r="AA6">
        <v>91</v>
      </c>
    </row>
    <row r="7" spans="1:64" x14ac:dyDescent="0.25">
      <c r="A7" t="s">
        <v>61</v>
      </c>
      <c r="B7" t="s">
        <v>62</v>
      </c>
      <c r="C7" s="17">
        <v>45252</v>
      </c>
      <c r="D7" s="7">
        <v>990000</v>
      </c>
      <c r="E7" t="s">
        <v>41</v>
      </c>
      <c r="F7" t="s">
        <v>42</v>
      </c>
      <c r="G7" s="7">
        <v>990000</v>
      </c>
      <c r="H7" s="7">
        <v>337500</v>
      </c>
      <c r="I7" s="12">
        <f>H7/G7*100</f>
        <v>34.090909090909086</v>
      </c>
      <c r="J7" s="7">
        <v>827088</v>
      </c>
      <c r="K7" s="7">
        <v>156321</v>
      </c>
      <c r="L7" s="7">
        <f>G7-K7</f>
        <v>833679</v>
      </c>
      <c r="M7" s="7">
        <v>520781.84375</v>
      </c>
      <c r="N7" s="22">
        <f>L7/M7</f>
        <v>1.6008219372567172</v>
      </c>
      <c r="O7" s="26">
        <v>1659</v>
      </c>
      <c r="P7" s="31">
        <f>L7/O7</f>
        <v>502.51898734177217</v>
      </c>
      <c r="Q7" s="36" t="s">
        <v>43</v>
      </c>
      <c r="R7" s="41">
        <f>ABS(N24-N7)*100</f>
        <v>20.335393961122495</v>
      </c>
      <c r="S7" t="s">
        <v>44</v>
      </c>
      <c r="T7" t="s">
        <v>60</v>
      </c>
      <c r="U7" s="7">
        <v>156000</v>
      </c>
      <c r="V7" t="s">
        <v>46</v>
      </c>
      <c r="W7" s="17" t="s">
        <v>47</v>
      </c>
      <c r="Y7" t="s">
        <v>49</v>
      </c>
      <c r="Z7">
        <v>401</v>
      </c>
      <c r="AA7">
        <v>94</v>
      </c>
    </row>
    <row r="8" spans="1:64" x14ac:dyDescent="0.25">
      <c r="A8" t="s">
        <v>63</v>
      </c>
      <c r="B8" t="s">
        <v>64</v>
      </c>
      <c r="C8" s="17">
        <v>44789</v>
      </c>
      <c r="D8" s="7">
        <v>783000</v>
      </c>
      <c r="E8" t="s">
        <v>41</v>
      </c>
      <c r="F8" t="s">
        <v>42</v>
      </c>
      <c r="G8" s="7">
        <v>783000</v>
      </c>
      <c r="H8" s="7">
        <v>320300</v>
      </c>
      <c r="I8" s="12">
        <f>H8/G8*100</f>
        <v>40.90676883780332</v>
      </c>
      <c r="J8" s="7">
        <v>904913</v>
      </c>
      <c r="K8" s="7">
        <v>217205</v>
      </c>
      <c r="L8" s="7">
        <f>G8-K8</f>
        <v>565795</v>
      </c>
      <c r="M8" s="7">
        <v>533934.8125</v>
      </c>
      <c r="N8" s="22">
        <f>L8/M8</f>
        <v>1.0596705566936599</v>
      </c>
      <c r="O8" s="26">
        <v>2420</v>
      </c>
      <c r="P8" s="31">
        <f>L8/O8</f>
        <v>233.79958677685951</v>
      </c>
      <c r="Q8" s="36" t="s">
        <v>43</v>
      </c>
      <c r="R8" s="41">
        <f>ABS(N24-N8)*100</f>
        <v>33.779744095183226</v>
      </c>
      <c r="S8" t="s">
        <v>59</v>
      </c>
      <c r="T8" t="s">
        <v>45</v>
      </c>
      <c r="U8" s="7">
        <v>213030</v>
      </c>
      <c r="V8" t="s">
        <v>46</v>
      </c>
      <c r="W8" s="17" t="s">
        <v>47</v>
      </c>
      <c r="Y8" t="s">
        <v>49</v>
      </c>
      <c r="Z8">
        <v>401</v>
      </c>
      <c r="AA8">
        <v>90</v>
      </c>
    </row>
    <row r="9" spans="1:64" x14ac:dyDescent="0.25">
      <c r="A9" t="s">
        <v>65</v>
      </c>
      <c r="B9" t="s">
        <v>66</v>
      </c>
      <c r="C9" s="17">
        <v>44917</v>
      </c>
      <c r="D9" s="7">
        <v>1100000</v>
      </c>
      <c r="E9" t="s">
        <v>41</v>
      </c>
      <c r="F9" t="s">
        <v>42</v>
      </c>
      <c r="G9" s="7">
        <v>1100000</v>
      </c>
      <c r="H9" s="7">
        <v>431319</v>
      </c>
      <c r="I9" s="12">
        <f>H9/G9*100</f>
        <v>39.210818181818183</v>
      </c>
      <c r="J9" s="7">
        <v>1160893</v>
      </c>
      <c r="K9" s="7">
        <v>247642</v>
      </c>
      <c r="L9" s="7">
        <f>G9-K9</f>
        <v>852358</v>
      </c>
      <c r="M9" s="7">
        <v>709045.8125</v>
      </c>
      <c r="N9" s="22">
        <f>L9/M9</f>
        <v>1.2021197854546246</v>
      </c>
      <c r="O9" s="26">
        <v>4121</v>
      </c>
      <c r="P9" s="31">
        <f>L9/O9</f>
        <v>206.83280757097791</v>
      </c>
      <c r="Q9" s="36" t="s">
        <v>43</v>
      </c>
      <c r="R9" s="41">
        <f>ABS(N24-N9)*100</f>
        <v>19.534821219086762</v>
      </c>
      <c r="S9" t="s">
        <v>59</v>
      </c>
      <c r="T9" t="s">
        <v>45</v>
      </c>
      <c r="U9" s="7">
        <v>237380</v>
      </c>
      <c r="V9" t="s">
        <v>46</v>
      </c>
      <c r="W9" s="17" t="s">
        <v>47</v>
      </c>
      <c r="Y9" t="s">
        <v>49</v>
      </c>
      <c r="Z9">
        <v>401</v>
      </c>
      <c r="AA9">
        <v>86</v>
      </c>
    </row>
    <row r="10" spans="1:64" x14ac:dyDescent="0.25">
      <c r="A10" t="s">
        <v>67</v>
      </c>
      <c r="B10" t="s">
        <v>68</v>
      </c>
      <c r="C10" s="17">
        <v>45128</v>
      </c>
      <c r="D10" s="7">
        <v>594500</v>
      </c>
      <c r="E10" t="s">
        <v>41</v>
      </c>
      <c r="F10" t="s">
        <v>42</v>
      </c>
      <c r="G10" s="7">
        <v>594500</v>
      </c>
      <c r="H10" s="7">
        <v>203200</v>
      </c>
      <c r="I10" s="12">
        <f>H10/G10*100</f>
        <v>34.179983179142134</v>
      </c>
      <c r="J10" s="7">
        <v>496983</v>
      </c>
      <c r="K10" s="7">
        <v>83933</v>
      </c>
      <c r="L10" s="7">
        <f>G10-K10</f>
        <v>510567</v>
      </c>
      <c r="M10" s="7">
        <v>320691</v>
      </c>
      <c r="N10" s="22">
        <f>L10/M10</f>
        <v>1.5920839686801314</v>
      </c>
      <c r="O10" s="26">
        <v>2742</v>
      </c>
      <c r="P10" s="31">
        <f>L10/O10</f>
        <v>186.20240700218818</v>
      </c>
      <c r="Q10" s="36" t="s">
        <v>43</v>
      </c>
      <c r="R10" s="41">
        <f>ABS(N24-N10)*100</f>
        <v>19.461597103463912</v>
      </c>
      <c r="S10" t="s">
        <v>69</v>
      </c>
      <c r="T10" t="s">
        <v>45</v>
      </c>
      <c r="U10" s="7">
        <v>72800</v>
      </c>
      <c r="V10" t="s">
        <v>46</v>
      </c>
      <c r="W10" s="17" t="s">
        <v>47</v>
      </c>
      <c r="Y10" t="s">
        <v>49</v>
      </c>
      <c r="Z10">
        <v>401</v>
      </c>
      <c r="AA10">
        <v>85</v>
      </c>
    </row>
    <row r="11" spans="1:64" x14ac:dyDescent="0.25">
      <c r="A11" t="s">
        <v>70</v>
      </c>
      <c r="B11" t="s">
        <v>71</v>
      </c>
      <c r="C11" s="17">
        <v>44706</v>
      </c>
      <c r="D11" s="7">
        <v>640000</v>
      </c>
      <c r="E11" t="s">
        <v>41</v>
      </c>
      <c r="F11" t="s">
        <v>42</v>
      </c>
      <c r="G11" s="7">
        <v>640000</v>
      </c>
      <c r="H11" s="7">
        <v>164700</v>
      </c>
      <c r="I11" s="12">
        <f>H11/G11*100</f>
        <v>25.734375</v>
      </c>
      <c r="J11" s="7">
        <v>448112</v>
      </c>
      <c r="K11" s="7">
        <v>75564</v>
      </c>
      <c r="L11" s="7">
        <f>G11-K11</f>
        <v>564436</v>
      </c>
      <c r="M11" s="7">
        <v>289245.34375</v>
      </c>
      <c r="N11" s="22">
        <f>L11/M11</f>
        <v>1.9514091140836212</v>
      </c>
      <c r="O11" s="26">
        <v>1976</v>
      </c>
      <c r="P11" s="31">
        <f>L11/O11</f>
        <v>285.64574898785423</v>
      </c>
      <c r="Q11" s="36" t="s">
        <v>43</v>
      </c>
      <c r="R11" s="41">
        <f>ABS(N24-N11)*100</f>
        <v>55.394111643812892</v>
      </c>
      <c r="S11" t="s">
        <v>59</v>
      </c>
      <c r="T11" t="s">
        <v>45</v>
      </c>
      <c r="U11" s="7">
        <v>72800</v>
      </c>
      <c r="V11" t="s">
        <v>46</v>
      </c>
      <c r="W11" s="17" t="s">
        <v>47</v>
      </c>
      <c r="Y11" t="s">
        <v>49</v>
      </c>
      <c r="Z11">
        <v>401</v>
      </c>
      <c r="AA11">
        <v>84</v>
      </c>
    </row>
    <row r="12" spans="1:64" x14ac:dyDescent="0.25">
      <c r="A12" t="s">
        <v>72</v>
      </c>
      <c r="B12" t="s">
        <v>73</v>
      </c>
      <c r="C12" s="17">
        <v>44866</v>
      </c>
      <c r="D12" s="7">
        <v>664000</v>
      </c>
      <c r="E12" t="s">
        <v>41</v>
      </c>
      <c r="F12" t="s">
        <v>42</v>
      </c>
      <c r="G12" s="7">
        <v>664000</v>
      </c>
      <c r="H12" s="7">
        <v>235800</v>
      </c>
      <c r="I12" s="12">
        <f>H12/G12*100</f>
        <v>35.512048192771083</v>
      </c>
      <c r="J12" s="7">
        <v>604294</v>
      </c>
      <c r="K12" s="7">
        <v>50473</v>
      </c>
      <c r="L12" s="7">
        <f>G12-K12</f>
        <v>613527</v>
      </c>
      <c r="M12" s="7">
        <v>429985.25</v>
      </c>
      <c r="N12" s="22">
        <f>L12/M12</f>
        <v>1.4268559212205536</v>
      </c>
      <c r="O12" s="26">
        <v>1700</v>
      </c>
      <c r="P12" s="31">
        <f>L12/O12</f>
        <v>360.89823529411763</v>
      </c>
      <c r="Q12" s="36" t="s">
        <v>43</v>
      </c>
      <c r="R12" s="41">
        <f>ABS(N24-N12)*100</f>
        <v>2.938792357506137</v>
      </c>
      <c r="S12" t="s">
        <v>44</v>
      </c>
      <c r="T12" t="s">
        <v>45</v>
      </c>
      <c r="U12" s="7">
        <v>42042</v>
      </c>
      <c r="V12" t="s">
        <v>46</v>
      </c>
      <c r="W12" s="17" t="s">
        <v>47</v>
      </c>
      <c r="Y12" t="s">
        <v>74</v>
      </c>
      <c r="Z12">
        <v>401</v>
      </c>
      <c r="AA12">
        <v>93</v>
      </c>
    </row>
    <row r="13" spans="1:64" x14ac:dyDescent="0.25">
      <c r="A13" t="s">
        <v>75</v>
      </c>
      <c r="B13" t="s">
        <v>76</v>
      </c>
      <c r="C13" s="17">
        <v>45126</v>
      </c>
      <c r="D13" s="7">
        <v>495000</v>
      </c>
      <c r="E13" t="s">
        <v>41</v>
      </c>
      <c r="F13" t="s">
        <v>42</v>
      </c>
      <c r="G13" s="7">
        <v>495000</v>
      </c>
      <c r="H13" s="7">
        <v>250600</v>
      </c>
      <c r="I13" s="12">
        <f>H13/G13*100</f>
        <v>50.62626262626263</v>
      </c>
      <c r="J13" s="7">
        <v>506709</v>
      </c>
      <c r="K13" s="7">
        <v>94009</v>
      </c>
      <c r="L13" s="7">
        <f>G13-K13</f>
        <v>400991</v>
      </c>
      <c r="M13" s="7">
        <v>320419.25</v>
      </c>
      <c r="N13" s="22">
        <f>L13/M13</f>
        <v>1.2514572704355309</v>
      </c>
      <c r="O13" s="26">
        <v>1440</v>
      </c>
      <c r="P13" s="31">
        <f>L13/O13</f>
        <v>278.46597222222221</v>
      </c>
      <c r="Q13" s="36" t="s">
        <v>43</v>
      </c>
      <c r="R13" s="41">
        <f>ABS(N24-N13)*100</f>
        <v>14.601072720996132</v>
      </c>
      <c r="S13" t="s">
        <v>44</v>
      </c>
      <c r="T13" t="s">
        <v>45</v>
      </c>
      <c r="U13" s="7">
        <v>90720</v>
      </c>
      <c r="V13" t="s">
        <v>46</v>
      </c>
      <c r="W13" s="17" t="s">
        <v>47</v>
      </c>
      <c r="Y13" t="s">
        <v>49</v>
      </c>
      <c r="Z13">
        <v>401</v>
      </c>
      <c r="AA13">
        <v>93</v>
      </c>
    </row>
    <row r="14" spans="1:64" x14ac:dyDescent="0.25">
      <c r="A14" t="s">
        <v>77</v>
      </c>
      <c r="B14" t="s">
        <v>78</v>
      </c>
      <c r="C14" s="17">
        <v>45044</v>
      </c>
      <c r="D14" s="7">
        <v>650000</v>
      </c>
      <c r="E14" t="s">
        <v>41</v>
      </c>
      <c r="F14" t="s">
        <v>42</v>
      </c>
      <c r="G14" s="7">
        <v>650000</v>
      </c>
      <c r="H14" s="7">
        <v>164300</v>
      </c>
      <c r="I14" s="12">
        <f>H14/G14*100</f>
        <v>25.276923076923076</v>
      </c>
      <c r="J14" s="7">
        <v>474784</v>
      </c>
      <c r="K14" s="7">
        <v>187577</v>
      </c>
      <c r="L14" s="7">
        <f>G14-K14</f>
        <v>462423</v>
      </c>
      <c r="M14" s="7">
        <v>222986.796875</v>
      </c>
      <c r="N14" s="22">
        <f>L14/M14</f>
        <v>2.0737685211883692</v>
      </c>
      <c r="O14" s="26">
        <v>1546</v>
      </c>
      <c r="P14" s="31">
        <f>L14/O14</f>
        <v>299.10931435963778</v>
      </c>
      <c r="Q14" s="36" t="s">
        <v>43</v>
      </c>
      <c r="R14" s="41">
        <f>ABS(N24-N14)*100</f>
        <v>67.630052354287699</v>
      </c>
      <c r="S14" t="s">
        <v>44</v>
      </c>
      <c r="T14" t="s">
        <v>45</v>
      </c>
      <c r="U14" s="7">
        <v>183000</v>
      </c>
      <c r="V14" t="s">
        <v>46</v>
      </c>
      <c r="W14" s="17" t="s">
        <v>47</v>
      </c>
      <c r="Y14" t="s">
        <v>49</v>
      </c>
      <c r="Z14">
        <v>401</v>
      </c>
      <c r="AA14">
        <v>80</v>
      </c>
    </row>
    <row r="15" spans="1:64" x14ac:dyDescent="0.25">
      <c r="A15" t="s">
        <v>79</v>
      </c>
      <c r="B15" t="s">
        <v>80</v>
      </c>
      <c r="C15" s="17">
        <v>45350</v>
      </c>
      <c r="D15" s="7">
        <v>915000</v>
      </c>
      <c r="E15" t="s">
        <v>41</v>
      </c>
      <c r="F15" t="s">
        <v>42</v>
      </c>
      <c r="G15" s="7">
        <v>915000</v>
      </c>
      <c r="H15" s="7">
        <v>283500</v>
      </c>
      <c r="I15" s="12">
        <f>H15/G15*100</f>
        <v>30.983606557377048</v>
      </c>
      <c r="J15" s="7">
        <v>759066</v>
      </c>
      <c r="K15" s="7">
        <v>122111</v>
      </c>
      <c r="L15" s="7">
        <f>G15-K15</f>
        <v>792889</v>
      </c>
      <c r="M15" s="7">
        <v>494530.28125</v>
      </c>
      <c r="N15" s="22">
        <f>L15/M15</f>
        <v>1.6033173903847773</v>
      </c>
      <c r="O15" s="26">
        <v>2791</v>
      </c>
      <c r="P15" s="31">
        <f>L15/O15</f>
        <v>284.08778215693297</v>
      </c>
      <c r="Q15" s="36" t="s">
        <v>43</v>
      </c>
      <c r="R15" s="41">
        <f>ABS(N24-N15)*100</f>
        <v>20.584939273928505</v>
      </c>
      <c r="S15" t="s">
        <v>59</v>
      </c>
      <c r="T15" t="s">
        <v>45</v>
      </c>
      <c r="U15" s="7">
        <v>107880</v>
      </c>
      <c r="V15" t="s">
        <v>46</v>
      </c>
      <c r="W15" s="17" t="s">
        <v>47</v>
      </c>
      <c r="Y15" t="s">
        <v>49</v>
      </c>
      <c r="Z15">
        <v>401</v>
      </c>
      <c r="AA15">
        <v>89</v>
      </c>
    </row>
    <row r="16" spans="1:64" x14ac:dyDescent="0.25">
      <c r="A16" t="s">
        <v>81</v>
      </c>
      <c r="B16" t="s">
        <v>82</v>
      </c>
      <c r="C16" s="17">
        <v>45322</v>
      </c>
      <c r="D16" s="7">
        <v>765000</v>
      </c>
      <c r="E16" t="s">
        <v>41</v>
      </c>
      <c r="F16" t="s">
        <v>42</v>
      </c>
      <c r="G16" s="7">
        <v>765000</v>
      </c>
      <c r="H16" s="7">
        <v>286100</v>
      </c>
      <c r="I16" s="12">
        <f>H16/G16*100</f>
        <v>37.398692810457518</v>
      </c>
      <c r="J16" s="7">
        <v>671575</v>
      </c>
      <c r="K16" s="7">
        <v>121666</v>
      </c>
      <c r="L16" s="7">
        <f>G16-K16</f>
        <v>643334</v>
      </c>
      <c r="M16" s="7">
        <v>426947.96875</v>
      </c>
      <c r="N16" s="22">
        <f>L16/M16</f>
        <v>1.506820613021127</v>
      </c>
      <c r="O16" s="26">
        <v>2004</v>
      </c>
      <c r="P16" s="31">
        <f>L16/O16</f>
        <v>321.02495009980038</v>
      </c>
      <c r="Q16" s="36" t="s">
        <v>43</v>
      </c>
      <c r="R16" s="41">
        <f>ABS(N24-N16)*100</f>
        <v>10.935261537563479</v>
      </c>
      <c r="S16" t="s">
        <v>83</v>
      </c>
      <c r="T16" t="s">
        <v>45</v>
      </c>
      <c r="U16" s="7">
        <v>110100</v>
      </c>
      <c r="V16" t="s">
        <v>46</v>
      </c>
      <c r="W16" s="17" t="s">
        <v>47</v>
      </c>
      <c r="Y16" t="s">
        <v>49</v>
      </c>
      <c r="Z16">
        <v>401</v>
      </c>
      <c r="AA16">
        <v>89</v>
      </c>
    </row>
    <row r="17" spans="1:39" x14ac:dyDescent="0.25">
      <c r="A17" t="s">
        <v>84</v>
      </c>
      <c r="B17" t="s">
        <v>85</v>
      </c>
      <c r="C17" s="17">
        <v>45313</v>
      </c>
      <c r="D17" s="7">
        <v>380000</v>
      </c>
      <c r="E17" t="s">
        <v>41</v>
      </c>
      <c r="F17" t="s">
        <v>42</v>
      </c>
      <c r="G17" s="7">
        <v>380000</v>
      </c>
      <c r="H17" s="7">
        <v>234800</v>
      </c>
      <c r="I17" s="12">
        <f>H17/G17*100</f>
        <v>61.789473684210527</v>
      </c>
      <c r="J17" s="7">
        <v>378261</v>
      </c>
      <c r="K17" s="7">
        <v>68242</v>
      </c>
      <c r="L17" s="7">
        <f>G17-K17</f>
        <v>311758</v>
      </c>
      <c r="M17" s="7">
        <v>240697.984375</v>
      </c>
      <c r="N17" s="22">
        <f>L17/M17</f>
        <v>1.2952248055151583</v>
      </c>
      <c r="O17" s="26">
        <v>1802</v>
      </c>
      <c r="P17" s="31">
        <f>L17/O17</f>
        <v>173.00665926748059</v>
      </c>
      <c r="Q17" s="36" t="s">
        <v>43</v>
      </c>
      <c r="R17" s="41">
        <f>ABS(N24-N17)*100</f>
        <v>10.224319213033395</v>
      </c>
      <c r="S17" t="s">
        <v>44</v>
      </c>
      <c r="T17" t="s">
        <v>45</v>
      </c>
      <c r="U17" s="7">
        <v>59130</v>
      </c>
      <c r="V17" t="s">
        <v>46</v>
      </c>
      <c r="W17" s="17" t="s">
        <v>47</v>
      </c>
      <c r="Y17" t="s">
        <v>49</v>
      </c>
      <c r="Z17">
        <v>401</v>
      </c>
      <c r="AA17">
        <v>67</v>
      </c>
    </row>
    <row r="18" spans="1:39" x14ac:dyDescent="0.25">
      <c r="A18" t="s">
        <v>86</v>
      </c>
      <c r="B18" t="s">
        <v>87</v>
      </c>
      <c r="C18" s="17">
        <v>44823</v>
      </c>
      <c r="D18" s="7">
        <v>380000</v>
      </c>
      <c r="E18" t="s">
        <v>41</v>
      </c>
      <c r="F18" t="s">
        <v>42</v>
      </c>
      <c r="G18" s="7">
        <v>380000</v>
      </c>
      <c r="H18" s="7">
        <v>207300</v>
      </c>
      <c r="I18" s="12">
        <f>H18/G18*100</f>
        <v>54.552631578947363</v>
      </c>
      <c r="J18" s="7">
        <v>381651</v>
      </c>
      <c r="K18" s="7">
        <v>66502</v>
      </c>
      <c r="L18" s="7">
        <f>G18-K18</f>
        <v>313498</v>
      </c>
      <c r="M18" s="7">
        <v>244680.90625</v>
      </c>
      <c r="N18" s="22">
        <f>L18/M18</f>
        <v>1.2812524066740496</v>
      </c>
      <c r="O18" s="26">
        <v>1976</v>
      </c>
      <c r="P18" s="31">
        <f>L18/O18</f>
        <v>158.65283400809716</v>
      </c>
      <c r="Q18" s="36" t="s">
        <v>43</v>
      </c>
      <c r="R18" s="41">
        <f>ABS(N24-N18)*100</f>
        <v>11.621559097144264</v>
      </c>
      <c r="S18" t="s">
        <v>88</v>
      </c>
      <c r="T18" t="s">
        <v>45</v>
      </c>
      <c r="U18" s="7">
        <v>54750</v>
      </c>
      <c r="V18" t="s">
        <v>46</v>
      </c>
      <c r="W18" s="17" t="s">
        <v>47</v>
      </c>
      <c r="Y18" t="s">
        <v>49</v>
      </c>
      <c r="Z18">
        <v>401</v>
      </c>
      <c r="AA18">
        <v>80</v>
      </c>
    </row>
    <row r="19" spans="1:39" x14ac:dyDescent="0.25">
      <c r="A19" t="s">
        <v>89</v>
      </c>
      <c r="B19" t="s">
        <v>90</v>
      </c>
      <c r="C19" s="17">
        <v>44958</v>
      </c>
      <c r="D19" s="7">
        <v>1410000</v>
      </c>
      <c r="E19" t="s">
        <v>41</v>
      </c>
      <c r="F19" t="s">
        <v>42</v>
      </c>
      <c r="G19" s="7">
        <v>1410000</v>
      </c>
      <c r="H19" s="7">
        <v>329600</v>
      </c>
      <c r="I19" s="12">
        <f>H19/G19*100</f>
        <v>23.375886524822693</v>
      </c>
      <c r="J19" s="7">
        <v>1303418</v>
      </c>
      <c r="K19" s="7">
        <v>109871</v>
      </c>
      <c r="L19" s="7">
        <f>G19-K19</f>
        <v>1300129</v>
      </c>
      <c r="M19" s="7">
        <v>926666.9375</v>
      </c>
      <c r="N19" s="22">
        <f>L19/M19</f>
        <v>1.4030164964205383</v>
      </c>
      <c r="O19" s="26">
        <v>4496</v>
      </c>
      <c r="P19" s="31">
        <f>L19/O19</f>
        <v>289.17459964412814</v>
      </c>
      <c r="Q19" s="36" t="s">
        <v>43</v>
      </c>
      <c r="R19" s="41">
        <f>ABS(N24-N19)*100</f>
        <v>0.55484987750460402</v>
      </c>
      <c r="S19" t="s">
        <v>44</v>
      </c>
      <c r="T19" t="s">
        <v>45</v>
      </c>
      <c r="U19" s="7">
        <v>86800</v>
      </c>
      <c r="V19" t="s">
        <v>46</v>
      </c>
      <c r="W19" s="17" t="s">
        <v>47</v>
      </c>
      <c r="Y19" t="s">
        <v>49</v>
      </c>
      <c r="Z19">
        <v>401</v>
      </c>
      <c r="AA19">
        <v>94</v>
      </c>
    </row>
    <row r="20" spans="1:39" x14ac:dyDescent="0.25">
      <c r="A20" t="s">
        <v>91</v>
      </c>
      <c r="B20" t="s">
        <v>92</v>
      </c>
      <c r="C20" s="17">
        <v>44985</v>
      </c>
      <c r="D20" s="7">
        <v>899000</v>
      </c>
      <c r="E20" t="s">
        <v>41</v>
      </c>
      <c r="F20" t="s">
        <v>42</v>
      </c>
      <c r="G20" s="7">
        <v>899000</v>
      </c>
      <c r="H20" s="7">
        <v>295200</v>
      </c>
      <c r="I20" s="12">
        <f>H20/G20*100</f>
        <v>32.836484983314797</v>
      </c>
      <c r="J20" s="7">
        <v>932349</v>
      </c>
      <c r="K20" s="7">
        <v>92211</v>
      </c>
      <c r="L20" s="7">
        <f>G20-K20</f>
        <v>806789</v>
      </c>
      <c r="M20" s="7">
        <v>652281.0625</v>
      </c>
      <c r="N20" s="22">
        <f>L20/M20</f>
        <v>1.2368732535447478</v>
      </c>
      <c r="O20" s="26">
        <v>2932</v>
      </c>
      <c r="P20" s="31">
        <f>L20/O20</f>
        <v>275.1667803547067</v>
      </c>
      <c r="Q20" s="36" t="s">
        <v>43</v>
      </c>
      <c r="R20" s="41">
        <f>ABS(N24-N20)*100</f>
        <v>16.059474410074447</v>
      </c>
      <c r="S20" t="s">
        <v>44</v>
      </c>
      <c r="T20" t="s">
        <v>45</v>
      </c>
      <c r="U20" s="7">
        <v>86800</v>
      </c>
      <c r="V20" t="s">
        <v>46</v>
      </c>
      <c r="W20" s="17" t="s">
        <v>47</v>
      </c>
      <c r="Y20" t="s">
        <v>49</v>
      </c>
      <c r="Z20">
        <v>401</v>
      </c>
      <c r="AA20">
        <v>94</v>
      </c>
    </row>
    <row r="21" spans="1:39" ht="15.75" thickBot="1" x14ac:dyDescent="0.3">
      <c r="A21" t="s">
        <v>93</v>
      </c>
      <c r="B21" t="s">
        <v>94</v>
      </c>
      <c r="C21" s="17">
        <v>45229</v>
      </c>
      <c r="D21" s="7">
        <v>450000</v>
      </c>
      <c r="E21" t="s">
        <v>41</v>
      </c>
      <c r="F21" t="s">
        <v>42</v>
      </c>
      <c r="G21" s="7">
        <v>450000</v>
      </c>
      <c r="H21" s="7">
        <v>214300</v>
      </c>
      <c r="I21" s="12">
        <f>H21/G21*100</f>
        <v>47.62222222222222</v>
      </c>
      <c r="J21" s="7">
        <v>435240</v>
      </c>
      <c r="K21" s="7">
        <v>46393</v>
      </c>
      <c r="L21" s="7">
        <f>G21-K21</f>
        <v>403607</v>
      </c>
      <c r="M21" s="7">
        <v>301899.84375</v>
      </c>
      <c r="N21" s="22">
        <f>L21/M21</f>
        <v>1.3368903904906377</v>
      </c>
      <c r="O21" s="26">
        <v>1451</v>
      </c>
      <c r="P21" s="31">
        <f>L21/O21</f>
        <v>278.157822191592</v>
      </c>
      <c r="Q21" s="36" t="s">
        <v>43</v>
      </c>
      <c r="R21" s="41">
        <f>ABS(N24-N21)*100</f>
        <v>6.0577607154854496</v>
      </c>
      <c r="S21" t="s">
        <v>44</v>
      </c>
      <c r="T21" t="s">
        <v>45</v>
      </c>
      <c r="U21" s="7">
        <v>40028</v>
      </c>
      <c r="V21" t="s">
        <v>46</v>
      </c>
      <c r="W21" s="17" t="s">
        <v>47</v>
      </c>
      <c r="Y21" t="s">
        <v>74</v>
      </c>
      <c r="Z21">
        <v>401</v>
      </c>
      <c r="AA21">
        <v>86</v>
      </c>
    </row>
    <row r="22" spans="1:39" ht="15.75" thickTop="1" x14ac:dyDescent="0.25">
      <c r="A22" s="3"/>
      <c r="B22" s="3"/>
      <c r="C22" s="18" t="s">
        <v>95</v>
      </c>
      <c r="D22" s="8">
        <f>+SUM(D2:D21)</f>
        <v>16870500</v>
      </c>
      <c r="E22" s="3"/>
      <c r="F22" s="3"/>
      <c r="G22" s="8">
        <f>+SUM(G2:G21)</f>
        <v>16870500</v>
      </c>
      <c r="H22" s="8">
        <f>+SUM(H2:H21)</f>
        <v>6334719</v>
      </c>
      <c r="I22" s="13"/>
      <c r="J22" s="8">
        <f>+SUM(J2:J21)</f>
        <v>16219033</v>
      </c>
      <c r="K22" s="8"/>
      <c r="L22" s="8">
        <f>+SUM(L2:L21)</f>
        <v>13340357</v>
      </c>
      <c r="M22" s="8">
        <f>+SUM(M2:M21)</f>
        <v>9822554.4375</v>
      </c>
      <c r="N22" s="23"/>
      <c r="O22" s="27"/>
      <c r="P22" s="32">
        <f>AVERAGE(P2:P21)</f>
        <v>280.36792883591033</v>
      </c>
      <c r="Q22" s="37"/>
      <c r="R22" s="42">
        <f>ABS(N24-N23)*100</f>
        <v>3.9332791077440143</v>
      </c>
      <c r="S22" s="3"/>
      <c r="T22" s="3"/>
      <c r="U22" s="8"/>
      <c r="V22" s="3"/>
      <c r="W22" s="18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5">
      <c r="A23" s="4"/>
      <c r="B23" s="4"/>
      <c r="C23" s="19"/>
      <c r="D23" s="9"/>
      <c r="E23" s="4"/>
      <c r="F23" s="4"/>
      <c r="G23" s="9"/>
      <c r="H23" s="9" t="s">
        <v>96</v>
      </c>
      <c r="I23" s="14">
        <f>H22/G22*100</f>
        <v>37.549088645861119</v>
      </c>
      <c r="J23" s="9"/>
      <c r="K23" s="9"/>
      <c r="L23" s="9"/>
      <c r="M23" s="9" t="s">
        <v>97</v>
      </c>
      <c r="N23" s="46">
        <f>L22/M22</f>
        <v>1.3581352065680521</v>
      </c>
      <c r="O23" s="28"/>
      <c r="P23" s="33" t="s">
        <v>98</v>
      </c>
      <c r="Q23" s="38">
        <f>STDEV(N2:N21)</f>
        <v>0.2631230993646434</v>
      </c>
      <c r="R23" s="43"/>
      <c r="S23" s="4"/>
      <c r="T23" s="4"/>
      <c r="U23" s="9"/>
      <c r="V23" s="4"/>
      <c r="W23" s="1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x14ac:dyDescent="0.25">
      <c r="A24" s="5"/>
      <c r="B24" s="5"/>
      <c r="C24" s="20"/>
      <c r="D24" s="10"/>
      <c r="E24" s="5"/>
      <c r="F24" s="5"/>
      <c r="G24" s="10"/>
      <c r="H24" s="10" t="s">
        <v>99</v>
      </c>
      <c r="I24" s="15">
        <f>STDEV(I2:I21)</f>
        <v>10.356272367726781</v>
      </c>
      <c r="J24" s="10"/>
      <c r="K24" s="10"/>
      <c r="L24" s="10"/>
      <c r="M24" s="10" t="s">
        <v>100</v>
      </c>
      <c r="N24" s="24">
        <f>AVERAGE(N2:N21)</f>
        <v>1.3974679976454922</v>
      </c>
      <c r="O24" s="29"/>
      <c r="P24" s="34" t="s">
        <v>101</v>
      </c>
      <c r="Q24" s="45">
        <f>AVERAGE(R2:R21)</f>
        <v>19.783499810918961</v>
      </c>
      <c r="R24" s="44" t="s">
        <v>102</v>
      </c>
      <c r="S24" s="5">
        <f>+(Q24/N24)</f>
        <v>14.156674674662291</v>
      </c>
      <c r="T24" s="5"/>
      <c r="U24" s="10"/>
      <c r="V24" s="5"/>
      <c r="W24" s="20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</sheetData>
  <conditionalFormatting sqref="A2:AM2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94509-DFF2-419F-8ABB-7A829749ED1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2024-12-31T13:59:48Z</dcterms:created>
  <dcterms:modified xsi:type="dcterms:W3CDTF">2024-12-31T14:02:32Z</dcterms:modified>
</cp:coreProperties>
</file>