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sessing Department\2024-2025\ECFs\"/>
    </mc:Choice>
  </mc:AlternateContent>
  <xr:revisionPtr revIDLastSave="0" documentId="13_ncr:1_{6B7C96EF-306A-4E83-AA6C-EFBEE4CA84DC}" xr6:coauthVersionLast="47" xr6:coauthVersionMax="47" xr10:uidLastSave="{00000000-0000-0000-0000-000000000000}"/>
  <bookViews>
    <workbookView xWindow="28680" yWindow="-120" windowWidth="29040" windowHeight="15720" xr2:uid="{54D58DD1-299A-429E-B9A7-2461E164C83D}"/>
  </bookViews>
  <sheets>
    <sheet name="E.C.F. Analysis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2" l="1"/>
  <c r="P35" i="2" s="1"/>
  <c r="I35" i="2"/>
  <c r="I2" i="2"/>
  <c r="L2" i="2"/>
  <c r="N2" i="2" s="1"/>
  <c r="I3" i="2"/>
  <c r="L3" i="2"/>
  <c r="P3" i="2" s="1"/>
  <c r="I32" i="2"/>
  <c r="L32" i="2"/>
  <c r="N32" i="2" s="1"/>
  <c r="I4" i="2"/>
  <c r="L4" i="2"/>
  <c r="N4" i="2" s="1"/>
  <c r="I5" i="2"/>
  <c r="L5" i="2"/>
  <c r="N5" i="2" s="1"/>
  <c r="I6" i="2"/>
  <c r="L6" i="2"/>
  <c r="N6" i="2" s="1"/>
  <c r="I7" i="2"/>
  <c r="L7" i="2"/>
  <c r="N7" i="2" s="1"/>
  <c r="I8" i="2"/>
  <c r="L8" i="2"/>
  <c r="P8" i="2" s="1"/>
  <c r="I9" i="2"/>
  <c r="L9" i="2"/>
  <c r="N9" i="2" s="1"/>
  <c r="I10" i="2"/>
  <c r="L10" i="2"/>
  <c r="P10" i="2" s="1"/>
  <c r="I11" i="2"/>
  <c r="L11" i="2"/>
  <c r="N11" i="2" s="1"/>
  <c r="I12" i="2"/>
  <c r="L12" i="2"/>
  <c r="N12" i="2" s="1"/>
  <c r="P12" i="2"/>
  <c r="I13" i="2"/>
  <c r="L13" i="2"/>
  <c r="N13" i="2" s="1"/>
  <c r="I14" i="2"/>
  <c r="L14" i="2"/>
  <c r="P14" i="2" s="1"/>
  <c r="I15" i="2"/>
  <c r="L15" i="2"/>
  <c r="N15" i="2" s="1"/>
  <c r="I16" i="2"/>
  <c r="L16" i="2"/>
  <c r="N16" i="2" s="1"/>
  <c r="I33" i="2"/>
  <c r="L33" i="2"/>
  <c r="P33" i="2" s="1"/>
  <c r="I17" i="2"/>
  <c r="L17" i="2"/>
  <c r="N17" i="2" s="1"/>
  <c r="I18" i="2"/>
  <c r="L18" i="2"/>
  <c r="P18" i="2" s="1"/>
  <c r="I19" i="2"/>
  <c r="L19" i="2"/>
  <c r="P19" i="2" s="1"/>
  <c r="I20" i="2"/>
  <c r="L20" i="2"/>
  <c r="N20" i="2" s="1"/>
  <c r="I21" i="2"/>
  <c r="L21" i="2"/>
  <c r="P21" i="2" s="1"/>
  <c r="I22" i="2"/>
  <c r="L22" i="2"/>
  <c r="N22" i="2" s="1"/>
  <c r="I23" i="2"/>
  <c r="L23" i="2"/>
  <c r="N23" i="2" s="1"/>
  <c r="P23" i="2"/>
  <c r="I34" i="2"/>
  <c r="L34" i="2"/>
  <c r="N34" i="2" s="1"/>
  <c r="I24" i="2"/>
  <c r="L24" i="2"/>
  <c r="N24" i="2" s="1"/>
  <c r="I25" i="2"/>
  <c r="L25" i="2"/>
  <c r="P25" i="2" s="1"/>
  <c r="D26" i="2"/>
  <c r="G26" i="2"/>
  <c r="H26" i="2"/>
  <c r="J26" i="2"/>
  <c r="M26" i="2"/>
  <c r="P7" i="2" l="1"/>
  <c r="N35" i="2"/>
  <c r="R35" i="2" s="1"/>
  <c r="P20" i="2"/>
  <c r="N25" i="2"/>
  <c r="N3" i="2"/>
  <c r="N18" i="2"/>
  <c r="P5" i="2"/>
  <c r="P17" i="2"/>
  <c r="P9" i="2"/>
  <c r="P24" i="2"/>
  <c r="P13" i="2"/>
  <c r="N33" i="2"/>
  <c r="P4" i="2"/>
  <c r="P16" i="2"/>
  <c r="I27" i="2"/>
  <c r="N14" i="2"/>
  <c r="N10" i="2"/>
  <c r="N21" i="2"/>
  <c r="L26" i="2"/>
  <c r="N27" i="2" s="1"/>
  <c r="I28" i="2"/>
  <c r="P6" i="2"/>
  <c r="P34" i="2"/>
  <c r="N19" i="2"/>
  <c r="P15" i="2"/>
  <c r="N8" i="2"/>
  <c r="P32" i="2"/>
  <c r="P22" i="2"/>
  <c r="P11" i="2"/>
  <c r="P2" i="2"/>
  <c r="Q27" i="2" l="1"/>
  <c r="N28" i="2"/>
  <c r="P26" i="2"/>
  <c r="R32" i="2" l="1"/>
  <c r="R15" i="2"/>
  <c r="R34" i="2"/>
  <c r="R9" i="2"/>
  <c r="R18" i="2"/>
  <c r="R12" i="2"/>
  <c r="R8" i="2"/>
  <c r="R19" i="2"/>
  <c r="R26" i="2"/>
  <c r="R2" i="2"/>
  <c r="R13" i="2"/>
  <c r="R11" i="2"/>
  <c r="R24" i="2"/>
  <c r="R20" i="2"/>
  <c r="R14" i="2"/>
  <c r="R23" i="2"/>
  <c r="R6" i="2"/>
  <c r="R17" i="2"/>
  <c r="R4" i="2"/>
  <c r="R22" i="2"/>
  <c r="R5" i="2"/>
  <c r="R33" i="2"/>
  <c r="R25" i="2"/>
  <c r="R16" i="2"/>
  <c r="R7" i="2"/>
  <c r="R10" i="2"/>
  <c r="R21" i="2"/>
  <c r="R3" i="2"/>
  <c r="Q28" i="2" l="1"/>
  <c r="S28" i="2" s="1"/>
</calcChain>
</file>

<file path=xl/sharedStrings.xml><?xml version="1.0" encoding="utf-8"?>
<sst xmlns="http://schemas.openxmlformats.org/spreadsheetml/2006/main" count="275" uniqueCount="105">
  <si>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</si>
  <si>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</si>
  <si>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</si>
  <si>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</si>
  <si>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</si>
  <si>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</si>
  <si>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</si>
  <si>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</si>
  <si>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</si>
  <si>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</si>
  <si>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</si>
  <si>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</si>
  <si>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</si>
  <si>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</si>
  <si>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</si>
  <si>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</si>
  <si>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</si>
  <si>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</si>
  <si>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</si>
  <si>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</si>
  <si>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</si>
  <si>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</si>
  <si>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</si>
  <si>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</si>
  <si>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</si>
  <si>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</si>
  <si>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</si>
  <si>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</si>
  <si>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</si>
  <si>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</si>
  <si>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</si>
  <si>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</si>
  <si>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</si>
  <si>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</si>
  <si>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</si>
  <si>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</si>
  <si>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</si>
  <si>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</si>
  <si>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</si>
  <si>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CSC</t>
  </si>
  <si>
    <t>No</t>
  </si>
  <si>
    <t xml:space="preserve">  /  /    </t>
  </si>
  <si>
    <t>COM/IND</t>
  </si>
  <si>
    <t>20-145-002-00</t>
  </si>
  <si>
    <t>3515 COMMERCIAL BLVD</t>
  </si>
  <si>
    <t>WD</t>
  </si>
  <si>
    <t>03-ARM'S LENGTH</t>
  </si>
  <si>
    <t>COM VAC</t>
  </si>
  <si>
    <t>20-147-001-00</t>
  </si>
  <si>
    <t>3560 COMMERCIAL</t>
  </si>
  <si>
    <t>20-147-002-00</t>
  </si>
  <si>
    <t>3564 COMMERCIAL</t>
  </si>
  <si>
    <t>20-147-005-00</t>
  </si>
  <si>
    <t>3576 COMMERCIAL</t>
  </si>
  <si>
    <t>20-147-006-00</t>
  </si>
  <si>
    <t>3580 COMMERCIAL</t>
  </si>
  <si>
    <t>20-147-007-00</t>
  </si>
  <si>
    <t>3562 COMMERCIAL</t>
  </si>
  <si>
    <t>20-147-008-00</t>
  </si>
  <si>
    <t>3566 COMMERCIAL</t>
  </si>
  <si>
    <t>20-147-009-00</t>
  </si>
  <si>
    <t>3570 COMMECIAL</t>
  </si>
  <si>
    <t>20-147-010-00</t>
  </si>
  <si>
    <t>6574 COMMERCIAL</t>
  </si>
  <si>
    <t>20-147-011-00</t>
  </si>
  <si>
    <t>3578 COMMERCIAL</t>
  </si>
  <si>
    <t>20-147-012-00</t>
  </si>
  <si>
    <t>3582 COMMERCIAL</t>
  </si>
  <si>
    <t>20-147-013-00</t>
  </si>
  <si>
    <t>3584 COMMERCIAL</t>
  </si>
  <si>
    <t>20-147-015-00</t>
  </si>
  <si>
    <t>3588 COMMERCIAL</t>
  </si>
  <si>
    <t>20-147-018-00</t>
  </si>
  <si>
    <t>3565 COMMERCIAL</t>
  </si>
  <si>
    <t>20-147-020-00</t>
  </si>
  <si>
    <t>3569 COMMERCIAL</t>
  </si>
  <si>
    <t>20-147-021-00</t>
  </si>
  <si>
    <t>3571 COMMERCIAL</t>
  </si>
  <si>
    <t>20-147-023-00</t>
  </si>
  <si>
    <t>3593 COMMERCIAL</t>
  </si>
  <si>
    <t>20-147-024-00</t>
  </si>
  <si>
    <t>3595 COMMERCIAL</t>
  </si>
  <si>
    <t>20-232-001-00</t>
  </si>
  <si>
    <t>6305 JUST A MERE</t>
  </si>
  <si>
    <t>20-232-002-00</t>
  </si>
  <si>
    <t>20-232-004-00</t>
  </si>
  <si>
    <t>20-232-005-00</t>
  </si>
  <si>
    <t>6311 JUST A MERE</t>
  </si>
  <si>
    <t>MLC</t>
  </si>
  <si>
    <t>20-232-006-00</t>
  </si>
  <si>
    <t>20-232-007-00</t>
  </si>
  <si>
    <t>20-232-008-00</t>
  </si>
  <si>
    <t>20-233-011-00</t>
  </si>
  <si>
    <t>6764 JUST BARNS DR</t>
  </si>
  <si>
    <t>WHS CONDO</t>
  </si>
  <si>
    <t>20-233-013-00</t>
  </si>
  <si>
    <t>20-233-015-00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</si>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</sst>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166" fontId="2" fillId="4" borderId="0" xfId="0" applyNumberFormat="1" applyFont="1" applyFill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4EE17-7C43-489F-B3B1-BB81D0AB0A3E}">
  <dimension ref="A1:BL35"/>
  <sheetViews>
    <sheetView tabSelected="1" workbookViewId="0">
      <selection activeCell="A2" sqref="A2:XFD2"/>
    </sheetView>
  </sheetViews>
  <sheetFormatPr defaultRowHeight="15" x14ac:dyDescent="0.25"/>
  <cols>
    <col min="1" max="1" width="14.28515625" bestFit="1" customWidth="1"/>
    <col min="2" max="2" width="22.85546875" bestFit="1" customWidth="1"/>
    <col min="3" max="3" width="9.28515625" style="17" bestFit="1" customWidth="1"/>
    <col min="4" max="4" width="10.85546875" style="7" bestFit="1" customWidth="1"/>
    <col min="5" max="5" width="5.5703125" bestFit="1" customWidth="1"/>
    <col min="6" max="6" width="30.140625" bestFit="1" customWidth="1"/>
    <col min="7" max="7" width="10.85546875" style="7" bestFit="1" customWidth="1"/>
    <col min="8" max="8" width="14.7109375" style="7" bestFit="1" customWidth="1"/>
    <col min="9" max="9" width="12.85546875" style="12" bestFit="1" customWidth="1"/>
    <col min="10" max="10" width="13.42578125" style="7" bestFit="1" customWidth="1"/>
    <col min="11" max="11" width="11" style="7" bestFit="1" customWidth="1"/>
    <col min="12" max="12" width="13.5703125" style="7" bestFit="1" customWidth="1"/>
    <col min="13" max="13" width="12.7109375" style="7" bestFit="1" customWidth="1"/>
    <col min="14" max="14" width="7.7109375" style="22" bestFit="1" customWidth="1"/>
    <col min="15" max="15" width="10.140625" style="26" bestFit="1" customWidth="1"/>
    <col min="16" max="16" width="15.5703125" style="31" bestFit="1" customWidth="1"/>
    <col min="17" max="17" width="8.7109375" style="39" bestFit="1" customWidth="1"/>
    <col min="18" max="18" width="18.85546875" style="41" bestFit="1" customWidth="1"/>
    <col min="19" max="19" width="13.28515625" bestFit="1" customWidth="1"/>
    <col min="20" max="20" width="12.28515625" bestFit="1" customWidth="1"/>
    <col min="21" max="21" width="10.7109375" style="7" bestFit="1" customWidth="1"/>
    <col min="22" max="22" width="11.5703125" bestFit="1" customWidth="1"/>
    <col min="23" max="23" width="10.42578125" style="17" bestFit="1" customWidth="1"/>
    <col min="24" max="24" width="54" bestFit="1" customWidth="1"/>
    <col min="25" max="25" width="10.42578125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5" t="s">
        <v>14</v>
      </c>
      <c r="P1" s="30" t="s">
        <v>15</v>
      </c>
      <c r="Q1" s="35" t="s">
        <v>16</v>
      </c>
      <c r="R1" s="40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48</v>
      </c>
      <c r="B2" t="s">
        <v>49</v>
      </c>
      <c r="C2" s="17">
        <v>45205</v>
      </c>
      <c r="D2" s="7">
        <v>265000</v>
      </c>
      <c r="E2" t="s">
        <v>45</v>
      </c>
      <c r="F2" t="s">
        <v>46</v>
      </c>
      <c r="G2" s="7">
        <v>265000</v>
      </c>
      <c r="H2" s="7">
        <v>0</v>
      </c>
      <c r="I2" s="12">
        <f t="shared" ref="I2:I25" si="0">H2/G2*100</f>
        <v>0</v>
      </c>
      <c r="J2" s="7">
        <v>265899</v>
      </c>
      <c r="K2" s="7">
        <v>30337</v>
      </c>
      <c r="L2" s="7">
        <f t="shared" ref="L2:L25" si="1">G2-K2</f>
        <v>234663</v>
      </c>
      <c r="M2" s="7">
        <v>197288.1072</v>
      </c>
      <c r="N2" s="22">
        <f t="shared" ref="N2:N25" si="2">L2/M2</f>
        <v>1.1894432124188377</v>
      </c>
      <c r="O2" s="26">
        <v>2400</v>
      </c>
      <c r="P2" s="31">
        <f t="shared" ref="P2:P25" si="3">L2/O2</f>
        <v>97.776250000000005</v>
      </c>
      <c r="Q2" s="36" t="s">
        <v>39</v>
      </c>
      <c r="R2" s="41">
        <f>ABS(N28-N2)*100</f>
        <v>6.4579344600590671</v>
      </c>
      <c r="U2" s="7">
        <v>30337</v>
      </c>
      <c r="V2" t="s">
        <v>40</v>
      </c>
      <c r="W2" s="17" t="s">
        <v>41</v>
      </c>
      <c r="Y2" t="s">
        <v>42</v>
      </c>
      <c r="Z2">
        <v>201</v>
      </c>
      <c r="AA2">
        <v>0</v>
      </c>
    </row>
    <row r="3" spans="1:64" x14ac:dyDescent="0.25">
      <c r="A3" t="s">
        <v>50</v>
      </c>
      <c r="B3" t="s">
        <v>51</v>
      </c>
      <c r="C3" s="17">
        <v>45219</v>
      </c>
      <c r="D3" s="7">
        <v>120410</v>
      </c>
      <c r="E3" t="s">
        <v>45</v>
      </c>
      <c r="F3" t="s">
        <v>46</v>
      </c>
      <c r="G3" s="7">
        <v>120000</v>
      </c>
      <c r="H3" s="7">
        <v>0</v>
      </c>
      <c r="I3" s="12">
        <f t="shared" si="0"/>
        <v>0</v>
      </c>
      <c r="J3" s="7">
        <v>150236</v>
      </c>
      <c r="K3" s="7">
        <v>14564</v>
      </c>
      <c r="L3" s="7">
        <f t="shared" si="1"/>
        <v>105436</v>
      </c>
      <c r="M3" s="7">
        <v>113628.1407</v>
      </c>
      <c r="N3" s="22">
        <f t="shared" si="2"/>
        <v>0.92790394483679162</v>
      </c>
      <c r="O3" s="26">
        <v>1170</v>
      </c>
      <c r="P3" s="31">
        <f t="shared" si="3"/>
        <v>90.116239316239316</v>
      </c>
      <c r="Q3" s="36" t="s">
        <v>39</v>
      </c>
      <c r="R3" s="41">
        <f>ABS(N28-N3)*100</f>
        <v>19.695992298145537</v>
      </c>
      <c r="U3" s="7">
        <v>14564</v>
      </c>
      <c r="V3" t="s">
        <v>40</v>
      </c>
      <c r="W3" s="17" t="s">
        <v>41</v>
      </c>
      <c r="Y3" t="s">
        <v>42</v>
      </c>
      <c r="Z3">
        <v>201</v>
      </c>
      <c r="AA3">
        <v>0</v>
      </c>
    </row>
    <row r="4" spans="1:64" x14ac:dyDescent="0.25">
      <c r="A4" t="s">
        <v>54</v>
      </c>
      <c r="B4" t="s">
        <v>55</v>
      </c>
      <c r="C4" s="17">
        <v>45208</v>
      </c>
      <c r="D4" s="7">
        <v>240000</v>
      </c>
      <c r="E4" t="s">
        <v>45</v>
      </c>
      <c r="F4" t="s">
        <v>46</v>
      </c>
      <c r="G4" s="7">
        <v>240000</v>
      </c>
      <c r="H4" s="7">
        <v>0</v>
      </c>
      <c r="I4" s="12">
        <f t="shared" si="0"/>
        <v>0</v>
      </c>
      <c r="J4" s="7">
        <v>265899</v>
      </c>
      <c r="K4" s="7">
        <v>30337</v>
      </c>
      <c r="L4" s="7">
        <f t="shared" si="1"/>
        <v>209663</v>
      </c>
      <c r="M4" s="7">
        <v>197288.1072</v>
      </c>
      <c r="N4" s="22">
        <f t="shared" si="2"/>
        <v>1.062724981123444</v>
      </c>
      <c r="O4" s="26">
        <v>2400</v>
      </c>
      <c r="P4" s="31">
        <f t="shared" si="3"/>
        <v>87.359583333333333</v>
      </c>
      <c r="Q4" s="36" t="s">
        <v>39</v>
      </c>
      <c r="R4" s="41">
        <f>ABS(N28-N4)*100</f>
        <v>6.2138886694802942</v>
      </c>
      <c r="U4" s="7">
        <v>30337</v>
      </c>
      <c r="V4" t="s">
        <v>40</v>
      </c>
      <c r="W4" s="17" t="s">
        <v>41</v>
      </c>
      <c r="Y4" t="s">
        <v>42</v>
      </c>
      <c r="Z4">
        <v>201</v>
      </c>
      <c r="AA4">
        <v>0</v>
      </c>
    </row>
    <row r="5" spans="1:64" x14ac:dyDescent="0.25">
      <c r="A5" t="s">
        <v>56</v>
      </c>
      <c r="B5" t="s">
        <v>57</v>
      </c>
      <c r="C5" s="17">
        <v>45224</v>
      </c>
      <c r="D5" s="7">
        <v>240000</v>
      </c>
      <c r="E5" t="s">
        <v>45</v>
      </c>
      <c r="F5" t="s">
        <v>46</v>
      </c>
      <c r="G5" s="7">
        <v>240000</v>
      </c>
      <c r="H5" s="7">
        <v>0</v>
      </c>
      <c r="I5" s="12">
        <f t="shared" si="0"/>
        <v>0</v>
      </c>
      <c r="J5" s="7">
        <v>265899</v>
      </c>
      <c r="K5" s="7">
        <v>30337</v>
      </c>
      <c r="L5" s="7">
        <f t="shared" si="1"/>
        <v>209663</v>
      </c>
      <c r="M5" s="7">
        <v>197288.1072</v>
      </c>
      <c r="N5" s="22">
        <f t="shared" si="2"/>
        <v>1.062724981123444</v>
      </c>
      <c r="O5" s="26">
        <v>2400</v>
      </c>
      <c r="P5" s="31">
        <f t="shared" si="3"/>
        <v>87.359583333333333</v>
      </c>
      <c r="Q5" s="36" t="s">
        <v>39</v>
      </c>
      <c r="R5" s="41">
        <f>ABS(N28-N5)*100</f>
        <v>6.2138886694802942</v>
      </c>
      <c r="U5" s="7">
        <v>30337</v>
      </c>
      <c r="V5" t="s">
        <v>40</v>
      </c>
      <c r="W5" s="17" t="s">
        <v>41</v>
      </c>
      <c r="Y5" t="s">
        <v>42</v>
      </c>
      <c r="Z5">
        <v>201</v>
      </c>
      <c r="AA5">
        <v>0</v>
      </c>
    </row>
    <row r="6" spans="1:64" x14ac:dyDescent="0.25">
      <c r="A6" t="s">
        <v>58</v>
      </c>
      <c r="B6" t="s">
        <v>59</v>
      </c>
      <c r="C6" s="17">
        <v>45210</v>
      </c>
      <c r="D6" s="7">
        <v>360000</v>
      </c>
      <c r="E6" t="s">
        <v>45</v>
      </c>
      <c r="F6" t="s">
        <v>46</v>
      </c>
      <c r="G6" s="7">
        <v>360000</v>
      </c>
      <c r="H6" s="7">
        <v>0</v>
      </c>
      <c r="I6" s="12">
        <f t="shared" si="0"/>
        <v>0</v>
      </c>
      <c r="J6" s="7">
        <v>364957</v>
      </c>
      <c r="K6" s="7">
        <v>44337</v>
      </c>
      <c r="L6" s="7">
        <f t="shared" si="1"/>
        <v>315663</v>
      </c>
      <c r="M6" s="7">
        <v>268525.96315000003</v>
      </c>
      <c r="N6" s="22">
        <f t="shared" si="2"/>
        <v>1.175539960073317</v>
      </c>
      <c r="O6" s="26">
        <v>3450</v>
      </c>
      <c r="P6" s="31">
        <f t="shared" si="3"/>
        <v>91.496521739130429</v>
      </c>
      <c r="Q6" s="36" t="s">
        <v>39</v>
      </c>
      <c r="R6" s="41">
        <f>ABS(N28-N6)*100</f>
        <v>5.0676092255069971</v>
      </c>
      <c r="U6" s="7">
        <v>44337</v>
      </c>
      <c r="V6" t="s">
        <v>40</v>
      </c>
      <c r="W6" s="17" t="s">
        <v>41</v>
      </c>
      <c r="Y6" t="s">
        <v>42</v>
      </c>
      <c r="Z6">
        <v>201</v>
      </c>
      <c r="AA6">
        <v>0</v>
      </c>
    </row>
    <row r="7" spans="1:64" x14ac:dyDescent="0.25">
      <c r="A7" t="s">
        <v>60</v>
      </c>
      <c r="B7" t="s">
        <v>61</v>
      </c>
      <c r="C7" s="17">
        <v>45210</v>
      </c>
      <c r="D7" s="7">
        <v>264000</v>
      </c>
      <c r="E7" t="s">
        <v>45</v>
      </c>
      <c r="F7" t="s">
        <v>46</v>
      </c>
      <c r="G7" s="7">
        <v>264000</v>
      </c>
      <c r="H7" s="7">
        <v>0</v>
      </c>
      <c r="I7" s="12">
        <f t="shared" si="0"/>
        <v>0</v>
      </c>
      <c r="J7" s="7">
        <v>254491</v>
      </c>
      <c r="K7" s="7">
        <v>29129</v>
      </c>
      <c r="L7" s="7">
        <f t="shared" si="1"/>
        <v>234871</v>
      </c>
      <c r="M7" s="7">
        <v>188745.39363000001</v>
      </c>
      <c r="N7" s="22">
        <f t="shared" si="2"/>
        <v>1.2443800374827723</v>
      </c>
      <c r="O7" s="26">
        <v>2280</v>
      </c>
      <c r="P7" s="31">
        <f t="shared" si="3"/>
        <v>103.01359649122807</v>
      </c>
      <c r="Q7" s="36" t="s">
        <v>39</v>
      </c>
      <c r="R7" s="41">
        <f>ABS(N28-N7)*100</f>
        <v>11.951616966452526</v>
      </c>
      <c r="U7" s="7">
        <v>29129</v>
      </c>
      <c r="V7" t="s">
        <v>40</v>
      </c>
      <c r="W7" s="17" t="s">
        <v>41</v>
      </c>
      <c r="Y7" t="s">
        <v>42</v>
      </c>
      <c r="Z7">
        <v>201</v>
      </c>
      <c r="AA7">
        <v>0</v>
      </c>
    </row>
    <row r="8" spans="1:64" x14ac:dyDescent="0.25">
      <c r="A8" t="s">
        <v>62</v>
      </c>
      <c r="B8" t="s">
        <v>63</v>
      </c>
      <c r="C8" s="17">
        <v>45205</v>
      </c>
      <c r="D8" s="7">
        <v>180000</v>
      </c>
      <c r="E8" t="s">
        <v>45</v>
      </c>
      <c r="F8" t="s">
        <v>46</v>
      </c>
      <c r="G8" s="7">
        <v>132000</v>
      </c>
      <c r="H8" s="7">
        <v>0</v>
      </c>
      <c r="I8" s="12">
        <f t="shared" si="0"/>
        <v>0</v>
      </c>
      <c r="J8" s="7">
        <v>150236</v>
      </c>
      <c r="K8" s="7">
        <v>14564</v>
      </c>
      <c r="L8" s="7">
        <f t="shared" si="1"/>
        <v>117436</v>
      </c>
      <c r="M8" s="7">
        <v>113628.1407</v>
      </c>
      <c r="N8" s="22">
        <f t="shared" si="2"/>
        <v>1.0335115868000821</v>
      </c>
      <c r="O8" s="26">
        <v>1170</v>
      </c>
      <c r="P8" s="31">
        <f t="shared" si="3"/>
        <v>100.37264957264958</v>
      </c>
      <c r="Q8" s="36" t="s">
        <v>39</v>
      </c>
      <c r="R8" s="41">
        <f>ABS(N28-N8)*100</f>
        <v>9.1352281018164838</v>
      </c>
      <c r="U8" s="7">
        <v>14564</v>
      </c>
      <c r="V8" t="s">
        <v>40</v>
      </c>
      <c r="W8" s="17" t="s">
        <v>41</v>
      </c>
      <c r="Y8" t="s">
        <v>42</v>
      </c>
      <c r="Z8">
        <v>201</v>
      </c>
      <c r="AA8">
        <v>0</v>
      </c>
    </row>
    <row r="9" spans="1:64" x14ac:dyDescent="0.25">
      <c r="A9" t="s">
        <v>64</v>
      </c>
      <c r="B9" t="s">
        <v>65</v>
      </c>
      <c r="C9" s="17">
        <v>45210</v>
      </c>
      <c r="D9" s="7">
        <v>240000</v>
      </c>
      <c r="E9" t="s">
        <v>45</v>
      </c>
      <c r="F9" t="s">
        <v>46</v>
      </c>
      <c r="G9" s="7">
        <v>240000</v>
      </c>
      <c r="H9" s="7">
        <v>0</v>
      </c>
      <c r="I9" s="12">
        <f t="shared" si="0"/>
        <v>0</v>
      </c>
      <c r="J9" s="7">
        <v>265899</v>
      </c>
      <c r="K9" s="7">
        <v>30337</v>
      </c>
      <c r="L9" s="7">
        <f t="shared" si="1"/>
        <v>209663</v>
      </c>
      <c r="M9" s="7">
        <v>197288.1072</v>
      </c>
      <c r="N9" s="22">
        <f t="shared" si="2"/>
        <v>1.062724981123444</v>
      </c>
      <c r="O9" s="26">
        <v>2400</v>
      </c>
      <c r="P9" s="31">
        <f t="shared" si="3"/>
        <v>87.359583333333333</v>
      </c>
      <c r="Q9" s="36" t="s">
        <v>39</v>
      </c>
      <c r="R9" s="41">
        <f>ABS(N28-N9)*100</f>
        <v>6.2138886694802942</v>
      </c>
      <c r="U9" s="7">
        <v>30337</v>
      </c>
      <c r="V9" t="s">
        <v>40</v>
      </c>
      <c r="W9" s="17" t="s">
        <v>41</v>
      </c>
      <c r="Y9" t="s">
        <v>42</v>
      </c>
      <c r="Z9">
        <v>201</v>
      </c>
      <c r="AA9">
        <v>0</v>
      </c>
    </row>
    <row r="10" spans="1:64" x14ac:dyDescent="0.25">
      <c r="A10" t="s">
        <v>66</v>
      </c>
      <c r="B10" t="s">
        <v>67</v>
      </c>
      <c r="C10" s="17">
        <v>45205</v>
      </c>
      <c r="D10" s="7">
        <v>264000</v>
      </c>
      <c r="E10" t="s">
        <v>45</v>
      </c>
      <c r="F10" t="s">
        <v>46</v>
      </c>
      <c r="G10" s="7">
        <v>264000</v>
      </c>
      <c r="H10" s="7">
        <v>0</v>
      </c>
      <c r="I10" s="12">
        <f t="shared" si="0"/>
        <v>0</v>
      </c>
      <c r="J10" s="7">
        <v>265899</v>
      </c>
      <c r="K10" s="7">
        <v>30337</v>
      </c>
      <c r="L10" s="7">
        <f t="shared" si="1"/>
        <v>233663</v>
      </c>
      <c r="M10" s="7">
        <v>197288.1072</v>
      </c>
      <c r="N10" s="22">
        <f t="shared" si="2"/>
        <v>1.1843744831670218</v>
      </c>
      <c r="O10" s="26">
        <v>2400</v>
      </c>
      <c r="P10" s="31">
        <f t="shared" si="3"/>
        <v>97.359583333333333</v>
      </c>
      <c r="Q10" s="36" t="s">
        <v>39</v>
      </c>
      <c r="R10" s="41">
        <f>ABS(N28-N10)*100</f>
        <v>5.9510615348774776</v>
      </c>
      <c r="U10" s="7">
        <v>30337</v>
      </c>
      <c r="V10" t="s">
        <v>40</v>
      </c>
      <c r="W10" s="17" t="s">
        <v>41</v>
      </c>
      <c r="Y10" t="s">
        <v>42</v>
      </c>
      <c r="Z10">
        <v>201</v>
      </c>
      <c r="AA10">
        <v>0</v>
      </c>
    </row>
    <row r="11" spans="1:64" x14ac:dyDescent="0.25">
      <c r="A11" t="s">
        <v>68</v>
      </c>
      <c r="B11" t="s">
        <v>69</v>
      </c>
      <c r="C11" s="17">
        <v>45205</v>
      </c>
      <c r="D11" s="7">
        <v>264000</v>
      </c>
      <c r="E11" t="s">
        <v>45</v>
      </c>
      <c r="F11" t="s">
        <v>46</v>
      </c>
      <c r="G11" s="7">
        <v>264000</v>
      </c>
      <c r="H11" s="7">
        <v>0</v>
      </c>
      <c r="I11" s="12">
        <f t="shared" si="0"/>
        <v>0</v>
      </c>
      <c r="J11" s="7">
        <v>257613</v>
      </c>
      <c r="K11" s="7">
        <v>29129</v>
      </c>
      <c r="L11" s="7">
        <f t="shared" si="1"/>
        <v>234871</v>
      </c>
      <c r="M11" s="7">
        <v>191360.13399999999</v>
      </c>
      <c r="N11" s="22">
        <f t="shared" si="2"/>
        <v>1.2273768579196334</v>
      </c>
      <c r="O11" s="26">
        <v>2310</v>
      </c>
      <c r="P11" s="31">
        <f t="shared" si="3"/>
        <v>101.67575757575757</v>
      </c>
      <c r="Q11" s="36" t="s">
        <v>39</v>
      </c>
      <c r="R11" s="41">
        <f>ABS(N28-N11)*100</f>
        <v>10.251299010138638</v>
      </c>
      <c r="U11" s="7">
        <v>29129</v>
      </c>
      <c r="V11" t="s">
        <v>40</v>
      </c>
      <c r="W11" s="17" t="s">
        <v>41</v>
      </c>
      <c r="Y11" t="s">
        <v>42</v>
      </c>
      <c r="Z11">
        <v>201</v>
      </c>
      <c r="AA11">
        <v>0</v>
      </c>
    </row>
    <row r="12" spans="1:64" x14ac:dyDescent="0.25">
      <c r="A12" t="s">
        <v>70</v>
      </c>
      <c r="B12" t="s">
        <v>71</v>
      </c>
      <c r="C12" s="17">
        <v>45205</v>
      </c>
      <c r="D12" s="7">
        <v>240000</v>
      </c>
      <c r="E12" t="s">
        <v>45</v>
      </c>
      <c r="F12" t="s">
        <v>46</v>
      </c>
      <c r="G12" s="7">
        <v>240000</v>
      </c>
      <c r="H12" s="7">
        <v>0</v>
      </c>
      <c r="I12" s="12">
        <f t="shared" si="0"/>
        <v>0</v>
      </c>
      <c r="J12" s="7">
        <v>265658</v>
      </c>
      <c r="K12" s="7">
        <v>30096</v>
      </c>
      <c r="L12" s="7">
        <f t="shared" si="1"/>
        <v>209904</v>
      </c>
      <c r="M12" s="7">
        <v>197288.1072</v>
      </c>
      <c r="N12" s="22">
        <f t="shared" si="2"/>
        <v>1.0639465448731316</v>
      </c>
      <c r="O12" s="26">
        <v>2400</v>
      </c>
      <c r="P12" s="31">
        <f t="shared" si="3"/>
        <v>87.46</v>
      </c>
      <c r="Q12" s="36" t="s">
        <v>39</v>
      </c>
      <c r="R12" s="41">
        <f>ABS(N28-N12)*100</f>
        <v>6.0917322945115426</v>
      </c>
      <c r="U12" s="7">
        <v>30096</v>
      </c>
      <c r="V12" t="s">
        <v>40</v>
      </c>
      <c r="W12" s="17" t="s">
        <v>41</v>
      </c>
      <c r="Y12" t="s">
        <v>42</v>
      </c>
      <c r="Z12">
        <v>201</v>
      </c>
      <c r="AA12">
        <v>0</v>
      </c>
    </row>
    <row r="13" spans="1:64" x14ac:dyDescent="0.25">
      <c r="A13" t="s">
        <v>72</v>
      </c>
      <c r="B13" t="s">
        <v>73</v>
      </c>
      <c r="C13" s="17">
        <v>45210</v>
      </c>
      <c r="D13" s="7">
        <v>225000</v>
      </c>
      <c r="E13" t="s">
        <v>45</v>
      </c>
      <c r="F13" t="s">
        <v>46</v>
      </c>
      <c r="G13" s="7">
        <v>225000</v>
      </c>
      <c r="H13" s="7">
        <v>0</v>
      </c>
      <c r="I13" s="12">
        <f t="shared" si="0"/>
        <v>0</v>
      </c>
      <c r="J13" s="7">
        <v>254491</v>
      </c>
      <c r="K13" s="7">
        <v>29129</v>
      </c>
      <c r="L13" s="7">
        <f t="shared" si="1"/>
        <v>195871</v>
      </c>
      <c r="M13" s="7">
        <v>188745.39363000001</v>
      </c>
      <c r="N13" s="22">
        <f t="shared" si="2"/>
        <v>1.0377524782616332</v>
      </c>
      <c r="O13" s="26">
        <v>2280</v>
      </c>
      <c r="P13" s="31">
        <f t="shared" si="3"/>
        <v>85.908333333333331</v>
      </c>
      <c r="Q13" s="36" t="s">
        <v>39</v>
      </c>
      <c r="R13" s="41">
        <f>ABS(N28-N13)*100</f>
        <v>8.7111389556613794</v>
      </c>
      <c r="U13" s="7">
        <v>29129</v>
      </c>
      <c r="V13" t="s">
        <v>40</v>
      </c>
      <c r="W13" s="17" t="s">
        <v>41</v>
      </c>
      <c r="Y13" t="s">
        <v>42</v>
      </c>
      <c r="Z13">
        <v>201</v>
      </c>
      <c r="AA13">
        <v>0</v>
      </c>
    </row>
    <row r="14" spans="1:64" x14ac:dyDescent="0.25">
      <c r="A14" t="s">
        <v>74</v>
      </c>
      <c r="B14" t="s">
        <v>75</v>
      </c>
      <c r="C14" s="17">
        <v>45252</v>
      </c>
      <c r="D14" s="7">
        <v>120000</v>
      </c>
      <c r="E14" t="s">
        <v>45</v>
      </c>
      <c r="F14" t="s">
        <v>46</v>
      </c>
      <c r="G14" s="7">
        <v>120000</v>
      </c>
      <c r="H14" s="7">
        <v>0</v>
      </c>
      <c r="I14" s="12">
        <f t="shared" si="0"/>
        <v>0</v>
      </c>
      <c r="J14" s="7">
        <v>150236</v>
      </c>
      <c r="K14" s="7">
        <v>14564</v>
      </c>
      <c r="L14" s="7">
        <f t="shared" si="1"/>
        <v>105436</v>
      </c>
      <c r="M14" s="7">
        <v>113628.1407</v>
      </c>
      <c r="N14" s="22">
        <f t="shared" si="2"/>
        <v>0.92790394483679162</v>
      </c>
      <c r="O14" s="26">
        <v>1170</v>
      </c>
      <c r="P14" s="31">
        <f t="shared" si="3"/>
        <v>90.116239316239316</v>
      </c>
      <c r="Q14" s="36" t="s">
        <v>39</v>
      </c>
      <c r="R14" s="41">
        <f>ABS(N28-N14)*100</f>
        <v>19.695992298145537</v>
      </c>
      <c r="U14" s="7">
        <v>14564</v>
      </c>
      <c r="V14" t="s">
        <v>40</v>
      </c>
      <c r="W14" s="17" t="s">
        <v>41</v>
      </c>
      <c r="Y14" t="s">
        <v>42</v>
      </c>
      <c r="Z14">
        <v>201</v>
      </c>
      <c r="AA14">
        <v>0</v>
      </c>
    </row>
    <row r="15" spans="1:64" x14ac:dyDescent="0.25">
      <c r="A15" t="s">
        <v>76</v>
      </c>
      <c r="B15" t="s">
        <v>77</v>
      </c>
      <c r="C15" s="17">
        <v>45203</v>
      </c>
      <c r="D15" s="7">
        <v>240000</v>
      </c>
      <c r="E15" t="s">
        <v>45</v>
      </c>
      <c r="F15" t="s">
        <v>46</v>
      </c>
      <c r="G15" s="7">
        <v>240000</v>
      </c>
      <c r="H15" s="7">
        <v>0</v>
      </c>
      <c r="I15" s="12">
        <f t="shared" si="0"/>
        <v>0</v>
      </c>
      <c r="J15" s="7">
        <v>265899</v>
      </c>
      <c r="K15" s="7">
        <v>30337</v>
      </c>
      <c r="L15" s="7">
        <f t="shared" si="1"/>
        <v>209663</v>
      </c>
      <c r="M15" s="7">
        <v>197288.1072</v>
      </c>
      <c r="N15" s="22">
        <f t="shared" si="2"/>
        <v>1.062724981123444</v>
      </c>
      <c r="O15" s="26">
        <v>2400</v>
      </c>
      <c r="P15" s="31">
        <f t="shared" si="3"/>
        <v>87.359583333333333</v>
      </c>
      <c r="Q15" s="36" t="s">
        <v>39</v>
      </c>
      <c r="R15" s="41">
        <f>ABS(N28-N15)*100</f>
        <v>6.2138886694802942</v>
      </c>
      <c r="U15" s="7">
        <v>30337</v>
      </c>
      <c r="V15" t="s">
        <v>40</v>
      </c>
      <c r="W15" s="17" t="s">
        <v>41</v>
      </c>
      <c r="Y15" t="s">
        <v>42</v>
      </c>
      <c r="Z15">
        <v>201</v>
      </c>
      <c r="AA15">
        <v>0</v>
      </c>
    </row>
    <row r="16" spans="1:64" x14ac:dyDescent="0.25">
      <c r="A16" t="s">
        <v>78</v>
      </c>
      <c r="B16" t="s">
        <v>79</v>
      </c>
      <c r="C16" s="17">
        <v>45210</v>
      </c>
      <c r="D16" s="7">
        <v>240000</v>
      </c>
      <c r="E16" t="s">
        <v>45</v>
      </c>
      <c r="F16" t="s">
        <v>46</v>
      </c>
      <c r="G16" s="7">
        <v>240000</v>
      </c>
      <c r="H16" s="7">
        <v>0</v>
      </c>
      <c r="I16" s="12">
        <f t="shared" si="0"/>
        <v>0</v>
      </c>
      <c r="J16" s="7">
        <v>257695</v>
      </c>
      <c r="K16" s="7">
        <v>29211</v>
      </c>
      <c r="L16" s="7">
        <f t="shared" si="1"/>
        <v>210789</v>
      </c>
      <c r="M16" s="7">
        <v>191360.13399999999</v>
      </c>
      <c r="N16" s="22">
        <f t="shared" si="2"/>
        <v>1.1015303741373843</v>
      </c>
      <c r="O16" s="26">
        <v>2310</v>
      </c>
      <c r="P16" s="31">
        <f t="shared" si="3"/>
        <v>91.250649350649354</v>
      </c>
      <c r="Q16" s="36" t="s">
        <v>39</v>
      </c>
      <c r="R16" s="41">
        <f>ABS(N28-N16)*100</f>
        <v>2.3333493680862682</v>
      </c>
      <c r="U16" s="7">
        <v>29211</v>
      </c>
      <c r="V16" t="s">
        <v>40</v>
      </c>
      <c r="W16" s="17" t="s">
        <v>41</v>
      </c>
      <c r="Y16" t="s">
        <v>42</v>
      </c>
      <c r="Z16">
        <v>201</v>
      </c>
      <c r="AA16">
        <v>0</v>
      </c>
    </row>
    <row r="17" spans="1:39" x14ac:dyDescent="0.25">
      <c r="A17" t="s">
        <v>82</v>
      </c>
      <c r="B17" t="s">
        <v>83</v>
      </c>
      <c r="C17" s="17">
        <v>45070</v>
      </c>
      <c r="D17" s="7">
        <v>175000</v>
      </c>
      <c r="E17" t="s">
        <v>45</v>
      </c>
      <c r="F17" t="s">
        <v>46</v>
      </c>
      <c r="G17" s="7">
        <v>175000</v>
      </c>
      <c r="H17" s="7">
        <v>0</v>
      </c>
      <c r="I17" s="12">
        <f t="shared" si="0"/>
        <v>0</v>
      </c>
      <c r="J17" s="7">
        <v>182708</v>
      </c>
      <c r="K17" s="7">
        <v>15078</v>
      </c>
      <c r="L17" s="7">
        <f t="shared" si="1"/>
        <v>159922</v>
      </c>
      <c r="M17" s="7">
        <v>140393.63484000001</v>
      </c>
      <c r="N17" s="22">
        <f t="shared" si="2"/>
        <v>1.1390972260405932</v>
      </c>
      <c r="O17" s="26">
        <v>1701</v>
      </c>
      <c r="P17" s="31">
        <f t="shared" si="3"/>
        <v>94.016460905349788</v>
      </c>
      <c r="Q17" s="36" t="s">
        <v>39</v>
      </c>
      <c r="R17" s="41">
        <f>ABS(N28-N17)*100</f>
        <v>1.4233358222346171</v>
      </c>
      <c r="U17" s="7">
        <v>15078</v>
      </c>
      <c r="V17" t="s">
        <v>40</v>
      </c>
      <c r="W17" s="17" t="s">
        <v>41</v>
      </c>
      <c r="Y17" t="s">
        <v>42</v>
      </c>
      <c r="Z17">
        <v>201</v>
      </c>
      <c r="AA17">
        <v>0</v>
      </c>
    </row>
    <row r="18" spans="1:39" x14ac:dyDescent="0.25">
      <c r="A18" t="s">
        <v>84</v>
      </c>
      <c r="B18" t="s">
        <v>83</v>
      </c>
      <c r="C18" s="17">
        <v>45076</v>
      </c>
      <c r="D18" s="7">
        <v>202400</v>
      </c>
      <c r="E18" t="s">
        <v>45</v>
      </c>
      <c r="F18" t="s">
        <v>46</v>
      </c>
      <c r="G18" s="7">
        <v>202400</v>
      </c>
      <c r="H18" s="7">
        <v>0</v>
      </c>
      <c r="I18" s="12">
        <f t="shared" si="0"/>
        <v>0</v>
      </c>
      <c r="J18" s="7">
        <v>211958</v>
      </c>
      <c r="K18" s="7">
        <v>16832</v>
      </c>
      <c r="L18" s="7">
        <f t="shared" si="1"/>
        <v>185568</v>
      </c>
      <c r="M18" s="7">
        <v>163422.11055000001</v>
      </c>
      <c r="N18" s="22">
        <f t="shared" si="2"/>
        <v>1.1355134221156953</v>
      </c>
      <c r="O18" s="26">
        <v>1980</v>
      </c>
      <c r="P18" s="31">
        <f t="shared" si="3"/>
        <v>93.721212121212119</v>
      </c>
      <c r="Q18" s="36" t="s">
        <v>39</v>
      </c>
      <c r="R18" s="41">
        <f>ABS(N28-N18)*100</f>
        <v>1.0649554297448294</v>
      </c>
      <c r="U18" s="7">
        <v>16832</v>
      </c>
      <c r="V18" t="s">
        <v>40</v>
      </c>
      <c r="W18" s="17" t="s">
        <v>41</v>
      </c>
      <c r="Y18" t="s">
        <v>42</v>
      </c>
      <c r="Z18">
        <v>201</v>
      </c>
      <c r="AA18">
        <v>0</v>
      </c>
    </row>
    <row r="19" spans="1:39" x14ac:dyDescent="0.25">
      <c r="A19" t="s">
        <v>85</v>
      </c>
      <c r="B19" t="s">
        <v>83</v>
      </c>
      <c r="C19" s="17">
        <v>45070</v>
      </c>
      <c r="D19" s="7">
        <v>175000</v>
      </c>
      <c r="E19" t="s">
        <v>45</v>
      </c>
      <c r="F19" t="s">
        <v>46</v>
      </c>
      <c r="G19" s="7">
        <v>175000</v>
      </c>
      <c r="H19" s="7">
        <v>0</v>
      </c>
      <c r="I19" s="12">
        <f t="shared" si="0"/>
        <v>0</v>
      </c>
      <c r="J19" s="7">
        <v>192464</v>
      </c>
      <c r="K19" s="7">
        <v>15078</v>
      </c>
      <c r="L19" s="7">
        <f t="shared" si="1"/>
        <v>159922</v>
      </c>
      <c r="M19" s="7">
        <v>148564.48910999999</v>
      </c>
      <c r="N19" s="22">
        <f t="shared" si="2"/>
        <v>1.0764483555797153</v>
      </c>
      <c r="O19" s="26">
        <v>1800</v>
      </c>
      <c r="P19" s="31">
        <f t="shared" si="3"/>
        <v>88.845555555555549</v>
      </c>
      <c r="Q19" s="36" t="s">
        <v>39</v>
      </c>
      <c r="R19" s="41">
        <f>ABS(N28-N19)*100</f>
        <v>4.8415512238531688</v>
      </c>
      <c r="U19" s="7">
        <v>15078</v>
      </c>
      <c r="V19" t="s">
        <v>40</v>
      </c>
      <c r="W19" s="17" t="s">
        <v>41</v>
      </c>
      <c r="Y19" t="s">
        <v>42</v>
      </c>
      <c r="Z19">
        <v>201</v>
      </c>
      <c r="AA19">
        <v>0</v>
      </c>
    </row>
    <row r="20" spans="1:39" x14ac:dyDescent="0.25">
      <c r="A20" t="s">
        <v>86</v>
      </c>
      <c r="B20" t="s">
        <v>87</v>
      </c>
      <c r="C20" s="17">
        <v>45177</v>
      </c>
      <c r="D20" s="7">
        <v>195000</v>
      </c>
      <c r="E20" t="s">
        <v>88</v>
      </c>
      <c r="F20" t="s">
        <v>46</v>
      </c>
      <c r="G20" s="7">
        <v>195000</v>
      </c>
      <c r="H20" s="7">
        <v>0</v>
      </c>
      <c r="I20" s="12">
        <f t="shared" si="0"/>
        <v>0</v>
      </c>
      <c r="J20" s="7">
        <v>201775</v>
      </c>
      <c r="K20" s="7">
        <v>15078</v>
      </c>
      <c r="L20" s="7">
        <f t="shared" si="1"/>
        <v>179922</v>
      </c>
      <c r="M20" s="7">
        <v>156362.64657000001</v>
      </c>
      <c r="N20" s="22">
        <f t="shared" si="2"/>
        <v>1.1506712373242736</v>
      </c>
      <c r="O20" s="26">
        <v>1800</v>
      </c>
      <c r="P20" s="31">
        <f t="shared" si="3"/>
        <v>99.956666666666663</v>
      </c>
      <c r="Q20" s="36" t="s">
        <v>39</v>
      </c>
      <c r="R20" s="41">
        <f>ABS(N28-N20)*100</f>
        <v>2.5807369506026578</v>
      </c>
      <c r="U20" s="7">
        <v>15078</v>
      </c>
      <c r="V20" t="s">
        <v>40</v>
      </c>
      <c r="W20" s="17" t="s">
        <v>41</v>
      </c>
      <c r="Y20" t="s">
        <v>42</v>
      </c>
      <c r="Z20">
        <v>201</v>
      </c>
      <c r="AA20">
        <v>0</v>
      </c>
    </row>
    <row r="21" spans="1:39" x14ac:dyDescent="0.25">
      <c r="A21" t="s">
        <v>89</v>
      </c>
      <c r="B21" t="s">
        <v>87</v>
      </c>
      <c r="C21" s="17">
        <v>45184</v>
      </c>
      <c r="D21" s="7">
        <v>242000</v>
      </c>
      <c r="E21" t="s">
        <v>45</v>
      </c>
      <c r="F21" t="s">
        <v>46</v>
      </c>
      <c r="G21" s="7">
        <v>242000</v>
      </c>
      <c r="H21" s="7">
        <v>0</v>
      </c>
      <c r="I21" s="12">
        <f t="shared" si="0"/>
        <v>0</v>
      </c>
      <c r="J21" s="7">
        <v>218627</v>
      </c>
      <c r="K21" s="7">
        <v>16832</v>
      </c>
      <c r="L21" s="7">
        <f t="shared" si="1"/>
        <v>225168</v>
      </c>
      <c r="M21" s="7">
        <v>169007.53769</v>
      </c>
      <c r="N21" s="22">
        <f t="shared" si="2"/>
        <v>1.3322956069155427</v>
      </c>
      <c r="O21" s="26">
        <v>1980</v>
      </c>
      <c r="P21" s="31">
        <f t="shared" si="3"/>
        <v>113.72121212121212</v>
      </c>
      <c r="Q21" s="36" t="s">
        <v>39</v>
      </c>
      <c r="R21" s="41">
        <f>ABS(N28-N21)*100</f>
        <v>20.743173909729574</v>
      </c>
      <c r="U21" s="7">
        <v>16832</v>
      </c>
      <c r="V21" t="s">
        <v>40</v>
      </c>
      <c r="W21" s="17" t="s">
        <v>41</v>
      </c>
      <c r="Y21" t="s">
        <v>42</v>
      </c>
      <c r="Z21">
        <v>201</v>
      </c>
      <c r="AA21">
        <v>0</v>
      </c>
    </row>
    <row r="22" spans="1:39" x14ac:dyDescent="0.25">
      <c r="A22" t="s">
        <v>90</v>
      </c>
      <c r="B22" t="s">
        <v>87</v>
      </c>
      <c r="C22" s="17">
        <v>45177</v>
      </c>
      <c r="D22" s="7">
        <v>211000</v>
      </c>
      <c r="E22" t="s">
        <v>45</v>
      </c>
      <c r="F22" t="s">
        <v>46</v>
      </c>
      <c r="G22" s="7">
        <v>211000</v>
      </c>
      <c r="H22" s="7">
        <v>0</v>
      </c>
      <c r="I22" s="12">
        <f t="shared" si="0"/>
        <v>0</v>
      </c>
      <c r="J22" s="7">
        <v>218627</v>
      </c>
      <c r="K22" s="7">
        <v>16832</v>
      </c>
      <c r="L22" s="7">
        <f t="shared" si="1"/>
        <v>194168</v>
      </c>
      <c r="M22" s="7">
        <v>169007.53769</v>
      </c>
      <c r="N22" s="22">
        <f t="shared" si="2"/>
        <v>1.1488718352677871</v>
      </c>
      <c r="O22" s="26">
        <v>1980</v>
      </c>
      <c r="P22" s="31">
        <f t="shared" si="3"/>
        <v>98.064646464646458</v>
      </c>
      <c r="Q22" s="36" t="s">
        <v>39</v>
      </c>
      <c r="R22" s="41">
        <f>ABS(N28-N22)*100</f>
        <v>2.4007967449540146</v>
      </c>
      <c r="U22" s="7">
        <v>16832</v>
      </c>
      <c r="V22" t="s">
        <v>40</v>
      </c>
      <c r="W22" s="17" t="s">
        <v>41</v>
      </c>
      <c r="Y22" t="s">
        <v>42</v>
      </c>
      <c r="Z22">
        <v>202</v>
      </c>
      <c r="AA22">
        <v>0</v>
      </c>
    </row>
    <row r="23" spans="1:39" x14ac:dyDescent="0.25">
      <c r="A23" t="s">
        <v>91</v>
      </c>
      <c r="B23" t="s">
        <v>87</v>
      </c>
      <c r="C23" s="17">
        <v>45177</v>
      </c>
      <c r="D23" s="7">
        <v>190000</v>
      </c>
      <c r="E23" t="s">
        <v>45</v>
      </c>
      <c r="F23" t="s">
        <v>46</v>
      </c>
      <c r="G23" s="7">
        <v>190000</v>
      </c>
      <c r="H23" s="7">
        <v>0</v>
      </c>
      <c r="I23" s="12">
        <f t="shared" si="0"/>
        <v>0</v>
      </c>
      <c r="J23" s="7">
        <v>201775</v>
      </c>
      <c r="K23" s="7">
        <v>15078</v>
      </c>
      <c r="L23" s="7">
        <f t="shared" si="1"/>
        <v>174922</v>
      </c>
      <c r="M23" s="7">
        <v>156362.64657000001</v>
      </c>
      <c r="N23" s="22">
        <f t="shared" si="2"/>
        <v>1.1186942907217383</v>
      </c>
      <c r="O23" s="26">
        <v>1800</v>
      </c>
      <c r="P23" s="31">
        <f t="shared" si="3"/>
        <v>97.178888888888892</v>
      </c>
      <c r="Q23" s="36" t="s">
        <v>39</v>
      </c>
      <c r="R23" s="41">
        <f>ABS(N28-N23)*100</f>
        <v>0.61695770965086716</v>
      </c>
      <c r="U23" s="7">
        <v>15078</v>
      </c>
      <c r="V23" t="s">
        <v>40</v>
      </c>
      <c r="W23" s="17" t="s">
        <v>41</v>
      </c>
      <c r="Y23" t="s">
        <v>42</v>
      </c>
      <c r="Z23">
        <v>201</v>
      </c>
      <c r="AA23">
        <v>0</v>
      </c>
    </row>
    <row r="24" spans="1:39" x14ac:dyDescent="0.25">
      <c r="A24" t="s">
        <v>95</v>
      </c>
      <c r="B24" t="s">
        <v>93</v>
      </c>
      <c r="C24" s="17">
        <v>45055</v>
      </c>
      <c r="D24" s="7">
        <v>210000</v>
      </c>
      <c r="E24" t="s">
        <v>45</v>
      </c>
      <c r="F24" t="s">
        <v>46</v>
      </c>
      <c r="G24" s="7">
        <v>210000</v>
      </c>
      <c r="H24" s="7">
        <v>52800</v>
      </c>
      <c r="I24" s="12">
        <f t="shared" si="0"/>
        <v>25.142857142857146</v>
      </c>
      <c r="J24" s="7">
        <v>228746</v>
      </c>
      <c r="K24" s="7">
        <v>21932</v>
      </c>
      <c r="L24" s="7">
        <f t="shared" si="1"/>
        <v>188068</v>
      </c>
      <c r="M24" s="7">
        <v>173211.05528</v>
      </c>
      <c r="N24" s="22">
        <f t="shared" si="2"/>
        <v>1.085773651664343</v>
      </c>
      <c r="O24" s="26">
        <v>1920</v>
      </c>
      <c r="P24" s="31">
        <f t="shared" si="3"/>
        <v>97.952083333333334</v>
      </c>
      <c r="Q24" s="36" t="s">
        <v>39</v>
      </c>
      <c r="R24" s="41">
        <f>ABS(N28-N24)*100</f>
        <v>3.9090216153903956</v>
      </c>
      <c r="T24" t="s">
        <v>94</v>
      </c>
      <c r="U24" s="7">
        <v>21932</v>
      </c>
      <c r="V24" t="s">
        <v>40</v>
      </c>
      <c r="W24" s="17" t="s">
        <v>41</v>
      </c>
      <c r="Y24" t="s">
        <v>42</v>
      </c>
      <c r="Z24">
        <v>201</v>
      </c>
      <c r="AA24">
        <v>0</v>
      </c>
    </row>
    <row r="25" spans="1:39" ht="15.75" thickBot="1" x14ac:dyDescent="0.3">
      <c r="A25" t="s">
        <v>96</v>
      </c>
      <c r="B25" t="s">
        <v>93</v>
      </c>
      <c r="C25" s="17">
        <v>44803</v>
      </c>
      <c r="D25" s="7">
        <v>555000</v>
      </c>
      <c r="E25" t="s">
        <v>45</v>
      </c>
      <c r="F25" t="s">
        <v>46</v>
      </c>
      <c r="G25" s="7">
        <v>272188</v>
      </c>
      <c r="H25" s="7">
        <v>35200</v>
      </c>
      <c r="I25" s="12">
        <f t="shared" si="0"/>
        <v>12.932238011962321</v>
      </c>
      <c r="J25" s="7">
        <v>228746</v>
      </c>
      <c r="K25" s="7">
        <v>21932</v>
      </c>
      <c r="L25" s="7">
        <f t="shared" si="1"/>
        <v>250256</v>
      </c>
      <c r="M25" s="7">
        <v>173211.05528</v>
      </c>
      <c r="N25" s="22">
        <f t="shared" si="2"/>
        <v>1.4448038527070626</v>
      </c>
      <c r="O25" s="26">
        <v>1920</v>
      </c>
      <c r="P25" s="31">
        <f t="shared" si="3"/>
        <v>130.34166666666667</v>
      </c>
      <c r="Q25" s="36" t="s">
        <v>39</v>
      </c>
      <c r="R25" s="41">
        <f>ABS(N28-N25)*100</f>
        <v>31.993998488881559</v>
      </c>
      <c r="T25" t="s">
        <v>94</v>
      </c>
      <c r="U25" s="7">
        <v>21932</v>
      </c>
      <c r="V25" t="s">
        <v>40</v>
      </c>
      <c r="W25" s="17" t="s">
        <v>41</v>
      </c>
      <c r="Y25" t="s">
        <v>42</v>
      </c>
      <c r="Z25">
        <v>201</v>
      </c>
      <c r="AA25">
        <v>0</v>
      </c>
    </row>
    <row r="26" spans="1:39" ht="15.75" thickTop="1" x14ac:dyDescent="0.25">
      <c r="A26" s="3"/>
      <c r="B26" s="3"/>
      <c r="C26" s="18" t="s">
        <v>97</v>
      </c>
      <c r="D26" s="8">
        <f>+SUM(D2:D25)</f>
        <v>5657810</v>
      </c>
      <c r="E26" s="3"/>
      <c r="F26" s="3"/>
      <c r="G26" s="8">
        <f>+SUM(G2:G25)</f>
        <v>5326588</v>
      </c>
      <c r="H26" s="8">
        <f>+SUM(H2:H25)</f>
        <v>88000</v>
      </c>
      <c r="I26" s="13"/>
      <c r="J26" s="8">
        <f>+SUM(J2:J25)</f>
        <v>5586433</v>
      </c>
      <c r="K26" s="8"/>
      <c r="L26" s="8">
        <f>+SUM(L2:L25)</f>
        <v>4755171</v>
      </c>
      <c r="M26" s="8">
        <f>+SUM(M2:M25)</f>
        <v>4200180.9044899996</v>
      </c>
      <c r="N26" s="23"/>
      <c r="O26" s="27"/>
      <c r="P26" s="32">
        <f>AVERAGE(P2:P25)</f>
        <v>95.824272753559399</v>
      </c>
      <c r="Q26" s="37"/>
      <c r="R26" s="42">
        <f>ABS(N28-N27)*100</f>
        <v>0.72709397365215978</v>
      </c>
      <c r="S26" s="3"/>
      <c r="T26" s="3"/>
      <c r="U26" s="8"/>
      <c r="V26" s="3"/>
      <c r="W26" s="18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x14ac:dyDescent="0.25">
      <c r="A27" s="4"/>
      <c r="B27" s="4"/>
      <c r="C27" s="19"/>
      <c r="D27" s="9"/>
      <c r="E27" s="4"/>
      <c r="F27" s="4"/>
      <c r="G27" s="9"/>
      <c r="H27" s="9" t="s">
        <v>98</v>
      </c>
      <c r="I27" s="14">
        <f>H26/G26*100</f>
        <v>1.652089480170045</v>
      </c>
      <c r="J27" s="9"/>
      <c r="K27" s="9"/>
      <c r="L27" s="9"/>
      <c r="M27" s="9" t="s">
        <v>99</v>
      </c>
      <c r="N27" s="46">
        <f>L26/M26</f>
        <v>1.1321348075547686</v>
      </c>
      <c r="O27" s="28"/>
      <c r="P27" s="33" t="s">
        <v>100</v>
      </c>
      <c r="Q27" s="38">
        <f>STDEV(N2:N25)</f>
        <v>0.1140464412615686</v>
      </c>
      <c r="R27" s="43"/>
      <c r="S27" s="4"/>
      <c r="T27" s="4"/>
      <c r="U27" s="9"/>
      <c r="V27" s="4"/>
      <c r="W27" s="1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x14ac:dyDescent="0.25">
      <c r="A28" s="5"/>
      <c r="B28" s="5"/>
      <c r="C28" s="20"/>
      <c r="D28" s="10"/>
      <c r="E28" s="5"/>
      <c r="F28" s="5"/>
      <c r="G28" s="10"/>
      <c r="H28" s="10" t="s">
        <v>101</v>
      </c>
      <c r="I28" s="15">
        <f>STDEV(I2:I25)</f>
        <v>5.6683765881761081</v>
      </c>
      <c r="J28" s="10"/>
      <c r="K28" s="10"/>
      <c r="L28" s="10"/>
      <c r="M28" s="10" t="s">
        <v>102</v>
      </c>
      <c r="N28" s="24">
        <f>AVERAGE(N2:N25)</f>
        <v>1.124863867818247</v>
      </c>
      <c r="O28" s="29"/>
      <c r="P28" s="34" t="s">
        <v>103</v>
      </c>
      <c r="Q28" s="45">
        <f>AVERAGE(R2:R25)</f>
        <v>8.3238765452651808</v>
      </c>
      <c r="R28" s="44" t="s">
        <v>104</v>
      </c>
      <c r="S28" s="5">
        <f>+(Q28/N28)</f>
        <v>7.3998968083221737</v>
      </c>
      <c r="T28" s="5"/>
      <c r="U28" s="10"/>
      <c r="V28" s="5"/>
      <c r="W28" s="20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32" spans="1:39" x14ac:dyDescent="0.25">
      <c r="A32" t="s">
        <v>52</v>
      </c>
      <c r="B32" t="s">
        <v>53</v>
      </c>
      <c r="C32" s="17">
        <v>45209</v>
      </c>
      <c r="D32" s="7">
        <v>132000</v>
      </c>
      <c r="E32" t="s">
        <v>45</v>
      </c>
      <c r="F32" t="s">
        <v>46</v>
      </c>
      <c r="G32" s="7">
        <v>12000</v>
      </c>
      <c r="H32" s="7">
        <v>0</v>
      </c>
      <c r="I32" s="12">
        <f>H32/G32*100</f>
        <v>0</v>
      </c>
      <c r="J32" s="7">
        <v>150236</v>
      </c>
      <c r="K32" s="7">
        <v>14564</v>
      </c>
      <c r="L32" s="7">
        <f>G32-K32</f>
        <v>-2564</v>
      </c>
      <c r="M32" s="7">
        <v>113628.1407</v>
      </c>
      <c r="N32" s="22">
        <f>L32/M32</f>
        <v>-2.2564832832823074E-2</v>
      </c>
      <c r="O32" s="26">
        <v>1170</v>
      </c>
      <c r="P32" s="31">
        <f>L32/O32</f>
        <v>-2.1914529914529917</v>
      </c>
      <c r="Q32" s="36" t="s">
        <v>39</v>
      </c>
      <c r="R32" s="41">
        <f>ABS(N28-N32)*100</f>
        <v>114.74287006510701</v>
      </c>
      <c r="U32" s="7">
        <v>14564</v>
      </c>
      <c r="V32" t="s">
        <v>40</v>
      </c>
      <c r="W32" s="17" t="s">
        <v>41</v>
      </c>
      <c r="Y32" t="s">
        <v>42</v>
      </c>
      <c r="Z32">
        <v>201</v>
      </c>
      <c r="AA32">
        <v>0</v>
      </c>
    </row>
    <row r="33" spans="1:27" x14ac:dyDescent="0.25">
      <c r="A33" t="s">
        <v>80</v>
      </c>
      <c r="B33" t="s">
        <v>81</v>
      </c>
      <c r="C33" s="17">
        <v>45203</v>
      </c>
      <c r="D33" s="7">
        <v>254000</v>
      </c>
      <c r="E33" t="s">
        <v>45</v>
      </c>
      <c r="F33" t="s">
        <v>46</v>
      </c>
      <c r="G33" s="7">
        <v>254000</v>
      </c>
      <c r="H33" s="7">
        <v>0</v>
      </c>
      <c r="I33" s="12">
        <f>H33/G33*100</f>
        <v>0</v>
      </c>
      <c r="J33" s="7">
        <v>375252</v>
      </c>
      <c r="K33" s="7">
        <v>45546</v>
      </c>
      <c r="L33" s="7">
        <f>G33-K33</f>
        <v>208454</v>
      </c>
      <c r="M33" s="7">
        <v>276135.67839000002</v>
      </c>
      <c r="N33" s="22">
        <f>L33/M33</f>
        <v>0.75489701734808112</v>
      </c>
      <c r="O33" s="26">
        <v>3570</v>
      </c>
      <c r="P33" s="31">
        <f>L33/O33</f>
        <v>58.390476190476193</v>
      </c>
      <c r="Q33" s="36" t="s">
        <v>39</v>
      </c>
      <c r="R33" s="41">
        <f>ABS(N28-N33)*100</f>
        <v>36.996685047016584</v>
      </c>
      <c r="U33" s="7">
        <v>45546</v>
      </c>
      <c r="V33" t="s">
        <v>40</v>
      </c>
      <c r="W33" s="17" t="s">
        <v>41</v>
      </c>
      <c r="Y33" t="s">
        <v>42</v>
      </c>
      <c r="Z33">
        <v>201</v>
      </c>
      <c r="AA33">
        <v>0</v>
      </c>
    </row>
    <row r="34" spans="1:27" x14ac:dyDescent="0.25">
      <c r="A34" t="s">
        <v>92</v>
      </c>
      <c r="B34" t="s">
        <v>93</v>
      </c>
      <c r="C34" s="17">
        <v>45131</v>
      </c>
      <c r="D34" s="7">
        <v>177657</v>
      </c>
      <c r="E34" t="s">
        <v>45</v>
      </c>
      <c r="F34" t="s">
        <v>46</v>
      </c>
      <c r="G34" s="7">
        <v>172657</v>
      </c>
      <c r="H34" s="7">
        <v>52800</v>
      </c>
      <c r="I34" s="12">
        <f>H34/G34*100</f>
        <v>30.580862635166834</v>
      </c>
      <c r="J34" s="7">
        <v>228746</v>
      </c>
      <c r="K34" s="7">
        <v>21932</v>
      </c>
      <c r="L34" s="7">
        <f>G34-K34</f>
        <v>150725</v>
      </c>
      <c r="M34" s="7">
        <v>173211.05528</v>
      </c>
      <c r="N34" s="22">
        <f>L34/M34</f>
        <v>0.87018117727156197</v>
      </c>
      <c r="O34" s="26">
        <v>1920</v>
      </c>
      <c r="P34" s="31">
        <f>L34/O34</f>
        <v>78.502604166666671</v>
      </c>
      <c r="Q34" s="36" t="s">
        <v>39</v>
      </c>
      <c r="R34" s="41">
        <f>ABS(N28-N34)*100</f>
        <v>25.468269054668504</v>
      </c>
      <c r="T34" t="s">
        <v>94</v>
      </c>
      <c r="U34" s="7">
        <v>21932</v>
      </c>
      <c r="V34" t="s">
        <v>40</v>
      </c>
      <c r="W34" s="17" t="s">
        <v>41</v>
      </c>
      <c r="Y34" t="s">
        <v>42</v>
      </c>
      <c r="Z34">
        <v>201</v>
      </c>
      <c r="AA34">
        <v>0</v>
      </c>
    </row>
    <row r="35" spans="1:27" x14ac:dyDescent="0.25">
      <c r="A35" t="s">
        <v>43</v>
      </c>
      <c r="B35" t="s">
        <v>44</v>
      </c>
      <c r="C35" s="17">
        <v>44917</v>
      </c>
      <c r="D35" s="7">
        <v>125000</v>
      </c>
      <c r="E35" t="s">
        <v>45</v>
      </c>
      <c r="F35" t="s">
        <v>46</v>
      </c>
      <c r="G35" s="7">
        <v>125000</v>
      </c>
      <c r="H35" s="7">
        <v>41600</v>
      </c>
      <c r="I35" s="12">
        <f t="shared" ref="I35" si="4">H35/G35*100</f>
        <v>33.28</v>
      </c>
      <c r="J35" s="7">
        <v>179886</v>
      </c>
      <c r="K35" s="7">
        <v>18816</v>
      </c>
      <c r="L35" s="7">
        <f t="shared" ref="L35" si="5">G35-K35</f>
        <v>106184</v>
      </c>
      <c r="M35" s="7">
        <v>134899.49749000001</v>
      </c>
      <c r="N35" s="22">
        <f t="shared" ref="N35" si="6">L35/M35</f>
        <v>0.78713414042088137</v>
      </c>
      <c r="O35" s="26">
        <v>1600</v>
      </c>
      <c r="P35" s="31">
        <f t="shared" ref="P35" si="7">L35/O35</f>
        <v>66.364999999999995</v>
      </c>
      <c r="Q35" s="36" t="s">
        <v>39</v>
      </c>
      <c r="R35" s="41">
        <f>ABS(N62-N35)*100</f>
        <v>78.713414042088132</v>
      </c>
      <c r="T35" t="s">
        <v>47</v>
      </c>
      <c r="U35" s="7">
        <v>18816</v>
      </c>
      <c r="V35" t="s">
        <v>40</v>
      </c>
      <c r="W35" s="17" t="s">
        <v>41</v>
      </c>
      <c r="Y35" t="s">
        <v>42</v>
      </c>
      <c r="Z35">
        <v>201</v>
      </c>
      <c r="AA35">
        <v>0</v>
      </c>
    </row>
  </sheetData>
  <conditionalFormatting sqref="A32:AM35 A2:AM25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63CD-971A-4AC0-BD13-4D16988EC13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Jellison</dc:creator>
  <cp:lastModifiedBy>Kelly Jellison</cp:lastModifiedBy>
  <dcterms:created xsi:type="dcterms:W3CDTF">2025-01-08T18:18:38Z</dcterms:created>
  <dcterms:modified xsi:type="dcterms:W3CDTF">2025-01-08T19:28:27Z</dcterms:modified>
</cp:coreProperties>
</file>