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Land Tables\"/>
    </mc:Choice>
  </mc:AlternateContent>
  <xr:revisionPtr revIDLastSave="0" documentId="13_ncr:1_{01F6ED28-F2AB-4F9D-AD31-7BA7931321D3}" xr6:coauthVersionLast="47" xr6:coauthVersionMax="47" xr10:uidLastSave="{00000000-0000-0000-0000-000000000000}"/>
  <bookViews>
    <workbookView xWindow="28680" yWindow="-120" windowWidth="29040" windowHeight="15720" activeTab="1" xr2:uid="{148067A3-0021-49A5-BB79-DE96F27E03C5}"/>
  </bookViews>
  <sheets>
    <sheet name="Rural" sheetId="3" r:id="rId1"/>
    <sheet name="Bluestar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K3" i="2"/>
  <c r="Q3" i="2" s="1"/>
  <c r="P8" i="3"/>
  <c r="O8" i="3"/>
  <c r="M8" i="3"/>
  <c r="L8" i="3"/>
  <c r="J8" i="3"/>
  <c r="H8" i="3"/>
  <c r="G8" i="3"/>
  <c r="D8" i="3"/>
  <c r="S7" i="3"/>
  <c r="K7" i="3"/>
  <c r="R7" i="3" s="1"/>
  <c r="I7" i="3"/>
  <c r="K6" i="3"/>
  <c r="R6" i="3" s="1"/>
  <c r="I6" i="3"/>
  <c r="K5" i="3"/>
  <c r="S5" i="3" s="1"/>
  <c r="I5" i="3"/>
  <c r="K4" i="3"/>
  <c r="R4" i="3" s="1"/>
  <c r="I4" i="3"/>
  <c r="K3" i="3"/>
  <c r="R3" i="3" s="1"/>
  <c r="I3" i="3"/>
  <c r="I3" i="2"/>
  <c r="I4" i="2"/>
  <c r="Q4" i="2"/>
  <c r="I5" i="2"/>
  <c r="K5" i="2"/>
  <c r="Q5" i="2" s="1"/>
  <c r="I6" i="2"/>
  <c r="K6" i="2"/>
  <c r="Q6" i="2" s="1"/>
  <c r="I7" i="2"/>
  <c r="K7" i="2"/>
  <c r="Q7" i="2" s="1"/>
  <c r="I8" i="2"/>
  <c r="K8" i="2"/>
  <c r="S8" i="2" s="1"/>
  <c r="I9" i="2"/>
  <c r="K9" i="2"/>
  <c r="Q9" i="2" s="1"/>
  <c r="D10" i="2"/>
  <c r="G10" i="2"/>
  <c r="H10" i="2"/>
  <c r="J10" i="2"/>
  <c r="L10" i="2"/>
  <c r="M10" i="2"/>
  <c r="O10" i="2"/>
  <c r="P10" i="2"/>
  <c r="I10" i="3" l="1"/>
  <c r="I9" i="3"/>
  <c r="Q3" i="3"/>
  <c r="S3" i="3"/>
  <c r="S4" i="3"/>
  <c r="Q5" i="3"/>
  <c r="R5" i="3"/>
  <c r="R8" i="2"/>
  <c r="Q8" i="2"/>
  <c r="Q4" i="3"/>
  <c r="K8" i="3"/>
  <c r="S6" i="3"/>
  <c r="Q7" i="3"/>
  <c r="Q6" i="3"/>
  <c r="I11" i="2"/>
  <c r="K10" i="2"/>
  <c r="P12" i="2" s="1"/>
  <c r="S4" i="2"/>
  <c r="R4" i="2"/>
  <c r="S5" i="2"/>
  <c r="R5" i="2"/>
  <c r="I12" i="2"/>
  <c r="S6" i="2"/>
  <c r="S3" i="2"/>
  <c r="R6" i="2"/>
  <c r="R3" i="2"/>
  <c r="S9" i="2"/>
  <c r="S7" i="2"/>
  <c r="R9" i="2"/>
  <c r="R7" i="2"/>
  <c r="S10" i="3" l="1"/>
  <c r="P10" i="3"/>
  <c r="M10" i="3"/>
  <c r="M12" i="2"/>
  <c r="S12" i="2"/>
</calcChain>
</file>

<file path=xl/sharedStrings.xml><?xml version="1.0" encoding="utf-8"?>
<sst xmlns="http://schemas.openxmlformats.org/spreadsheetml/2006/main" count="190" uniqueCount="83">
  <si>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</si>
  <si>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</si>
  <si>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</si>
  <si>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</si>
  <si>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</si>
  <si>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</si>
  <si>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</si>
  <si>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</si>
  <si>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</si>
  <si>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</si>
  <si>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</si>
  <si>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</si>
  <si>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</si>
  <si>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</si>
  <si>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</si>
  <si>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</si>
  <si>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</si>
  <si>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</si>
  <si>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</si>
  <si>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</si>
  <si>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</si>
  <si>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</si>
  <si>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</si>
  <si>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</si>
  <si>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</si>
  <si>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</si>
  <si>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</si>
  <si>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</si>
  <si>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</si>
  <si>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03-ARM'S LENGTH</t>
  </si>
  <si>
    <t>COM</t>
  </si>
  <si>
    <t>COM/IND</t>
  </si>
  <si>
    <t>201</t>
  </si>
  <si>
    <t>WD</t>
  </si>
  <si>
    <t>NOT INSPECTED</t>
  </si>
  <si>
    <t>CSC</t>
  </si>
  <si>
    <t>19-MULTI PARCEL ARM'S LENGTH</t>
  </si>
  <si>
    <t>20-010-014-20</t>
  </si>
  <si>
    <t>6593 134TH AVE</t>
  </si>
  <si>
    <t>477/391</t>
  </si>
  <si>
    <t>GAR RES</t>
  </si>
  <si>
    <t>20-010-017-20</t>
  </si>
  <si>
    <t>3353 BLUE STAR HWY</t>
  </si>
  <si>
    <t>4751/870</t>
  </si>
  <si>
    <t>MOTELS</t>
  </si>
  <si>
    <t>20-147-001-00</t>
  </si>
  <si>
    <t>3560 COMMERCIAL</t>
  </si>
  <si>
    <t>4893/279</t>
  </si>
  <si>
    <t>20-147-008-00</t>
  </si>
  <si>
    <t>3566 COMMERCIAL</t>
  </si>
  <si>
    <t>4894/881</t>
  </si>
  <si>
    <t>20-147-009-00</t>
  </si>
  <si>
    <t>3570 COMMECIAL</t>
  </si>
  <si>
    <t>4894/869</t>
  </si>
  <si>
    <t>20-147-012-00</t>
  </si>
  <si>
    <t>3582 COMMERCIAL</t>
  </si>
  <si>
    <t>4893/276</t>
  </si>
  <si>
    <t>20-147-013-00</t>
  </si>
  <si>
    <t>3584 COMMERCIAL</t>
  </si>
  <si>
    <t>4893/282</t>
  </si>
  <si>
    <t>20-147-023-00</t>
  </si>
  <si>
    <t>3593 COMMERCIAL</t>
  </si>
  <si>
    <t>4894/875</t>
  </si>
  <si>
    <t>6311 JUST A MERE</t>
  </si>
  <si>
    <t>20-232-006-00</t>
  </si>
  <si>
    <t>4888/377</t>
  </si>
  <si>
    <t>STG</t>
  </si>
  <si>
    <t>IND FLEX</t>
  </si>
  <si>
    <t>20-351-023-00</t>
  </si>
  <si>
    <t>3285 JACK WILSON DR #23</t>
  </si>
  <si>
    <t>4906/61</t>
  </si>
  <si>
    <t>20-351-024-00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</si>
  <si>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</si>
  <si>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</si>
  <si>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</si>
  <si>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</si>
  <si>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</si>
  <si>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</si>
  <si>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</si>
  <si>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Concluded sq ft rate</t>
  </si>
  <si>
    <t>Bluestar Highway Commercial land value table</t>
  </si>
  <si>
    <t>Concluded Sq ft Rate</t>
  </si>
  <si>
    <t>Rural Com Land Value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</si>
</sst>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6" fontId="0" fillId="4" borderId="0" xfId="0" applyNumberFormat="1" applyFill="1"/>
    <xf numFmtId="6" fontId="0" fillId="4" borderId="0" xfId="0" applyNumberFormat="1" applyFill="1" applyAlignment="1">
      <alignment horizontal="right"/>
    </xf>
    <xf numFmtId="8" fontId="0" fillId="4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C1418-9BE8-4512-B706-6EC744F3AB83}">
  <dimension ref="A1:AW12"/>
  <sheetViews>
    <sheetView workbookViewId="0">
      <selection activeCell="AD1" sqref="AD1:AR1048576"/>
    </sheetView>
  </sheetViews>
  <sheetFormatPr defaultRowHeight="15" x14ac:dyDescent="0.25"/>
  <cols>
    <col min="1" max="1" width="14.28515625" bestFit="1" customWidth="1"/>
    <col min="2" max="2" width="24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54" bestFit="1" customWidth="1"/>
    <col min="24" max="24" width="10.425781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7.28515625" bestFit="1" customWidth="1"/>
    <col min="29" max="29" width="5.42578125" bestFit="1" customWidth="1"/>
  </cols>
  <sheetData>
    <row r="1" spans="1:49" x14ac:dyDescent="0.25">
      <c r="A1" s="52" t="s">
        <v>82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49" x14ac:dyDescent="0.25">
      <c r="A2" s="1" t="s">
        <v>0</v>
      </c>
      <c r="B2" s="1" t="s">
        <v>1</v>
      </c>
      <c r="C2" s="24" t="s">
        <v>2</v>
      </c>
      <c r="D2" s="14" t="s">
        <v>3</v>
      </c>
      <c r="E2" s="1" t="s">
        <v>4</v>
      </c>
      <c r="F2" s="1" t="s">
        <v>5</v>
      </c>
      <c r="G2" s="14" t="s">
        <v>6</v>
      </c>
      <c r="H2" s="14" t="s">
        <v>7</v>
      </c>
      <c r="I2" s="19" t="s">
        <v>8</v>
      </c>
      <c r="J2" s="14" t="s">
        <v>9</v>
      </c>
      <c r="K2" s="14" t="s">
        <v>10</v>
      </c>
      <c r="L2" s="14" t="s">
        <v>11</v>
      </c>
      <c r="M2" s="29" t="s">
        <v>12</v>
      </c>
      <c r="N2" s="33" t="s">
        <v>13</v>
      </c>
      <c r="O2" s="38" t="s">
        <v>14</v>
      </c>
      <c r="P2" s="38" t="s">
        <v>15</v>
      </c>
      <c r="Q2" s="14" t="s">
        <v>16</v>
      </c>
      <c r="R2" s="14" t="s">
        <v>17</v>
      </c>
      <c r="S2" s="43" t="s">
        <v>18</v>
      </c>
      <c r="T2" s="38" t="s">
        <v>19</v>
      </c>
      <c r="U2" s="3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x14ac:dyDescent="0.25">
      <c r="A3" t="s">
        <v>37</v>
      </c>
      <c r="B3" t="s">
        <v>38</v>
      </c>
      <c r="C3" s="25">
        <v>44721</v>
      </c>
      <c r="D3" s="15">
        <v>129000</v>
      </c>
      <c r="E3" t="s">
        <v>33</v>
      </c>
      <c r="F3" t="s">
        <v>29</v>
      </c>
      <c r="G3" s="15">
        <v>129000</v>
      </c>
      <c r="H3" s="15">
        <v>37900</v>
      </c>
      <c r="I3" s="20">
        <f>H3/G3*100</f>
        <v>29.379844961240309</v>
      </c>
      <c r="J3" s="15">
        <v>97931</v>
      </c>
      <c r="K3" s="15">
        <f>G3-14949</f>
        <v>114051</v>
      </c>
      <c r="L3" s="15">
        <v>82982</v>
      </c>
      <c r="M3" s="30">
        <v>300</v>
      </c>
      <c r="N3" s="34">
        <v>0</v>
      </c>
      <c r="O3" s="39">
        <v>1.27</v>
      </c>
      <c r="P3" s="39">
        <v>1.27</v>
      </c>
      <c r="Q3" s="15">
        <f>K3/M3</f>
        <v>380.17</v>
      </c>
      <c r="R3" s="15">
        <f>K3/O3</f>
        <v>89803.937007874018</v>
      </c>
      <c r="S3" s="44">
        <f>K3/O3/43560</f>
        <v>2.0616147155159323</v>
      </c>
      <c r="T3" s="39">
        <v>300</v>
      </c>
      <c r="U3" s="5" t="s">
        <v>30</v>
      </c>
      <c r="V3" t="s">
        <v>39</v>
      </c>
      <c r="X3" t="s">
        <v>31</v>
      </c>
      <c r="Y3">
        <v>0</v>
      </c>
      <c r="Z3">
        <v>1</v>
      </c>
      <c r="AA3" s="6">
        <v>39573</v>
      </c>
      <c r="AB3" t="s">
        <v>40</v>
      </c>
      <c r="AC3" s="7" t="s">
        <v>32</v>
      </c>
    </row>
    <row r="4" spans="1:49" x14ac:dyDescent="0.25">
      <c r="A4" t="s">
        <v>41</v>
      </c>
      <c r="B4" t="s">
        <v>42</v>
      </c>
      <c r="C4" s="25">
        <v>44664</v>
      </c>
      <c r="D4" s="15">
        <v>986000</v>
      </c>
      <c r="E4" t="s">
        <v>33</v>
      </c>
      <c r="F4" t="s">
        <v>29</v>
      </c>
      <c r="G4" s="15">
        <v>986000</v>
      </c>
      <c r="H4" s="15">
        <v>651500</v>
      </c>
      <c r="I4" s="20">
        <f>H4/G4*100</f>
        <v>66.075050709939148</v>
      </c>
      <c r="J4" s="15">
        <v>1086476</v>
      </c>
      <c r="K4" s="15">
        <f>G4-837232</f>
        <v>148768</v>
      </c>
      <c r="L4" s="15">
        <v>249244</v>
      </c>
      <c r="M4" s="30">
        <v>0</v>
      </c>
      <c r="N4" s="34">
        <v>0</v>
      </c>
      <c r="O4" s="39">
        <v>4.3499999999999996</v>
      </c>
      <c r="P4" s="39">
        <v>4.3499999999999996</v>
      </c>
      <c r="Q4" s="15" t="e">
        <f>K4/M4</f>
        <v>#DIV/0!</v>
      </c>
      <c r="R4" s="15">
        <f>K4/O4</f>
        <v>34199.54022988506</v>
      </c>
      <c r="S4" s="44">
        <f>K4/O4/43560</f>
        <v>0.78511341207265983</v>
      </c>
      <c r="T4" s="39">
        <v>0</v>
      </c>
      <c r="U4" s="5" t="s">
        <v>30</v>
      </c>
      <c r="V4" t="s">
        <v>43</v>
      </c>
      <c r="X4" t="s">
        <v>31</v>
      </c>
      <c r="Y4">
        <v>0</v>
      </c>
      <c r="Z4">
        <v>1</v>
      </c>
      <c r="AA4" s="6">
        <v>39573</v>
      </c>
      <c r="AB4" t="s">
        <v>44</v>
      </c>
      <c r="AC4" s="7" t="s">
        <v>32</v>
      </c>
    </row>
    <row r="5" spans="1:49" x14ac:dyDescent="0.25">
      <c r="A5" t="s">
        <v>45</v>
      </c>
      <c r="B5" t="s">
        <v>46</v>
      </c>
      <c r="C5" s="25">
        <v>45205</v>
      </c>
      <c r="D5" s="15">
        <v>265000</v>
      </c>
      <c r="E5" t="s">
        <v>33</v>
      </c>
      <c r="F5" t="s">
        <v>29</v>
      </c>
      <c r="G5" s="15">
        <v>265000</v>
      </c>
      <c r="H5" s="15">
        <v>0</v>
      </c>
      <c r="I5" s="20">
        <f>H5/G5*100</f>
        <v>0</v>
      </c>
      <c r="J5" s="15">
        <v>266472</v>
      </c>
      <c r="K5" s="15">
        <f>G5-235562</f>
        <v>29438</v>
      </c>
      <c r="L5" s="15">
        <v>30910</v>
      </c>
      <c r="M5" s="30">
        <v>0</v>
      </c>
      <c r="N5" s="34">
        <v>0</v>
      </c>
      <c r="O5" s="39">
        <v>0.26300000000000001</v>
      </c>
      <c r="P5" s="39">
        <v>0.26300000000000001</v>
      </c>
      <c r="Q5" s="15" t="e">
        <f>K5/M5</f>
        <v>#DIV/0!</v>
      </c>
      <c r="R5" s="15">
        <f>K5/O5</f>
        <v>111931.55893536122</v>
      </c>
      <c r="S5" s="44">
        <f>K5/O5/43560</f>
        <v>2.5695950168815704</v>
      </c>
      <c r="T5" s="39">
        <v>0</v>
      </c>
      <c r="U5" s="5" t="s">
        <v>35</v>
      </c>
      <c r="V5" t="s">
        <v>47</v>
      </c>
      <c r="X5" t="s">
        <v>31</v>
      </c>
      <c r="Y5">
        <v>0</v>
      </c>
      <c r="Z5">
        <v>0</v>
      </c>
      <c r="AA5" t="s">
        <v>34</v>
      </c>
      <c r="AC5" s="7" t="s">
        <v>32</v>
      </c>
    </row>
    <row r="6" spans="1:49" x14ac:dyDescent="0.25">
      <c r="A6" t="s">
        <v>60</v>
      </c>
      <c r="B6" t="s">
        <v>61</v>
      </c>
      <c r="C6" s="25">
        <v>45210</v>
      </c>
      <c r="D6" s="15">
        <v>240000</v>
      </c>
      <c r="E6" t="s">
        <v>33</v>
      </c>
      <c r="F6" t="s">
        <v>29</v>
      </c>
      <c r="G6" s="15">
        <v>240000</v>
      </c>
      <c r="H6" s="15">
        <v>0</v>
      </c>
      <c r="I6" s="20">
        <f>H6/G6*100</f>
        <v>0</v>
      </c>
      <c r="J6" s="15">
        <v>258246</v>
      </c>
      <c r="K6" s="15">
        <f>G6-228484</f>
        <v>11516</v>
      </c>
      <c r="L6" s="15">
        <v>29762</v>
      </c>
      <c r="M6" s="30">
        <v>0</v>
      </c>
      <c r="N6" s="34">
        <v>0</v>
      </c>
      <c r="O6" s="39">
        <v>0.253</v>
      </c>
      <c r="P6" s="39">
        <v>0.253</v>
      </c>
      <c r="Q6" s="15" t="e">
        <f>K6/M6</f>
        <v>#DIV/0!</v>
      </c>
      <c r="R6" s="15">
        <f>K6/O6</f>
        <v>45517.786561264824</v>
      </c>
      <c r="S6" s="44">
        <f>K6/O6/43560</f>
        <v>1.0449445950703586</v>
      </c>
      <c r="T6" s="39">
        <v>0</v>
      </c>
      <c r="U6" s="5" t="s">
        <v>35</v>
      </c>
      <c r="V6" t="s">
        <v>62</v>
      </c>
      <c r="X6" t="s">
        <v>31</v>
      </c>
      <c r="Y6">
        <v>0</v>
      </c>
      <c r="Z6">
        <v>0</v>
      </c>
      <c r="AA6" t="s">
        <v>34</v>
      </c>
      <c r="AC6" s="7" t="s">
        <v>32</v>
      </c>
    </row>
    <row r="7" spans="1:49" ht="15.75" thickBot="1" x14ac:dyDescent="0.3">
      <c r="A7" t="s">
        <v>68</v>
      </c>
      <c r="B7" t="s">
        <v>69</v>
      </c>
      <c r="C7" s="25">
        <v>45264</v>
      </c>
      <c r="D7" s="15">
        <v>196000</v>
      </c>
      <c r="E7" t="s">
        <v>33</v>
      </c>
      <c r="F7" t="s">
        <v>36</v>
      </c>
      <c r="G7" s="15">
        <v>196000</v>
      </c>
      <c r="H7" s="15">
        <v>95400</v>
      </c>
      <c r="I7" s="20">
        <f>H7/G7*100</f>
        <v>48.673469387755105</v>
      </c>
      <c r="J7" s="15">
        <v>192334</v>
      </c>
      <c r="K7" s="15">
        <f>G7-179598</f>
        <v>16402</v>
      </c>
      <c r="L7" s="15">
        <v>12736</v>
      </c>
      <c r="M7" s="30">
        <v>0</v>
      </c>
      <c r="N7" s="34">
        <v>0</v>
      </c>
      <c r="O7" s="39">
        <v>0.318</v>
      </c>
      <c r="P7" s="39">
        <v>0.159</v>
      </c>
      <c r="Q7" s="15" t="e">
        <f>K7/M7</f>
        <v>#DIV/0!</v>
      </c>
      <c r="R7" s="15">
        <f>K7/O7</f>
        <v>51578.616352201258</v>
      </c>
      <c r="S7" s="44">
        <f>K7/O7/43560</f>
        <v>1.1840821017493401</v>
      </c>
      <c r="T7" s="39">
        <v>0</v>
      </c>
      <c r="U7" s="5" t="s">
        <v>66</v>
      </c>
      <c r="V7" t="s">
        <v>70</v>
      </c>
      <c r="W7" t="s">
        <v>71</v>
      </c>
      <c r="X7" t="s">
        <v>31</v>
      </c>
      <c r="Y7">
        <v>0</v>
      </c>
      <c r="Z7">
        <v>1</v>
      </c>
      <c r="AA7" t="s">
        <v>34</v>
      </c>
      <c r="AB7" t="s">
        <v>67</v>
      </c>
      <c r="AC7" s="7" t="s">
        <v>32</v>
      </c>
    </row>
    <row r="8" spans="1:49" ht="15.75" thickTop="1" x14ac:dyDescent="0.25">
      <c r="A8" s="8"/>
      <c r="B8" s="8"/>
      <c r="C8" s="26" t="s">
        <v>72</v>
      </c>
      <c r="D8" s="16">
        <f>+SUM(D3:D7)</f>
        <v>1816000</v>
      </c>
      <c r="E8" s="8"/>
      <c r="F8" s="8"/>
      <c r="G8" s="16">
        <f>+SUM(G3:G7)</f>
        <v>1816000</v>
      </c>
      <c r="H8" s="16">
        <f>+SUM(H3:H7)</f>
        <v>784800</v>
      </c>
      <c r="I8" s="21"/>
      <c r="J8" s="16">
        <f>+SUM(J3:J7)</f>
        <v>1901459</v>
      </c>
      <c r="K8" s="16">
        <f>+SUM(K3:K7)</f>
        <v>320175</v>
      </c>
      <c r="L8" s="16">
        <f>+SUM(L3:L7)</f>
        <v>405634</v>
      </c>
      <c r="M8" s="31">
        <f>+SUM(M3:M7)</f>
        <v>300</v>
      </c>
      <c r="N8" s="35"/>
      <c r="O8" s="40">
        <f>+SUM(O3:O7)</f>
        <v>6.4539999999999988</v>
      </c>
      <c r="P8" s="40">
        <f>+SUM(P3:P7)</f>
        <v>6.294999999999999</v>
      </c>
      <c r="Q8" s="16"/>
      <c r="R8" s="16"/>
      <c r="S8" s="45"/>
      <c r="T8" s="40"/>
      <c r="U8" s="9"/>
      <c r="V8" s="8"/>
      <c r="W8" s="8"/>
      <c r="X8" s="8"/>
      <c r="Y8" s="8"/>
      <c r="Z8" s="8"/>
      <c r="AA8" s="8"/>
      <c r="AB8" s="8"/>
      <c r="AC8" s="8"/>
    </row>
    <row r="9" spans="1:49" x14ac:dyDescent="0.25">
      <c r="A9" s="10"/>
      <c r="B9" s="10"/>
      <c r="C9" s="27"/>
      <c r="D9" s="17"/>
      <c r="E9" s="10"/>
      <c r="F9" s="10"/>
      <c r="G9" s="17"/>
      <c r="H9" s="17" t="s">
        <v>73</v>
      </c>
      <c r="I9" s="22">
        <f>H8/G8*100</f>
        <v>43.215859030837009</v>
      </c>
      <c r="J9" s="17"/>
      <c r="K9" s="17"/>
      <c r="L9" s="17" t="s">
        <v>74</v>
      </c>
      <c r="M9" s="32"/>
      <c r="N9" s="36"/>
      <c r="O9" s="41" t="s">
        <v>74</v>
      </c>
      <c r="P9" s="41"/>
      <c r="Q9" s="17"/>
      <c r="R9" s="17" t="s">
        <v>74</v>
      </c>
      <c r="S9" s="46"/>
      <c r="T9" s="41"/>
      <c r="U9" s="11"/>
      <c r="V9" s="10"/>
      <c r="W9" s="10"/>
      <c r="X9" s="10"/>
      <c r="Y9" s="10"/>
      <c r="Z9" s="10"/>
      <c r="AA9" s="10"/>
      <c r="AB9" s="10"/>
      <c r="AC9" s="10"/>
    </row>
    <row r="10" spans="1:49" x14ac:dyDescent="0.25">
      <c r="A10" s="12"/>
      <c r="B10" s="12"/>
      <c r="C10" s="28"/>
      <c r="D10" s="18"/>
      <c r="E10" s="12"/>
      <c r="F10" s="12"/>
      <c r="G10" s="18"/>
      <c r="H10" s="18" t="s">
        <v>75</v>
      </c>
      <c r="I10" s="23">
        <f>STDEV(I3:I7)</f>
        <v>29.341085169076401</v>
      </c>
      <c r="J10" s="18"/>
      <c r="K10" s="18"/>
      <c r="L10" s="18" t="s">
        <v>76</v>
      </c>
      <c r="M10" s="48">
        <f>K8/M8</f>
        <v>1067.25</v>
      </c>
      <c r="N10" s="37"/>
      <c r="O10" s="42" t="s">
        <v>77</v>
      </c>
      <c r="P10" s="42">
        <f>K8/O8</f>
        <v>49608.769755190588</v>
      </c>
      <c r="Q10" s="18"/>
      <c r="R10" s="18" t="s">
        <v>78</v>
      </c>
      <c r="S10" s="47">
        <f>K8/O8/43560</f>
        <v>1.1388606463542374</v>
      </c>
      <c r="T10" s="42"/>
      <c r="U10" s="13"/>
      <c r="V10" s="12"/>
      <c r="W10" s="12"/>
      <c r="X10" s="12"/>
      <c r="Y10" s="12"/>
      <c r="Z10" s="12"/>
      <c r="AA10" s="12"/>
      <c r="AB10" s="12"/>
      <c r="AC10" s="12"/>
    </row>
    <row r="12" spans="1:49" x14ac:dyDescent="0.25">
      <c r="Q12" s="49"/>
      <c r="R12" s="50" t="s">
        <v>81</v>
      </c>
      <c r="S12" s="51">
        <v>1.1499999999999999</v>
      </c>
    </row>
  </sheetData>
  <mergeCells count="1">
    <mergeCell ref="A1:AC1"/>
  </mergeCells>
  <conditionalFormatting sqref="A3:AC7">
    <cfRule type="expression" dxfId="3" priority="1" stopIfTrue="1">
      <formula>MOD(ROW(),4)&gt;1</formula>
    </cfRule>
    <cfRule type="expression" dxfId="2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9015-5E03-46B2-9F12-3F064351326D}">
  <dimension ref="A1:AW14"/>
  <sheetViews>
    <sheetView tabSelected="1" workbookViewId="0">
      <selection activeCell="B29" sqref="B29"/>
    </sheetView>
  </sheetViews>
  <sheetFormatPr defaultRowHeight="15" x14ac:dyDescent="0.25"/>
  <cols>
    <col min="1" max="1" width="14.28515625" bestFit="1" customWidth="1"/>
    <col min="2" max="2" width="24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54" bestFit="1" customWidth="1"/>
    <col min="24" max="24" width="10.425781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7.28515625" bestFit="1" customWidth="1"/>
    <col min="29" max="29" width="5.42578125" bestFit="1" customWidth="1"/>
  </cols>
  <sheetData>
    <row r="1" spans="1:49" x14ac:dyDescent="0.25">
      <c r="A1" s="52" t="s">
        <v>80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49" x14ac:dyDescent="0.25">
      <c r="A2" s="1" t="s">
        <v>0</v>
      </c>
      <c r="B2" s="1" t="s">
        <v>1</v>
      </c>
      <c r="C2" s="24" t="s">
        <v>2</v>
      </c>
      <c r="D2" s="14" t="s">
        <v>3</v>
      </c>
      <c r="E2" s="1" t="s">
        <v>4</v>
      </c>
      <c r="F2" s="1" t="s">
        <v>5</v>
      </c>
      <c r="G2" s="14" t="s">
        <v>6</v>
      </c>
      <c r="H2" s="14" t="s">
        <v>7</v>
      </c>
      <c r="I2" s="19" t="s">
        <v>8</v>
      </c>
      <c r="J2" s="14" t="s">
        <v>9</v>
      </c>
      <c r="K2" s="14" t="s">
        <v>10</v>
      </c>
      <c r="L2" s="14" t="s">
        <v>11</v>
      </c>
      <c r="M2" s="29" t="s">
        <v>12</v>
      </c>
      <c r="N2" s="33" t="s">
        <v>13</v>
      </c>
      <c r="O2" s="38" t="s">
        <v>14</v>
      </c>
      <c r="P2" s="38" t="s">
        <v>15</v>
      </c>
      <c r="Q2" s="14" t="s">
        <v>16</v>
      </c>
      <c r="R2" s="14" t="s">
        <v>17</v>
      </c>
      <c r="S2" s="43" t="s">
        <v>18</v>
      </c>
      <c r="T2" s="38" t="s">
        <v>19</v>
      </c>
      <c r="U2" s="3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x14ac:dyDescent="0.25">
      <c r="A3" t="s">
        <v>37</v>
      </c>
      <c r="B3" t="s">
        <v>38</v>
      </c>
      <c r="C3" s="25">
        <v>44721</v>
      </c>
      <c r="D3" s="15">
        <v>129000</v>
      </c>
      <c r="E3" t="s">
        <v>33</v>
      </c>
      <c r="F3" t="s">
        <v>29</v>
      </c>
      <c r="G3" s="15">
        <v>129000</v>
      </c>
      <c r="H3" s="15">
        <v>37900</v>
      </c>
      <c r="I3" s="20">
        <f>H3/G3*100</f>
        <v>29.379844961240309</v>
      </c>
      <c r="J3" s="15">
        <v>97931</v>
      </c>
      <c r="K3" s="15">
        <f>G3-14949</f>
        <v>114051</v>
      </c>
      <c r="L3" s="15">
        <v>82982</v>
      </c>
      <c r="M3" s="30">
        <v>300</v>
      </c>
      <c r="N3" s="34">
        <v>0</v>
      </c>
      <c r="O3" s="39">
        <v>1.27</v>
      </c>
      <c r="P3" s="39">
        <v>1.27</v>
      </c>
      <c r="Q3" s="15">
        <f>K3/M3</f>
        <v>380.17</v>
      </c>
      <c r="R3" s="15">
        <f>K3/O3</f>
        <v>89803.937007874018</v>
      </c>
      <c r="S3" s="44">
        <f>K3/O3/43560</f>
        <v>2.0616147155159323</v>
      </c>
      <c r="T3" s="39">
        <v>300</v>
      </c>
      <c r="U3" s="5" t="s">
        <v>30</v>
      </c>
      <c r="V3" t="s">
        <v>39</v>
      </c>
      <c r="X3" t="s">
        <v>31</v>
      </c>
      <c r="Y3">
        <v>0</v>
      </c>
      <c r="Z3">
        <v>1</v>
      </c>
      <c r="AA3" s="6">
        <v>39573</v>
      </c>
      <c r="AB3" t="s">
        <v>40</v>
      </c>
      <c r="AC3" s="7" t="s">
        <v>32</v>
      </c>
    </row>
    <row r="4" spans="1:49" x14ac:dyDescent="0.25">
      <c r="A4" t="s">
        <v>45</v>
      </c>
      <c r="B4" t="s">
        <v>46</v>
      </c>
      <c r="C4" s="25">
        <v>45205</v>
      </c>
      <c r="D4" s="15">
        <v>265000</v>
      </c>
      <c r="E4" t="s">
        <v>33</v>
      </c>
      <c r="F4" t="s">
        <v>29</v>
      </c>
      <c r="G4" s="15">
        <v>265000</v>
      </c>
      <c r="H4" s="15">
        <v>0</v>
      </c>
      <c r="I4" s="20">
        <f>H4/G4*100</f>
        <v>0</v>
      </c>
      <c r="J4" s="15">
        <v>266472</v>
      </c>
      <c r="K4" s="15">
        <f>G4-215562</f>
        <v>49438</v>
      </c>
      <c r="L4" s="15">
        <v>30910</v>
      </c>
      <c r="M4" s="30">
        <v>0</v>
      </c>
      <c r="N4" s="34">
        <v>0</v>
      </c>
      <c r="O4" s="39">
        <v>0.26300000000000001</v>
      </c>
      <c r="P4" s="39">
        <v>0.26300000000000001</v>
      </c>
      <c r="Q4" s="15" t="e">
        <f>K4/M4</f>
        <v>#DIV/0!</v>
      </c>
      <c r="R4" s="15">
        <f>K4/O4</f>
        <v>187977.18631178705</v>
      </c>
      <c r="S4" s="44">
        <f>K4/O4/43560</f>
        <v>4.3153624038518608</v>
      </c>
      <c r="T4" s="39">
        <v>0</v>
      </c>
      <c r="U4" s="5" t="s">
        <v>35</v>
      </c>
      <c r="V4" t="s">
        <v>47</v>
      </c>
      <c r="X4" t="s">
        <v>31</v>
      </c>
      <c r="Y4">
        <v>0</v>
      </c>
      <c r="Z4">
        <v>0</v>
      </c>
      <c r="AA4" t="s">
        <v>34</v>
      </c>
      <c r="AC4" s="7" t="s">
        <v>32</v>
      </c>
    </row>
    <row r="5" spans="1:49" x14ac:dyDescent="0.25">
      <c r="A5" t="s">
        <v>48</v>
      </c>
      <c r="B5" t="s">
        <v>49</v>
      </c>
      <c r="C5" s="25">
        <v>45210</v>
      </c>
      <c r="D5" s="15">
        <v>360000</v>
      </c>
      <c r="E5" t="s">
        <v>33</v>
      </c>
      <c r="F5" t="s">
        <v>29</v>
      </c>
      <c r="G5" s="15">
        <v>360000</v>
      </c>
      <c r="H5" s="15">
        <v>0</v>
      </c>
      <c r="I5" s="20">
        <f>H5/G5*100</f>
        <v>0</v>
      </c>
      <c r="J5" s="15">
        <v>365794</v>
      </c>
      <c r="K5" s="15">
        <f>G5-320620</f>
        <v>39380</v>
      </c>
      <c r="L5" s="15">
        <v>45174</v>
      </c>
      <c r="M5" s="30">
        <v>0</v>
      </c>
      <c r="N5" s="34">
        <v>0</v>
      </c>
      <c r="O5" s="39">
        <v>0.38400000000000001</v>
      </c>
      <c r="P5" s="39">
        <v>0.38400000000000001</v>
      </c>
      <c r="Q5" s="15" t="e">
        <f>K5/M5</f>
        <v>#DIV/0!</v>
      </c>
      <c r="R5" s="15">
        <f>K5/O5</f>
        <v>102552.08333333333</v>
      </c>
      <c r="S5" s="44">
        <f>K5/O5/43560</f>
        <v>2.3542718855218854</v>
      </c>
      <c r="T5" s="39">
        <v>0</v>
      </c>
      <c r="U5" s="5" t="s">
        <v>35</v>
      </c>
      <c r="V5" t="s">
        <v>50</v>
      </c>
      <c r="X5" t="s">
        <v>31</v>
      </c>
      <c r="Y5">
        <v>0</v>
      </c>
      <c r="Z5">
        <v>0</v>
      </c>
      <c r="AA5" t="s">
        <v>34</v>
      </c>
      <c r="AC5" s="7" t="s">
        <v>32</v>
      </c>
    </row>
    <row r="6" spans="1:49" x14ac:dyDescent="0.25">
      <c r="A6" t="s">
        <v>51</v>
      </c>
      <c r="B6" t="s">
        <v>52</v>
      </c>
      <c r="C6" s="25">
        <v>45210</v>
      </c>
      <c r="D6" s="15">
        <v>264000</v>
      </c>
      <c r="E6" t="s">
        <v>33</v>
      </c>
      <c r="F6" t="s">
        <v>29</v>
      </c>
      <c r="G6" s="15">
        <v>264000</v>
      </c>
      <c r="H6" s="15">
        <v>0</v>
      </c>
      <c r="I6" s="20">
        <f>H6/G6*100</f>
        <v>0</v>
      </c>
      <c r="J6" s="15">
        <v>255040</v>
      </c>
      <c r="K6" s="15">
        <f>G6-225362</f>
        <v>38638</v>
      </c>
      <c r="L6" s="15">
        <v>29678</v>
      </c>
      <c r="M6" s="30">
        <v>0</v>
      </c>
      <c r="N6" s="34">
        <v>0</v>
      </c>
      <c r="O6" s="39">
        <v>0.252</v>
      </c>
      <c r="P6" s="39">
        <v>0.252</v>
      </c>
      <c r="Q6" s="15" t="e">
        <f>K6/M6</f>
        <v>#DIV/0!</v>
      </c>
      <c r="R6" s="15">
        <f>K6/O6</f>
        <v>153325.39682539683</v>
      </c>
      <c r="S6" s="44">
        <f>K6/O6/43560</f>
        <v>3.5198667774425352</v>
      </c>
      <c r="T6" s="39">
        <v>0</v>
      </c>
      <c r="U6" s="5" t="s">
        <v>35</v>
      </c>
      <c r="V6" t="s">
        <v>53</v>
      </c>
      <c r="X6" t="s">
        <v>31</v>
      </c>
      <c r="Y6">
        <v>0</v>
      </c>
      <c r="Z6">
        <v>0</v>
      </c>
      <c r="AA6" t="s">
        <v>34</v>
      </c>
      <c r="AC6" s="7" t="s">
        <v>32</v>
      </c>
    </row>
    <row r="7" spans="1:49" x14ac:dyDescent="0.25">
      <c r="A7" t="s">
        <v>54</v>
      </c>
      <c r="B7" t="s">
        <v>55</v>
      </c>
      <c r="C7" s="25">
        <v>45205</v>
      </c>
      <c r="D7" s="15">
        <v>264000</v>
      </c>
      <c r="E7" t="s">
        <v>33</v>
      </c>
      <c r="F7" t="s">
        <v>29</v>
      </c>
      <c r="G7" s="15">
        <v>264000</v>
      </c>
      <c r="H7" s="15">
        <v>0</v>
      </c>
      <c r="I7" s="20">
        <f>H7/G7*100</f>
        <v>0</v>
      </c>
      <c r="J7" s="15">
        <v>266472</v>
      </c>
      <c r="K7" s="15">
        <f>G7-235562</f>
        <v>28438</v>
      </c>
      <c r="L7" s="15">
        <v>30910</v>
      </c>
      <c r="M7" s="30">
        <v>0</v>
      </c>
      <c r="N7" s="34">
        <v>0</v>
      </c>
      <c r="O7" s="39">
        <v>0.26300000000000001</v>
      </c>
      <c r="P7" s="39">
        <v>0.26300000000000001</v>
      </c>
      <c r="Q7" s="15" t="e">
        <f>K7/M7</f>
        <v>#DIV/0!</v>
      </c>
      <c r="R7" s="15">
        <f>K7/O7</f>
        <v>108129.27756653992</v>
      </c>
      <c r="S7" s="44">
        <f>K7/O7/43560</f>
        <v>2.482306647533056</v>
      </c>
      <c r="T7" s="39">
        <v>0</v>
      </c>
      <c r="U7" s="5" t="s">
        <v>35</v>
      </c>
      <c r="V7" t="s">
        <v>56</v>
      </c>
      <c r="X7" t="s">
        <v>31</v>
      </c>
      <c r="Y7">
        <v>0</v>
      </c>
      <c r="Z7">
        <v>0</v>
      </c>
      <c r="AA7" t="s">
        <v>34</v>
      </c>
      <c r="AC7" s="7" t="s">
        <v>32</v>
      </c>
    </row>
    <row r="8" spans="1:49" x14ac:dyDescent="0.25">
      <c r="A8" t="s">
        <v>57</v>
      </c>
      <c r="B8" t="s">
        <v>58</v>
      </c>
      <c r="C8" s="25">
        <v>45205</v>
      </c>
      <c r="D8" s="15">
        <v>264000</v>
      </c>
      <c r="E8" t="s">
        <v>33</v>
      </c>
      <c r="F8" t="s">
        <v>29</v>
      </c>
      <c r="G8" s="15">
        <v>264000</v>
      </c>
      <c r="H8" s="15">
        <v>0</v>
      </c>
      <c r="I8" s="20">
        <f>H8/G8*100</f>
        <v>0</v>
      </c>
      <c r="J8" s="15">
        <v>258162</v>
      </c>
      <c r="K8" s="15">
        <f>G8-228484</f>
        <v>35516</v>
      </c>
      <c r="L8" s="15">
        <v>29678</v>
      </c>
      <c r="M8" s="30">
        <v>0</v>
      </c>
      <c r="N8" s="34">
        <v>0</v>
      </c>
      <c r="O8" s="39">
        <v>0.252</v>
      </c>
      <c r="P8" s="39">
        <v>0.252</v>
      </c>
      <c r="Q8" s="15" t="e">
        <f>K8/M8</f>
        <v>#DIV/0!</v>
      </c>
      <c r="R8" s="15">
        <f>K8/O8</f>
        <v>140936.50793650793</v>
      </c>
      <c r="S8" s="44">
        <f>K8/O8/43560</f>
        <v>3.2354570233358109</v>
      </c>
      <c r="T8" s="39">
        <v>0</v>
      </c>
      <c r="U8" s="5" t="s">
        <v>35</v>
      </c>
      <c r="V8" t="s">
        <v>59</v>
      </c>
      <c r="X8" t="s">
        <v>31</v>
      </c>
      <c r="Y8">
        <v>0</v>
      </c>
      <c r="Z8">
        <v>0</v>
      </c>
      <c r="AA8" t="s">
        <v>34</v>
      </c>
      <c r="AC8" s="7" t="s">
        <v>32</v>
      </c>
    </row>
    <row r="9" spans="1:49" ht="15.75" thickBot="1" x14ac:dyDescent="0.3">
      <c r="A9" t="s">
        <v>64</v>
      </c>
      <c r="B9" t="s">
        <v>63</v>
      </c>
      <c r="C9" s="25">
        <v>45184</v>
      </c>
      <c r="D9" s="15">
        <v>242000</v>
      </c>
      <c r="E9" t="s">
        <v>33</v>
      </c>
      <c r="F9" t="s">
        <v>29</v>
      </c>
      <c r="G9" s="15">
        <v>242000</v>
      </c>
      <c r="H9" s="15">
        <v>0</v>
      </c>
      <c r="I9" s="20">
        <f>H9/G9*100</f>
        <v>0</v>
      </c>
      <c r="J9" s="15">
        <v>215260</v>
      </c>
      <c r="K9" s="15">
        <f>G9-201795</f>
        <v>40205</v>
      </c>
      <c r="L9" s="15">
        <v>13465</v>
      </c>
      <c r="M9" s="30">
        <v>0</v>
      </c>
      <c r="N9" s="34">
        <v>0</v>
      </c>
      <c r="O9" s="39">
        <v>0.33600000000000002</v>
      </c>
      <c r="P9" s="39">
        <v>0.33600000000000002</v>
      </c>
      <c r="Q9" s="15" t="e">
        <f>K9/M9</f>
        <v>#DIV/0!</v>
      </c>
      <c r="R9" s="15">
        <f>K9/O9</f>
        <v>119657.73809523809</v>
      </c>
      <c r="S9" s="44">
        <f>K9/O9/43560</f>
        <v>2.7469636844636844</v>
      </c>
      <c r="T9" s="39">
        <v>0</v>
      </c>
      <c r="U9" s="5" t="s">
        <v>35</v>
      </c>
      <c r="V9" t="s">
        <v>65</v>
      </c>
      <c r="X9" t="s">
        <v>31</v>
      </c>
      <c r="Y9">
        <v>0</v>
      </c>
      <c r="Z9">
        <v>0</v>
      </c>
      <c r="AA9" t="s">
        <v>34</v>
      </c>
      <c r="AC9" s="7" t="s">
        <v>32</v>
      </c>
    </row>
    <row r="10" spans="1:49" ht="15.75" thickTop="1" x14ac:dyDescent="0.25">
      <c r="A10" s="8"/>
      <c r="B10" s="8"/>
      <c r="C10" s="26" t="s">
        <v>72</v>
      </c>
      <c r="D10" s="16">
        <f>+SUM(D3:D9)</f>
        <v>1788000</v>
      </c>
      <c r="E10" s="8"/>
      <c r="F10" s="8"/>
      <c r="G10" s="16">
        <f>+SUM(G3:G9)</f>
        <v>1788000</v>
      </c>
      <c r="H10" s="16">
        <f>+SUM(H3:H9)</f>
        <v>37900</v>
      </c>
      <c r="I10" s="21"/>
      <c r="J10" s="16">
        <f>+SUM(J3:J9)</f>
        <v>1725131</v>
      </c>
      <c r="K10" s="16">
        <f>+SUM(K3:K9)</f>
        <v>345666</v>
      </c>
      <c r="L10" s="16">
        <f>+SUM(L3:L9)</f>
        <v>262797</v>
      </c>
      <c r="M10" s="31">
        <f>+SUM(M3:M9)</f>
        <v>300</v>
      </c>
      <c r="N10" s="35"/>
      <c r="O10" s="40">
        <f>+SUM(O3:O9)</f>
        <v>3.0199999999999991</v>
      </c>
      <c r="P10" s="40">
        <f>+SUM(P3:P9)</f>
        <v>3.0199999999999991</v>
      </c>
      <c r="Q10" s="16"/>
      <c r="R10" s="16"/>
      <c r="S10" s="45"/>
      <c r="T10" s="40"/>
      <c r="U10" s="9"/>
      <c r="V10" s="8"/>
      <c r="W10" s="8"/>
      <c r="X10" s="8"/>
      <c r="Y10" s="8"/>
      <c r="Z10" s="8"/>
      <c r="AA10" s="8"/>
      <c r="AB10" s="8"/>
      <c r="AC10" s="8"/>
    </row>
    <row r="11" spans="1:49" x14ac:dyDescent="0.25">
      <c r="A11" s="10"/>
      <c r="B11" s="10"/>
      <c r="C11" s="27"/>
      <c r="D11" s="17"/>
      <c r="E11" s="10"/>
      <c r="F11" s="10"/>
      <c r="G11" s="17"/>
      <c r="H11" s="17" t="s">
        <v>73</v>
      </c>
      <c r="I11" s="22">
        <f>H10/G10*100</f>
        <v>2.1196868008948546</v>
      </c>
      <c r="J11" s="17"/>
      <c r="K11" s="17"/>
      <c r="L11" s="17" t="s">
        <v>74</v>
      </c>
      <c r="M11" s="32"/>
      <c r="N11" s="36"/>
      <c r="O11" s="41" t="s">
        <v>74</v>
      </c>
      <c r="P11" s="41"/>
      <c r="Q11" s="17"/>
      <c r="R11" s="17" t="s">
        <v>74</v>
      </c>
      <c r="S11" s="46"/>
      <c r="T11" s="41"/>
      <c r="U11" s="11"/>
      <c r="V11" s="10"/>
      <c r="W11" s="10"/>
      <c r="X11" s="10"/>
      <c r="Y11" s="10"/>
      <c r="Z11" s="10"/>
      <c r="AA11" s="10"/>
      <c r="AB11" s="10"/>
      <c r="AC11" s="10"/>
    </row>
    <row r="12" spans="1:49" x14ac:dyDescent="0.25">
      <c r="A12" s="12"/>
      <c r="B12" s="12"/>
      <c r="C12" s="28"/>
      <c r="D12" s="18"/>
      <c r="E12" s="12"/>
      <c r="F12" s="12"/>
      <c r="G12" s="18"/>
      <c r="H12" s="18" t="s">
        <v>75</v>
      </c>
      <c r="I12" s="23">
        <f>STDEV(I3:I9)</f>
        <v>11.104537617867992</v>
      </c>
      <c r="J12" s="18"/>
      <c r="K12" s="18"/>
      <c r="L12" s="18" t="s">
        <v>76</v>
      </c>
      <c r="M12" s="48">
        <f>K10/M10</f>
        <v>1152.22</v>
      </c>
      <c r="N12" s="37"/>
      <c r="O12" s="42" t="s">
        <v>77</v>
      </c>
      <c r="P12" s="42">
        <f>K10/O10</f>
        <v>114458.94039735102</v>
      </c>
      <c r="Q12" s="18"/>
      <c r="R12" s="18" t="s">
        <v>78</v>
      </c>
      <c r="S12" s="47">
        <f>K10/O10/43560</f>
        <v>2.6276157116012633</v>
      </c>
      <c r="T12" s="42"/>
      <c r="U12" s="13"/>
      <c r="V12" s="12"/>
      <c r="W12" s="12"/>
      <c r="X12" s="12"/>
      <c r="Y12" s="12"/>
      <c r="Z12" s="12"/>
      <c r="AA12" s="12"/>
      <c r="AB12" s="12"/>
      <c r="AC12" s="12"/>
    </row>
    <row r="14" spans="1:49" x14ac:dyDescent="0.25">
      <c r="Q14" s="49"/>
      <c r="R14" s="50" t="s">
        <v>79</v>
      </c>
      <c r="S14" s="51">
        <v>2.65</v>
      </c>
    </row>
  </sheetData>
  <mergeCells count="1">
    <mergeCell ref="A1:AC1"/>
  </mergeCells>
  <conditionalFormatting sqref="A3:AC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Rural</vt:lpstr>
      <vt:lpstr>Bluestar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2025-01-08T16:48:06Z</dcterms:created>
  <dcterms:modified xsi:type="dcterms:W3CDTF">2025-01-08T17:38:11Z</dcterms:modified>
</cp:coreProperties>
</file>