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ECFs\"/>
    </mc:Choice>
  </mc:AlternateContent>
  <xr:revisionPtr revIDLastSave="0" documentId="13_ncr:1_{29E64C95-37B5-4F39-93FF-1E4B681B5305}" xr6:coauthVersionLast="47" xr6:coauthVersionMax="47" xr10:uidLastSave="{00000000-0000-0000-0000-000000000000}"/>
  <bookViews>
    <workbookView xWindow="28680" yWindow="-120" windowWidth="29040" windowHeight="15720" xr2:uid="{002E5790-A2BE-4F66-94A9-D14EE7B88927}"/>
  </bookViews>
  <sheets>
    <sheet name="E.C.F. Analysis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L2" i="2"/>
  <c r="N2" i="2" s="1"/>
  <c r="I3" i="2"/>
  <c r="L3" i="2"/>
  <c r="P3" i="2" s="1"/>
  <c r="I4" i="2"/>
  <c r="L4" i="2"/>
  <c r="N4" i="2" s="1"/>
  <c r="I19" i="2"/>
  <c r="L19" i="2"/>
  <c r="N19" i="2" s="1"/>
  <c r="I5" i="2"/>
  <c r="L5" i="2"/>
  <c r="N5" i="2" s="1"/>
  <c r="I6" i="2"/>
  <c r="L6" i="2"/>
  <c r="P6" i="2" s="1"/>
  <c r="I7" i="2"/>
  <c r="L7" i="2"/>
  <c r="N7" i="2" s="1"/>
  <c r="I8" i="2"/>
  <c r="L8" i="2"/>
  <c r="N8" i="2" s="1"/>
  <c r="D9" i="2"/>
  <c r="G9" i="2"/>
  <c r="H9" i="2"/>
  <c r="J9" i="2"/>
  <c r="M9" i="2"/>
  <c r="N6" i="2" l="1"/>
  <c r="P7" i="2"/>
  <c r="N3" i="2"/>
  <c r="P5" i="2"/>
  <c r="P19" i="2"/>
  <c r="P8" i="2"/>
  <c r="L9" i="2"/>
  <c r="N10" i="2" s="1"/>
  <c r="P2" i="2"/>
  <c r="I10" i="2"/>
  <c r="I11" i="2"/>
  <c r="P4" i="2"/>
  <c r="N11" i="2" l="1"/>
  <c r="Q10" i="2"/>
  <c r="P9" i="2"/>
  <c r="R8" i="2" l="1"/>
  <c r="R9" i="2"/>
  <c r="R4" i="2"/>
  <c r="R7" i="2"/>
  <c r="R19" i="2"/>
  <c r="R2" i="2"/>
  <c r="R5" i="2"/>
  <c r="R6" i="2"/>
  <c r="R3" i="2"/>
  <c r="Q11" i="2" l="1"/>
  <c r="S11" i="2" s="1"/>
</calcChain>
</file>

<file path=xl/sharedStrings.xml><?xml version="1.0" encoding="utf-8"?>
<sst xmlns="http://schemas.openxmlformats.org/spreadsheetml/2006/main" count="127" uniqueCount="74">
  <si>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</si>
  <si>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</si>
  <si>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</si>
  <si>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</si>
  <si>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</si>
  <si>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</si>
  <si>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</si>
  <si>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</si>
  <si>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</si>
  <si>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</si>
  <si>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</si>
  <si>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</si>
  <si>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</si>
  <si>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</si>
  <si>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</si>
  <si>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</si>
  <si>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</si>
  <si>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</si>
  <si>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</si>
  <si>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</si>
  <si>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</si>
  <si>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</si>
  <si>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</si>
  <si>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</si>
  <si>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</si>
  <si>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</si>
  <si>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</si>
  <si>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</si>
  <si>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</si>
  <si>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</si>
  <si>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</si>
  <si>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</si>
  <si>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</si>
  <si>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</si>
  <si>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</si>
  <si>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</si>
  <si>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</si>
  <si>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</si>
  <si>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</si>
  <si>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20-021-021-00</t>
  </si>
  <si>
    <t>6730 129TH AVE</t>
  </si>
  <si>
    <t xml:space="preserve">WD </t>
  </si>
  <si>
    <t>03-ARM'S LENGTH</t>
  </si>
  <si>
    <t>RRS</t>
  </si>
  <si>
    <t>1 STORY</t>
  </si>
  <si>
    <t>RES 1 FAMILY</t>
  </si>
  <si>
    <t>No</t>
  </si>
  <si>
    <t xml:space="preserve">  /  /    </t>
  </si>
  <si>
    <t>RRS-RURAL RES SOUTH</t>
  </si>
  <si>
    <t>20-022-007-12</t>
  </si>
  <si>
    <t>2975 65TH ST</t>
  </si>
  <si>
    <t>WD</t>
  </si>
  <si>
    <t>20-022-021-61</t>
  </si>
  <si>
    <t>2906 65TH ST</t>
  </si>
  <si>
    <t>20-022-021-91</t>
  </si>
  <si>
    <t>2980 65TH ST</t>
  </si>
  <si>
    <t>RES VAC</t>
  </si>
  <si>
    <t>20-023-023-02</t>
  </si>
  <si>
    <t>2842 62ND ST</t>
  </si>
  <si>
    <t>TRI-LEVEL</t>
  </si>
  <si>
    <t>20-027-012-00</t>
  </si>
  <si>
    <t>6558 128TH AVE</t>
  </si>
  <si>
    <t>20-033-002-00</t>
  </si>
  <si>
    <t>2560 66TH ST</t>
  </si>
  <si>
    <t>20-033-011-00</t>
  </si>
  <si>
    <t>6732 126TH AVE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</si>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</sst>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166" fontId="2" fillId="4" borderId="0" xfId="0" applyNumberFormat="1" applyFont="1" applyFill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0487A-28BC-4BF6-95A2-5451C2DC22BD}">
  <dimension ref="A1:BL19"/>
  <sheetViews>
    <sheetView tabSelected="1" workbookViewId="0">
      <selection activeCell="A9" sqref="A9:XFD9"/>
    </sheetView>
  </sheetViews>
  <sheetFormatPr defaultRowHeight="15" x14ac:dyDescent="0.25"/>
  <cols>
    <col min="1" max="1" width="14.28515625" bestFit="1" customWidth="1"/>
    <col min="2" max="2" width="22.85546875" bestFit="1" customWidth="1"/>
    <col min="3" max="3" width="9.28515625" style="17" bestFit="1" customWidth="1"/>
    <col min="4" max="4" width="11.85546875" style="7" bestFit="1" customWidth="1"/>
    <col min="5" max="5" width="5.5703125" bestFit="1" customWidth="1"/>
    <col min="6" max="6" width="30.140625" bestFit="1" customWidth="1"/>
    <col min="7" max="7" width="11.85546875" style="7" bestFit="1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7.7109375" style="22" bestFit="1" customWidth="1"/>
    <col min="15" max="15" width="10.140625" style="26" bestFit="1" customWidth="1"/>
    <col min="16" max="16" width="15.5703125" style="31" bestFit="1" customWidth="1"/>
    <col min="17" max="17" width="8.7109375" style="39" bestFit="1" customWidth="1"/>
    <col min="18" max="18" width="18.85546875" style="41" bestFit="1" customWidth="1"/>
    <col min="19" max="19" width="13.85546875" bestFit="1" customWidth="1"/>
    <col min="20" max="20" width="14.28515625" bestFit="1" customWidth="1"/>
    <col min="21" max="21" width="10.7109375" style="7" bestFit="1" customWidth="1"/>
    <col min="22" max="22" width="11.5703125" bestFit="1" customWidth="1"/>
    <col min="23" max="23" width="10.42578125" style="17" bestFit="1" customWidth="1"/>
    <col min="24" max="24" width="19.42578125" bestFit="1" customWidth="1"/>
    <col min="25" max="25" width="21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5" t="s">
        <v>14</v>
      </c>
      <c r="P1" s="30" t="s">
        <v>15</v>
      </c>
      <c r="Q1" s="35" t="s">
        <v>16</v>
      </c>
      <c r="R1" s="40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39</v>
      </c>
      <c r="B2" t="s">
        <v>40</v>
      </c>
      <c r="C2" s="17">
        <v>44750</v>
      </c>
      <c r="D2" s="7">
        <v>151000</v>
      </c>
      <c r="E2" t="s">
        <v>41</v>
      </c>
      <c r="F2" t="s">
        <v>42</v>
      </c>
      <c r="G2" s="7">
        <v>151000</v>
      </c>
      <c r="H2" s="7">
        <v>57200</v>
      </c>
      <c r="I2" s="12">
        <f t="shared" ref="I2:I8" si="0">H2/G2*100</f>
        <v>37.880794701986751</v>
      </c>
      <c r="J2" s="7">
        <v>178945</v>
      </c>
      <c r="K2" s="7">
        <v>31411</v>
      </c>
      <c r="L2" s="7">
        <f t="shared" ref="L2:L8" si="1">G2-K2</f>
        <v>119589</v>
      </c>
      <c r="M2" s="7">
        <v>128290.4375</v>
      </c>
      <c r="N2" s="22">
        <f t="shared" ref="N2:N8" si="2">L2/M2</f>
        <v>0.93217391982157671</v>
      </c>
      <c r="O2" s="26">
        <v>1400</v>
      </c>
      <c r="P2" s="31">
        <f t="shared" ref="P2:P8" si="3">L2/O2</f>
        <v>85.420714285714283</v>
      </c>
      <c r="Q2" s="36" t="s">
        <v>43</v>
      </c>
      <c r="R2" s="41">
        <f>ABS(N11-N2)*100</f>
        <v>0.45089959804243129</v>
      </c>
      <c r="S2" t="s">
        <v>44</v>
      </c>
      <c r="T2" t="s">
        <v>45</v>
      </c>
      <c r="U2" s="7">
        <v>24557</v>
      </c>
      <c r="V2" t="s">
        <v>46</v>
      </c>
      <c r="W2" s="17" t="s">
        <v>47</v>
      </c>
      <c r="Y2" t="s">
        <v>48</v>
      </c>
      <c r="Z2">
        <v>401</v>
      </c>
      <c r="AA2">
        <v>73</v>
      </c>
      <c r="AL2" s="2"/>
      <c r="BC2" s="2"/>
      <c r="BE2" s="2"/>
    </row>
    <row r="3" spans="1:64" x14ac:dyDescent="0.25">
      <c r="A3" t="s">
        <v>49</v>
      </c>
      <c r="B3" t="s">
        <v>50</v>
      </c>
      <c r="C3" s="17">
        <v>44701</v>
      </c>
      <c r="D3" s="7">
        <v>375000</v>
      </c>
      <c r="E3" t="s">
        <v>51</v>
      </c>
      <c r="F3" t="s">
        <v>42</v>
      </c>
      <c r="G3" s="7">
        <v>375000</v>
      </c>
      <c r="H3" s="7">
        <v>148800</v>
      </c>
      <c r="I3" s="12">
        <f t="shared" si="0"/>
        <v>39.68</v>
      </c>
      <c r="J3" s="7">
        <v>427650</v>
      </c>
      <c r="K3" s="7">
        <v>48543</v>
      </c>
      <c r="L3" s="7">
        <f t="shared" si="1"/>
        <v>326457</v>
      </c>
      <c r="M3" s="7">
        <v>329658.25</v>
      </c>
      <c r="N3" s="22">
        <f t="shared" si="2"/>
        <v>0.99028918584625136</v>
      </c>
      <c r="O3" s="26">
        <v>1120</v>
      </c>
      <c r="P3" s="31">
        <f t="shared" si="3"/>
        <v>291.4794642857143</v>
      </c>
      <c r="Q3" s="36" t="s">
        <v>43</v>
      </c>
      <c r="R3" s="41">
        <f>ABS(N11-N3)*100</f>
        <v>5.3606270044250337</v>
      </c>
      <c r="S3" t="s">
        <v>44</v>
      </c>
      <c r="T3" t="s">
        <v>45</v>
      </c>
      <c r="U3" s="7">
        <v>34831</v>
      </c>
      <c r="V3" t="s">
        <v>46</v>
      </c>
      <c r="W3" s="17" t="s">
        <v>47</v>
      </c>
      <c r="Y3" t="s">
        <v>48</v>
      </c>
      <c r="Z3">
        <v>401</v>
      </c>
      <c r="AA3">
        <v>94</v>
      </c>
    </row>
    <row r="4" spans="1:64" x14ac:dyDescent="0.25">
      <c r="A4" t="s">
        <v>52</v>
      </c>
      <c r="B4" t="s">
        <v>53</v>
      </c>
      <c r="C4" s="17">
        <v>45020</v>
      </c>
      <c r="D4" s="7">
        <v>290000</v>
      </c>
      <c r="E4" t="s">
        <v>51</v>
      </c>
      <c r="F4" t="s">
        <v>42</v>
      </c>
      <c r="G4" s="7">
        <v>290000</v>
      </c>
      <c r="H4" s="7">
        <v>115100</v>
      </c>
      <c r="I4" s="12">
        <f t="shared" si="0"/>
        <v>39.689655172413794</v>
      </c>
      <c r="J4" s="7">
        <v>320927</v>
      </c>
      <c r="K4" s="7">
        <v>21890</v>
      </c>
      <c r="L4" s="7">
        <f t="shared" si="1"/>
        <v>268110</v>
      </c>
      <c r="M4" s="7">
        <v>260032.171875</v>
      </c>
      <c r="N4" s="22">
        <f t="shared" si="2"/>
        <v>1.0310647258250918</v>
      </c>
      <c r="O4" s="26">
        <v>1782</v>
      </c>
      <c r="P4" s="31">
        <f t="shared" si="3"/>
        <v>150.45454545454547</v>
      </c>
      <c r="Q4" s="36" t="s">
        <v>43</v>
      </c>
      <c r="R4" s="41">
        <f>ABS(N11-N4)*100</f>
        <v>9.4381810023090758</v>
      </c>
      <c r="S4" t="s">
        <v>44</v>
      </c>
      <c r="T4" t="s">
        <v>45</v>
      </c>
      <c r="U4" s="7">
        <v>18504</v>
      </c>
      <c r="V4" t="s">
        <v>46</v>
      </c>
      <c r="W4" s="17" t="s">
        <v>47</v>
      </c>
      <c r="Y4" t="s">
        <v>48</v>
      </c>
      <c r="Z4">
        <v>401</v>
      </c>
      <c r="AA4">
        <v>85</v>
      </c>
    </row>
    <row r="5" spans="1:64" x14ac:dyDescent="0.25">
      <c r="A5" t="s">
        <v>57</v>
      </c>
      <c r="B5" t="s">
        <v>58</v>
      </c>
      <c r="C5" s="17">
        <v>45224</v>
      </c>
      <c r="D5" s="7">
        <v>300000</v>
      </c>
      <c r="E5" t="s">
        <v>51</v>
      </c>
      <c r="F5" t="s">
        <v>42</v>
      </c>
      <c r="G5" s="7">
        <v>300000</v>
      </c>
      <c r="H5" s="7">
        <v>153300</v>
      </c>
      <c r="I5" s="12">
        <f t="shared" si="0"/>
        <v>51.1</v>
      </c>
      <c r="J5" s="7">
        <v>375378</v>
      </c>
      <c r="K5" s="7">
        <v>126803</v>
      </c>
      <c r="L5" s="7">
        <f t="shared" si="1"/>
        <v>173197</v>
      </c>
      <c r="M5" s="7">
        <v>216152.171875</v>
      </c>
      <c r="N5" s="22">
        <f t="shared" si="2"/>
        <v>0.80127346626967588</v>
      </c>
      <c r="O5" s="26">
        <v>3630</v>
      </c>
      <c r="P5" s="31">
        <f t="shared" si="3"/>
        <v>47.712672176308537</v>
      </c>
      <c r="Q5" s="36" t="s">
        <v>43</v>
      </c>
      <c r="R5" s="41">
        <f>ABS(N11-N5)*100</f>
        <v>13.540944953232515</v>
      </c>
      <c r="S5" t="s">
        <v>59</v>
      </c>
      <c r="T5" t="s">
        <v>45</v>
      </c>
      <c r="U5" s="7">
        <v>86613</v>
      </c>
      <c r="V5" t="s">
        <v>46</v>
      </c>
      <c r="W5" s="17" t="s">
        <v>47</v>
      </c>
      <c r="Y5" t="s">
        <v>48</v>
      </c>
      <c r="Z5">
        <v>401</v>
      </c>
      <c r="AA5">
        <v>60</v>
      </c>
    </row>
    <row r="6" spans="1:64" x14ac:dyDescent="0.25">
      <c r="A6" t="s">
        <v>60</v>
      </c>
      <c r="B6" t="s">
        <v>61</v>
      </c>
      <c r="C6" s="17">
        <v>44966</v>
      </c>
      <c r="D6" s="7">
        <v>355000</v>
      </c>
      <c r="E6" t="s">
        <v>51</v>
      </c>
      <c r="F6" t="s">
        <v>42</v>
      </c>
      <c r="G6" s="7">
        <v>355000</v>
      </c>
      <c r="H6" s="7">
        <v>157200</v>
      </c>
      <c r="I6" s="12">
        <f t="shared" si="0"/>
        <v>44.281690140845072</v>
      </c>
      <c r="J6" s="7">
        <v>422225</v>
      </c>
      <c r="K6" s="7">
        <v>127243</v>
      </c>
      <c r="L6" s="7">
        <f t="shared" si="1"/>
        <v>227757</v>
      </c>
      <c r="M6" s="7">
        <v>256506.09375</v>
      </c>
      <c r="N6" s="22">
        <f t="shared" si="2"/>
        <v>0.88792042586707554</v>
      </c>
      <c r="O6" s="26">
        <v>1922</v>
      </c>
      <c r="P6" s="31">
        <f t="shared" si="3"/>
        <v>118.5</v>
      </c>
      <c r="Q6" s="36" t="s">
        <v>43</v>
      </c>
      <c r="R6" s="41">
        <f>ABS(N11-N6)*100</f>
        <v>4.876248993492549</v>
      </c>
      <c r="S6" t="s">
        <v>44</v>
      </c>
      <c r="T6" t="s">
        <v>45</v>
      </c>
      <c r="U6" s="7">
        <v>105951</v>
      </c>
      <c r="V6" t="s">
        <v>46</v>
      </c>
      <c r="W6" s="17" t="s">
        <v>47</v>
      </c>
      <c r="Y6" t="s">
        <v>48</v>
      </c>
      <c r="Z6">
        <v>401</v>
      </c>
      <c r="AA6">
        <v>76</v>
      </c>
    </row>
    <row r="7" spans="1:64" x14ac:dyDescent="0.25">
      <c r="A7" t="s">
        <v>62</v>
      </c>
      <c r="B7" t="s">
        <v>63</v>
      </c>
      <c r="C7" s="17">
        <v>44883</v>
      </c>
      <c r="D7" s="7">
        <v>360000</v>
      </c>
      <c r="E7" t="s">
        <v>51</v>
      </c>
      <c r="F7" t="s">
        <v>42</v>
      </c>
      <c r="G7" s="7">
        <v>360000</v>
      </c>
      <c r="H7" s="7">
        <v>117600</v>
      </c>
      <c r="I7" s="12">
        <f t="shared" si="0"/>
        <v>32.666666666666664</v>
      </c>
      <c r="J7" s="7">
        <v>386926</v>
      </c>
      <c r="K7" s="7">
        <v>135581</v>
      </c>
      <c r="L7" s="7">
        <f t="shared" si="1"/>
        <v>224419</v>
      </c>
      <c r="M7" s="7">
        <v>218560.875</v>
      </c>
      <c r="N7" s="22">
        <f t="shared" si="2"/>
        <v>1.0268031732577938</v>
      </c>
      <c r="O7" s="26">
        <v>1376</v>
      </c>
      <c r="P7" s="31">
        <f t="shared" si="3"/>
        <v>163.09520348837211</v>
      </c>
      <c r="Q7" s="36" t="s">
        <v>43</v>
      </c>
      <c r="R7" s="41">
        <f>ABS(N11-N7)*100</f>
        <v>9.0120257455792778</v>
      </c>
      <c r="S7" t="s">
        <v>44</v>
      </c>
      <c r="T7" t="s">
        <v>45</v>
      </c>
      <c r="U7" s="7">
        <v>89604</v>
      </c>
      <c r="V7" t="s">
        <v>46</v>
      </c>
      <c r="W7" s="17" t="s">
        <v>47</v>
      </c>
      <c r="Y7" t="s">
        <v>48</v>
      </c>
      <c r="Z7">
        <v>401</v>
      </c>
      <c r="AA7">
        <v>75</v>
      </c>
    </row>
    <row r="8" spans="1:64" ht="15.75" thickBot="1" x14ac:dyDescent="0.3">
      <c r="A8" t="s">
        <v>64</v>
      </c>
      <c r="B8" t="s">
        <v>65</v>
      </c>
      <c r="C8" s="17">
        <v>44701</v>
      </c>
      <c r="D8" s="7">
        <v>138000</v>
      </c>
      <c r="E8" t="s">
        <v>51</v>
      </c>
      <c r="F8" t="s">
        <v>42</v>
      </c>
      <c r="G8" s="7">
        <v>138000</v>
      </c>
      <c r="H8" s="7">
        <v>61600</v>
      </c>
      <c r="I8" s="12">
        <f t="shared" si="0"/>
        <v>44.637681159420289</v>
      </c>
      <c r="J8" s="7">
        <v>167787</v>
      </c>
      <c r="K8" s="7">
        <v>37413</v>
      </c>
      <c r="L8" s="7">
        <f t="shared" si="1"/>
        <v>100587</v>
      </c>
      <c r="M8" s="7">
        <v>113368.6953125</v>
      </c>
      <c r="N8" s="22">
        <f t="shared" si="2"/>
        <v>0.88725551372654199</v>
      </c>
      <c r="O8" s="26">
        <v>944</v>
      </c>
      <c r="P8" s="31">
        <f t="shared" si="3"/>
        <v>106.55402542372882</v>
      </c>
      <c r="Q8" s="36" t="s">
        <v>43</v>
      </c>
      <c r="R8" s="41">
        <f>ABS(N11-N8)*100</f>
        <v>4.9427402075459037</v>
      </c>
      <c r="S8" t="s">
        <v>44</v>
      </c>
      <c r="T8" t="s">
        <v>45</v>
      </c>
      <c r="U8" s="7">
        <v>34552</v>
      </c>
      <c r="V8" t="s">
        <v>46</v>
      </c>
      <c r="W8" s="17" t="s">
        <v>47</v>
      </c>
      <c r="Y8" t="s">
        <v>48</v>
      </c>
      <c r="Z8">
        <v>401</v>
      </c>
      <c r="AA8">
        <v>72</v>
      </c>
    </row>
    <row r="9" spans="1:64" ht="15.75" thickTop="1" x14ac:dyDescent="0.25">
      <c r="A9" s="3"/>
      <c r="B9" s="3"/>
      <c r="C9" s="18" t="s">
        <v>66</v>
      </c>
      <c r="D9" s="8">
        <f>+SUM(D2:D8)</f>
        <v>1969000</v>
      </c>
      <c r="E9" s="3"/>
      <c r="F9" s="3"/>
      <c r="G9" s="8">
        <f>+SUM(G2:G8)</f>
        <v>1969000</v>
      </c>
      <c r="H9" s="8">
        <f>+SUM(H2:H8)</f>
        <v>810800</v>
      </c>
      <c r="I9" s="13"/>
      <c r="J9" s="8">
        <f>+SUM(J2:J8)</f>
        <v>2279838</v>
      </c>
      <c r="K9" s="8"/>
      <c r="L9" s="8">
        <f>+SUM(L2:L8)</f>
        <v>1440116</v>
      </c>
      <c r="M9" s="8">
        <f>+SUM(M2:M8)</f>
        <v>1522568.6953125</v>
      </c>
      <c r="N9" s="23"/>
      <c r="O9" s="27"/>
      <c r="P9" s="32">
        <f>AVERAGE(P2:P8)</f>
        <v>137.60237501634052</v>
      </c>
      <c r="Q9" s="37"/>
      <c r="R9" s="42">
        <f>ABS(N11-N10)*100</f>
        <v>0.91634059000375023</v>
      </c>
      <c r="S9" s="3"/>
      <c r="T9" s="3"/>
      <c r="U9" s="8"/>
      <c r="V9" s="3"/>
      <c r="W9" s="18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64" x14ac:dyDescent="0.25">
      <c r="A10" s="4"/>
      <c r="B10" s="4"/>
      <c r="C10" s="19"/>
      <c r="D10" s="9"/>
      <c r="E10" s="4"/>
      <c r="F10" s="4"/>
      <c r="G10" s="9"/>
      <c r="H10" s="9" t="s">
        <v>67</v>
      </c>
      <c r="I10" s="14">
        <f>H9/G9*100</f>
        <v>41.178263077704422</v>
      </c>
      <c r="J10" s="9"/>
      <c r="K10" s="9"/>
      <c r="L10" s="9"/>
      <c r="M10" s="9" t="s">
        <v>68</v>
      </c>
      <c r="N10" s="46">
        <f>L9/M9</f>
        <v>0.94584632170203853</v>
      </c>
      <c r="O10" s="28"/>
      <c r="P10" s="33" t="s">
        <v>69</v>
      </c>
      <c r="Q10" s="38">
        <f>STDEV(N2:N8)</f>
        <v>8.4734996334820109E-2</v>
      </c>
      <c r="R10" s="43"/>
      <c r="S10" s="4"/>
      <c r="T10" s="4"/>
      <c r="U10" s="9"/>
      <c r="V10" s="4"/>
      <c r="W10" s="19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64" x14ac:dyDescent="0.25">
      <c r="A11" s="5"/>
      <c r="B11" s="5"/>
      <c r="C11" s="20"/>
      <c r="D11" s="10"/>
      <c r="E11" s="5"/>
      <c r="F11" s="5"/>
      <c r="G11" s="10"/>
      <c r="H11" s="10" t="s">
        <v>70</v>
      </c>
      <c r="I11" s="15">
        <f>STDEV(I2:I8)</f>
        <v>5.8795358738594938</v>
      </c>
      <c r="J11" s="10"/>
      <c r="K11" s="10"/>
      <c r="L11" s="10"/>
      <c r="M11" s="10" t="s">
        <v>71</v>
      </c>
      <c r="N11" s="24">
        <f>AVERAGE(N2:N8)</f>
        <v>0.93668291580200103</v>
      </c>
      <c r="O11" s="29"/>
      <c r="P11" s="34" t="s">
        <v>72</v>
      </c>
      <c r="Q11" s="45">
        <f>AVERAGE(R2:R8)</f>
        <v>6.8030953578038273</v>
      </c>
      <c r="R11" s="44" t="s">
        <v>73</v>
      </c>
      <c r="S11" s="5">
        <f>+(Q11/N11)</f>
        <v>7.2629651326339415</v>
      </c>
      <c r="T11" s="5"/>
      <c r="U11" s="10"/>
      <c r="V11" s="5"/>
      <c r="W11" s="20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9" spans="1:27" x14ac:dyDescent="0.25">
      <c r="A19" t="s">
        <v>54</v>
      </c>
      <c r="B19" t="s">
        <v>55</v>
      </c>
      <c r="C19" s="17">
        <v>44792</v>
      </c>
      <c r="D19" s="7">
        <v>94000</v>
      </c>
      <c r="E19" t="s">
        <v>51</v>
      </c>
      <c r="F19" t="s">
        <v>42</v>
      </c>
      <c r="G19" s="7">
        <v>94000</v>
      </c>
      <c r="H19" s="7">
        <v>24000</v>
      </c>
      <c r="I19" s="12">
        <f>H19/G19*100</f>
        <v>25.531914893617021</v>
      </c>
      <c r="J19" s="7">
        <v>359837</v>
      </c>
      <c r="K19" s="7">
        <v>67461</v>
      </c>
      <c r="L19" s="7">
        <f>G19-K19</f>
        <v>26539</v>
      </c>
      <c r="M19" s="7">
        <v>254240</v>
      </c>
      <c r="N19" s="22">
        <f>L19/M19</f>
        <v>0.10438561988672121</v>
      </c>
      <c r="O19" s="26">
        <v>1553</v>
      </c>
      <c r="P19" s="31">
        <f>L19/O19</f>
        <v>17.0888602704443</v>
      </c>
      <c r="Q19" s="36" t="s">
        <v>43</v>
      </c>
      <c r="R19" s="41">
        <f>ABS(N11-N19)*100</f>
        <v>83.229729591527985</v>
      </c>
      <c r="S19" t="s">
        <v>44</v>
      </c>
      <c r="T19" t="s">
        <v>56</v>
      </c>
      <c r="U19" s="7">
        <v>61675</v>
      </c>
      <c r="V19" t="s">
        <v>46</v>
      </c>
      <c r="W19" s="17" t="s">
        <v>47</v>
      </c>
      <c r="Y19" t="s">
        <v>48</v>
      </c>
      <c r="Z19">
        <v>401</v>
      </c>
      <c r="AA19">
        <v>98</v>
      </c>
    </row>
  </sheetData>
  <conditionalFormatting sqref="A19:AM19 A2:AM8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F421-F746-4AAE-9AFA-222257F4A06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2024-12-31T15:22:05Z</dcterms:created>
  <dcterms:modified xsi:type="dcterms:W3CDTF">2025-01-12T16:00:52Z</dcterms:modified>
</cp:coreProperties>
</file>