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Land Tables\"/>
    </mc:Choice>
  </mc:AlternateContent>
  <xr:revisionPtr revIDLastSave="0" documentId="13_ncr:1_{243E48A1-A09A-484A-83CB-6189FD598920}" xr6:coauthVersionLast="47" xr6:coauthVersionMax="47" xr10:uidLastSave="{00000000-0000-0000-0000-000000000000}"/>
  <bookViews>
    <workbookView xWindow="-120" yWindow="-120" windowWidth="29040" windowHeight="15720" xr2:uid="{16C4C6DB-E67B-4529-9B66-885527F4B694}"/>
  </bookViews>
  <sheets>
    <sheet name="Land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S25" i="2" s="1"/>
  <c r="I25" i="2"/>
  <c r="I2" i="2"/>
  <c r="K2" i="2"/>
  <c r="Q2" i="2"/>
  <c r="R2" i="2"/>
  <c r="S2" i="2"/>
  <c r="I3" i="2"/>
  <c r="I15" i="2" s="1"/>
  <c r="K3" i="2"/>
  <c r="Q3" i="2" s="1"/>
  <c r="I23" i="2"/>
  <c r="K23" i="2"/>
  <c r="Q23" i="2" s="1"/>
  <c r="I24" i="2"/>
  <c r="K24" i="2"/>
  <c r="S24" i="2" s="1"/>
  <c r="I4" i="2"/>
  <c r="K4" i="2"/>
  <c r="S4" i="2" s="1"/>
  <c r="I5" i="2"/>
  <c r="K5" i="2"/>
  <c r="S5" i="2" s="1"/>
  <c r="I6" i="2"/>
  <c r="K6" i="2"/>
  <c r="S6" i="2" s="1"/>
  <c r="R6" i="2"/>
  <c r="I7" i="2"/>
  <c r="K7" i="2"/>
  <c r="Q7" i="2" s="1"/>
  <c r="R7" i="2"/>
  <c r="S7" i="2"/>
  <c r="I8" i="2"/>
  <c r="K8" i="2"/>
  <c r="R8" i="2" s="1"/>
  <c r="Q8" i="2"/>
  <c r="I9" i="2"/>
  <c r="K9" i="2"/>
  <c r="R9" i="2" s="1"/>
  <c r="Q9" i="2"/>
  <c r="I10" i="2"/>
  <c r="K10" i="2"/>
  <c r="R10" i="2" s="1"/>
  <c r="I11" i="2"/>
  <c r="K11" i="2"/>
  <c r="Q11" i="2" s="1"/>
  <c r="I12" i="2"/>
  <c r="K12" i="2"/>
  <c r="Q12" i="2" s="1"/>
  <c r="D13" i="2"/>
  <c r="G13" i="2"/>
  <c r="H13" i="2"/>
  <c r="J13" i="2"/>
  <c r="L13" i="2"/>
  <c r="M13" i="2"/>
  <c r="O13" i="2"/>
  <c r="P13" i="2"/>
  <c r="Q6" i="2" l="1"/>
  <c r="R4" i="2"/>
  <c r="S11" i="2"/>
  <c r="Q10" i="2"/>
  <c r="R25" i="2"/>
  <c r="Q4" i="2"/>
  <c r="R5" i="2"/>
  <c r="Q5" i="2"/>
  <c r="Q25" i="2"/>
  <c r="R11" i="2"/>
  <c r="I14" i="2"/>
  <c r="S12" i="2"/>
  <c r="R12" i="2"/>
  <c r="S10" i="2"/>
  <c r="R24" i="2"/>
  <c r="Q24" i="2"/>
  <c r="S23" i="2"/>
  <c r="S9" i="2"/>
  <c r="R23" i="2"/>
  <c r="K13" i="2"/>
  <c r="S3" i="2"/>
  <c r="S8" i="2"/>
  <c r="R3" i="2"/>
  <c r="M15" i="2" l="1"/>
  <c r="P15" i="2"/>
  <c r="S15" i="2"/>
</calcChain>
</file>

<file path=xl/sharedStrings.xml><?xml version="1.0" encoding="utf-8"?>
<sst xmlns="http://schemas.openxmlformats.org/spreadsheetml/2006/main" count="194" uniqueCount="104">
  <si>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</si>
  <si>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</si>
  <si>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</si>
  <si>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</si>
  <si>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</si>
  <si>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</si>
  <si>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</si>
  <si>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</si>
  <si>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</si>
  <si>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</si>
  <si>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</si>
  <si>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</si>
  <si>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</si>
  <si>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</si>
  <si>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</si>
  <si>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</si>
  <si>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</si>
  <si>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</si>
  <si>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</si>
  <si>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</si>
  <si>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</si>
  <si>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</si>
  <si>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</si>
  <si>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</si>
  <si>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</si>
  <si>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</si>
  <si>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</si>
  <si>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</si>
  <si>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</si>
  <si>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</si>
  <si>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</si>
  <si>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</si>
  <si>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</si>
  <si>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</si>
  <si>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</si>
  <si>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</si>
  <si>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</si>
  <si>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</si>
  <si>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</si>
  <si>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</si>
  <si>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</si>
  <si>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</si>
  <si>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</si>
  <si>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</si>
  <si>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20-245-002-00</t>
  </si>
  <si>
    <t>3173 LIGHTHOUSE WAY</t>
  </si>
  <si>
    <t>WD</t>
  </si>
  <si>
    <t>03-ARM'S LENGTH</t>
  </si>
  <si>
    <t>KRA</t>
  </si>
  <si>
    <t>4852/292</t>
  </si>
  <si>
    <t>AVG SUBDIVISION</t>
  </si>
  <si>
    <t>RES VAC</t>
  </si>
  <si>
    <t>402</t>
  </si>
  <si>
    <t>20-245-006-00</t>
  </si>
  <si>
    <t>3181 LIGHTHOUSE WAY</t>
  </si>
  <si>
    <t>4719-678</t>
  </si>
  <si>
    <t>RES 1 FAMILY</t>
  </si>
  <si>
    <t>401</t>
  </si>
  <si>
    <t>20-245-007-00</t>
  </si>
  <si>
    <t>3183 LIGHTHOUSE WAY</t>
  </si>
  <si>
    <t>4814/731</t>
  </si>
  <si>
    <t>20-245-010-00</t>
  </si>
  <si>
    <t>3190 LIGHTHOUSE WAY</t>
  </si>
  <si>
    <t>4697-492</t>
  </si>
  <si>
    <t>20-355-002-00</t>
  </si>
  <si>
    <t>6818 SHERWOOD TRAIL</t>
  </si>
  <si>
    <t>RRS</t>
  </si>
  <si>
    <t>4857/141</t>
  </si>
  <si>
    <t>20-355-003-00</t>
  </si>
  <si>
    <t>6822 SHERWOOD TRAIL</t>
  </si>
  <si>
    <t>4810/911</t>
  </si>
  <si>
    <t>20-355-007-00</t>
  </si>
  <si>
    <t>6838 SHERWOOD TR</t>
  </si>
  <si>
    <t>4791/344</t>
  </si>
  <si>
    <t>20-355-011-00</t>
  </si>
  <si>
    <t>2690 DEEP FOREST WAY</t>
  </si>
  <si>
    <t xml:space="preserve">WD </t>
  </si>
  <si>
    <t>4779 189</t>
  </si>
  <si>
    <t>20-355-017-00</t>
  </si>
  <si>
    <t>6856 FALLEN LEAF TRAIL</t>
  </si>
  <si>
    <t>4708-675</t>
  </si>
  <si>
    <t>20-355-018-00</t>
  </si>
  <si>
    <t>6855 FALLEN LEAF TRAIL</t>
  </si>
  <si>
    <t>4910/742</t>
  </si>
  <si>
    <t>20-355-021-00</t>
  </si>
  <si>
    <t>6843 FALLEN LEAF TRAIL</t>
  </si>
  <si>
    <t>4746/310</t>
  </si>
  <si>
    <t>20-370-001-00</t>
  </si>
  <si>
    <t>6261 CHIPPEWA AVE</t>
  </si>
  <si>
    <t>4704-736</t>
  </si>
  <si>
    <t>20-370-007-00</t>
  </si>
  <si>
    <t>6285 CHIPPEWA AVE</t>
  </si>
  <si>
    <t>4590-963</t>
  </si>
  <si>
    <t>20-370-014-00</t>
  </si>
  <si>
    <t>6262 CHIPPEWA AVE</t>
  </si>
  <si>
    <t>4899/249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</si>
  <si>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</si>
  <si>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</si>
  <si>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</si>
  <si>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</si>
  <si>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</si>
  <si>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</si>
  <si>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</si>
  <si>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Concluded FF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</si>
</sst>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  <numFmt numFmtId="169" formatCode="#,##0.000_);[Red]\(#,##0.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169" fontId="0" fillId="0" borderId="0" xfId="0" applyNumberFormat="1"/>
    <xf numFmtId="6" fontId="0" fillId="4" borderId="0" xfId="0" applyNumberFormat="1" applyFill="1"/>
    <xf numFmtId="6" fontId="0" fillId="4" borderId="0" xfId="0" applyNumberFormat="1" applyFill="1" applyAlignment="1">
      <alignment horizontal="right"/>
    </xf>
    <xf numFmtId="166" fontId="0" fillId="4" borderId="0" xfId="0" applyNumberForma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AEEF4-3DFC-4A07-97BA-ED07448AD87E}">
  <dimension ref="A1:BL25"/>
  <sheetViews>
    <sheetView tabSelected="1" workbookViewId="0">
      <selection activeCell="M17" sqref="K17:M17"/>
    </sheetView>
  </sheetViews>
  <sheetFormatPr defaultRowHeight="15" x14ac:dyDescent="0.25"/>
  <cols>
    <col min="1" max="1" width="14.28515625" bestFit="1" customWidth="1"/>
    <col min="2" max="2" width="22.140625" bestFit="1" customWidth="1"/>
    <col min="3" max="3" width="9.28515625" style="25" bestFit="1" customWidth="1"/>
    <col min="4" max="4" width="10.85546875" style="15" bestFit="1" customWidth="1"/>
    <col min="5" max="5" width="5.5703125" bestFit="1" customWidth="1"/>
    <col min="6" max="6" width="16.7109375" bestFit="1" customWidth="1"/>
    <col min="7" max="7" width="10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17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12.42578125" bestFit="1" customWidth="1"/>
    <col min="29" max="29" width="5.42578125" bestFit="1" customWidth="1"/>
    <col min="30" max="30" width="17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53</v>
      </c>
      <c r="B2" t="s">
        <v>54</v>
      </c>
      <c r="C2" s="25">
        <v>44571</v>
      </c>
      <c r="D2" s="15">
        <v>549900</v>
      </c>
      <c r="E2" t="s">
        <v>46</v>
      </c>
      <c r="F2" t="s">
        <v>47</v>
      </c>
      <c r="G2" s="15">
        <v>549900</v>
      </c>
      <c r="H2" s="15">
        <v>192900</v>
      </c>
      <c r="I2" s="20">
        <f>H2/G2*100</f>
        <v>35.079105291871251</v>
      </c>
      <c r="J2" s="15">
        <v>582695</v>
      </c>
      <c r="K2" s="15">
        <f>G2-544648</f>
        <v>5252</v>
      </c>
      <c r="L2" s="15">
        <v>38047</v>
      </c>
      <c r="M2" s="30">
        <v>110.279736</v>
      </c>
      <c r="N2" s="34">
        <v>190</v>
      </c>
      <c r="O2" s="39">
        <v>0.52900000000000003</v>
      </c>
      <c r="P2" s="39">
        <v>0.52900000000000003</v>
      </c>
      <c r="Q2" s="15">
        <f>K2/M2</f>
        <v>47.624343242896408</v>
      </c>
      <c r="R2" s="15">
        <f>K2/O2</f>
        <v>9928.1663516068056</v>
      </c>
      <c r="S2" s="44">
        <f>K2/O2/43560</f>
        <v>0.22791933773202033</v>
      </c>
      <c r="T2" s="39">
        <v>100.24</v>
      </c>
      <c r="U2" s="5" t="s">
        <v>48</v>
      </c>
      <c r="V2" t="s">
        <v>55</v>
      </c>
      <c r="X2" t="s">
        <v>50</v>
      </c>
      <c r="Y2">
        <v>0</v>
      </c>
      <c r="Z2">
        <v>1</v>
      </c>
      <c r="AA2" s="6">
        <v>45507</v>
      </c>
      <c r="AB2" t="s">
        <v>56</v>
      </c>
      <c r="AC2" s="7" t="s">
        <v>57</v>
      </c>
      <c r="AD2" t="s">
        <v>50</v>
      </c>
    </row>
    <row r="3" spans="1:64" x14ac:dyDescent="0.25">
      <c r="A3" t="s">
        <v>58</v>
      </c>
      <c r="B3" t="s">
        <v>59</v>
      </c>
      <c r="C3" s="25">
        <v>44866</v>
      </c>
      <c r="D3" s="15">
        <v>664000</v>
      </c>
      <c r="E3" t="s">
        <v>46</v>
      </c>
      <c r="F3" t="s">
        <v>47</v>
      </c>
      <c r="G3" s="15">
        <v>664000</v>
      </c>
      <c r="H3" s="15">
        <v>235800</v>
      </c>
      <c r="I3" s="20">
        <f>H3/G3*100</f>
        <v>35.512048192771083</v>
      </c>
      <c r="J3" s="15">
        <v>599601</v>
      </c>
      <c r="K3" s="15">
        <f>G3-560400</f>
        <v>103600</v>
      </c>
      <c r="L3" s="15">
        <v>39201</v>
      </c>
      <c r="M3" s="30">
        <v>113.626859</v>
      </c>
      <c r="N3" s="34">
        <v>190.300003</v>
      </c>
      <c r="O3" s="39">
        <v>0.52400000000000002</v>
      </c>
      <c r="P3" s="39">
        <v>0.52400000000000002</v>
      </c>
      <c r="Q3" s="15">
        <f>K3/M3</f>
        <v>911.75626002299339</v>
      </c>
      <c r="R3" s="15">
        <f>K3/O3</f>
        <v>197709.92366412212</v>
      </c>
      <c r="S3" s="44">
        <f>K3/O3/43560</f>
        <v>4.5387953090937128</v>
      </c>
      <c r="T3" s="39">
        <v>120</v>
      </c>
      <c r="U3" s="5" t="s">
        <v>48</v>
      </c>
      <c r="V3" t="s">
        <v>60</v>
      </c>
      <c r="X3" t="s">
        <v>50</v>
      </c>
      <c r="Y3">
        <v>0</v>
      </c>
      <c r="Z3">
        <v>0</v>
      </c>
      <c r="AA3" s="6">
        <v>45507</v>
      </c>
      <c r="AB3" t="s">
        <v>56</v>
      </c>
      <c r="AC3" s="7" t="s">
        <v>57</v>
      </c>
      <c r="AD3" t="s">
        <v>50</v>
      </c>
    </row>
    <row r="4" spans="1:64" x14ac:dyDescent="0.25">
      <c r="A4" t="s">
        <v>68</v>
      </c>
      <c r="B4" t="s">
        <v>69</v>
      </c>
      <c r="C4" s="25">
        <v>44855</v>
      </c>
      <c r="D4" s="15">
        <v>50000</v>
      </c>
      <c r="E4" t="s">
        <v>46</v>
      </c>
      <c r="F4" t="s">
        <v>47</v>
      </c>
      <c r="G4" s="15">
        <v>50000</v>
      </c>
      <c r="H4" s="15">
        <v>19800</v>
      </c>
      <c r="I4" s="20">
        <f>H4/G4*100</f>
        <v>39.6</v>
      </c>
      <c r="J4" s="15">
        <v>47053</v>
      </c>
      <c r="K4" s="15">
        <f>G4-0</f>
        <v>50000</v>
      </c>
      <c r="L4" s="15">
        <v>47053</v>
      </c>
      <c r="M4" s="30">
        <v>136.38621000000001</v>
      </c>
      <c r="N4" s="34">
        <v>231.86999499999999</v>
      </c>
      <c r="O4" s="39">
        <v>0.81100000000000005</v>
      </c>
      <c r="P4" s="39">
        <v>0.81100000000000005</v>
      </c>
      <c r="Q4" s="15">
        <f>K4/M4</f>
        <v>366.6059787129505</v>
      </c>
      <c r="R4" s="15">
        <f>K4/O4</f>
        <v>61652.281134401972</v>
      </c>
      <c r="S4" s="44">
        <f>K4/O4/43560</f>
        <v>1.4153416238384291</v>
      </c>
      <c r="T4" s="39">
        <v>152.31</v>
      </c>
      <c r="U4" s="5" t="s">
        <v>66</v>
      </c>
      <c r="V4" t="s">
        <v>70</v>
      </c>
      <c r="X4" t="s">
        <v>50</v>
      </c>
      <c r="Y4">
        <v>0</v>
      </c>
      <c r="Z4">
        <v>1</v>
      </c>
      <c r="AA4" s="6">
        <v>40087</v>
      </c>
      <c r="AB4" t="s">
        <v>51</v>
      </c>
      <c r="AC4" s="7" t="s">
        <v>52</v>
      </c>
      <c r="AD4" t="s">
        <v>50</v>
      </c>
    </row>
    <row r="5" spans="1:64" x14ac:dyDescent="0.25">
      <c r="A5" t="s">
        <v>71</v>
      </c>
      <c r="B5" t="s">
        <v>72</v>
      </c>
      <c r="C5" s="25">
        <v>44792</v>
      </c>
      <c r="D5" s="15">
        <v>510000</v>
      </c>
      <c r="E5" t="s">
        <v>46</v>
      </c>
      <c r="F5" t="s">
        <v>47</v>
      </c>
      <c r="G5" s="15">
        <v>510000</v>
      </c>
      <c r="H5" s="15">
        <v>162300</v>
      </c>
      <c r="I5" s="20">
        <f>H5/G5*100</f>
        <v>31.823529411764707</v>
      </c>
      <c r="J5" s="15">
        <v>495237</v>
      </c>
      <c r="K5" s="15">
        <f>G5-451597</f>
        <v>58403</v>
      </c>
      <c r="L5" s="15">
        <v>43640</v>
      </c>
      <c r="M5" s="30">
        <v>126.493989</v>
      </c>
      <c r="N5" s="34">
        <v>330</v>
      </c>
      <c r="O5" s="39">
        <v>0.96599999999999997</v>
      </c>
      <c r="P5" s="39">
        <v>0.96599999999999997</v>
      </c>
      <c r="Q5" s="15">
        <f>K5/M5</f>
        <v>461.70573370091125</v>
      </c>
      <c r="R5" s="15">
        <f>K5/O5</f>
        <v>60458.592132505175</v>
      </c>
      <c r="S5" s="44">
        <f>K5/O5/43560</f>
        <v>1.3879382950529195</v>
      </c>
      <c r="T5" s="39">
        <v>103.22</v>
      </c>
      <c r="U5" s="5" t="s">
        <v>66</v>
      </c>
      <c r="V5" t="s">
        <v>73</v>
      </c>
      <c r="X5" t="s">
        <v>50</v>
      </c>
      <c r="Y5">
        <v>0</v>
      </c>
      <c r="Z5">
        <v>1</v>
      </c>
      <c r="AA5" s="6">
        <v>40087</v>
      </c>
      <c r="AB5" t="s">
        <v>56</v>
      </c>
      <c r="AC5" s="7" t="s">
        <v>57</v>
      </c>
      <c r="AD5" t="s">
        <v>50</v>
      </c>
    </row>
    <row r="6" spans="1:64" x14ac:dyDescent="0.25">
      <c r="A6" t="s">
        <v>74</v>
      </c>
      <c r="B6" t="s">
        <v>75</v>
      </c>
      <c r="C6" s="25">
        <v>44753</v>
      </c>
      <c r="D6" s="15">
        <v>587000</v>
      </c>
      <c r="E6" t="s">
        <v>76</v>
      </c>
      <c r="F6" t="s">
        <v>47</v>
      </c>
      <c r="G6" s="15">
        <v>587000</v>
      </c>
      <c r="H6" s="15">
        <v>217200</v>
      </c>
      <c r="I6" s="20">
        <f>H6/G6*100</f>
        <v>37.001703577512778</v>
      </c>
      <c r="J6" s="15">
        <v>586566</v>
      </c>
      <c r="K6" s="15">
        <f>G6-540141</f>
        <v>46859</v>
      </c>
      <c r="L6" s="15">
        <v>46425</v>
      </c>
      <c r="M6" s="30">
        <v>134.563973</v>
      </c>
      <c r="N6" s="34">
        <v>280.47000100000002</v>
      </c>
      <c r="O6" s="39">
        <v>0.86699999999999999</v>
      </c>
      <c r="P6" s="39">
        <v>0.86699999999999999</v>
      </c>
      <c r="Q6" s="15">
        <f>K6/M6</f>
        <v>348.22842217953831</v>
      </c>
      <c r="R6" s="15">
        <f>K6/O6</f>
        <v>54047.289504036911</v>
      </c>
      <c r="S6" s="44">
        <f>K6/O6/43560</f>
        <v>1.2407550391193047</v>
      </c>
      <c r="T6" s="39">
        <v>150</v>
      </c>
      <c r="U6" s="5" t="s">
        <v>66</v>
      </c>
      <c r="V6" t="s">
        <v>77</v>
      </c>
      <c r="X6" t="s">
        <v>50</v>
      </c>
      <c r="Y6">
        <v>0</v>
      </c>
      <c r="Z6">
        <v>1</v>
      </c>
      <c r="AA6" s="6">
        <v>40087</v>
      </c>
      <c r="AB6" t="s">
        <v>56</v>
      </c>
      <c r="AC6" s="7" t="s">
        <v>57</v>
      </c>
      <c r="AD6" t="s">
        <v>50</v>
      </c>
    </row>
    <row r="7" spans="1:64" x14ac:dyDescent="0.25">
      <c r="A7" t="s">
        <v>78</v>
      </c>
      <c r="B7" t="s">
        <v>79</v>
      </c>
      <c r="C7" s="25">
        <v>44540</v>
      </c>
      <c r="D7" s="15">
        <v>26629</v>
      </c>
      <c r="E7" t="s">
        <v>46</v>
      </c>
      <c r="F7" t="s">
        <v>47</v>
      </c>
      <c r="G7" s="15">
        <v>26629</v>
      </c>
      <c r="H7" s="15">
        <v>17700</v>
      </c>
      <c r="I7" s="20">
        <f>H7/G7*100</f>
        <v>66.468887303315938</v>
      </c>
      <c r="J7" s="15">
        <v>38652</v>
      </c>
      <c r="K7" s="15">
        <f>G7-0</f>
        <v>26629</v>
      </c>
      <c r="L7" s="15">
        <v>38652</v>
      </c>
      <c r="M7" s="30">
        <v>112.03538399999999</v>
      </c>
      <c r="N7" s="34">
        <v>247.91999799999999</v>
      </c>
      <c r="O7" s="39">
        <v>0.747</v>
      </c>
      <c r="P7" s="39">
        <v>0.747</v>
      </c>
      <c r="Q7" s="15">
        <f>K7/M7</f>
        <v>237.68383745620937</v>
      </c>
      <c r="R7" s="15">
        <f>K7/O7</f>
        <v>35647.925033467203</v>
      </c>
      <c r="S7" s="44">
        <f>K7/O7/43560</f>
        <v>0.8183637519161433</v>
      </c>
      <c r="T7" s="39">
        <v>59.55</v>
      </c>
      <c r="U7" s="5" t="s">
        <v>66</v>
      </c>
      <c r="V7" t="s">
        <v>80</v>
      </c>
      <c r="X7" t="s">
        <v>50</v>
      </c>
      <c r="Y7">
        <v>0</v>
      </c>
      <c r="Z7">
        <v>1</v>
      </c>
      <c r="AA7" s="6">
        <v>40087</v>
      </c>
      <c r="AB7" t="s">
        <v>51</v>
      </c>
      <c r="AC7" s="7" t="s">
        <v>52</v>
      </c>
      <c r="AD7" t="s">
        <v>50</v>
      </c>
    </row>
    <row r="8" spans="1:64" x14ac:dyDescent="0.25">
      <c r="A8" t="s">
        <v>81</v>
      </c>
      <c r="B8" t="s">
        <v>82</v>
      </c>
      <c r="C8" s="25">
        <v>45275</v>
      </c>
      <c r="D8" s="15">
        <v>515000</v>
      </c>
      <c r="E8" t="s">
        <v>46</v>
      </c>
      <c r="F8" t="s">
        <v>47</v>
      </c>
      <c r="G8" s="15">
        <v>515000</v>
      </c>
      <c r="H8" s="15">
        <v>241000</v>
      </c>
      <c r="I8" s="20">
        <f>H8/G8*100</f>
        <v>46.796116504854368</v>
      </c>
      <c r="J8" s="15">
        <v>517823</v>
      </c>
      <c r="K8" s="15">
        <f>G8-473570</f>
        <v>41430</v>
      </c>
      <c r="L8" s="15">
        <v>44253</v>
      </c>
      <c r="M8" s="30">
        <v>128.268787</v>
      </c>
      <c r="N8" s="34">
        <v>236.050003</v>
      </c>
      <c r="O8" s="39">
        <v>0.89500000000000002</v>
      </c>
      <c r="P8" s="39">
        <v>0.89500000000000002</v>
      </c>
      <c r="Q8" s="15">
        <f>K8/M8</f>
        <v>322.99362119952065</v>
      </c>
      <c r="R8" s="15">
        <f>K8/O8</f>
        <v>46290.502793296087</v>
      </c>
      <c r="S8" s="44">
        <f>K8/O8/43560</f>
        <v>1.0626837188543639</v>
      </c>
      <c r="T8" s="39">
        <v>79.760000000000005</v>
      </c>
      <c r="U8" s="5" t="s">
        <v>66</v>
      </c>
      <c r="V8" t="s">
        <v>83</v>
      </c>
      <c r="X8" t="s">
        <v>50</v>
      </c>
      <c r="Y8">
        <v>0</v>
      </c>
      <c r="Z8">
        <v>1</v>
      </c>
      <c r="AA8" s="6">
        <v>40087</v>
      </c>
      <c r="AB8" t="s">
        <v>56</v>
      </c>
      <c r="AC8" s="7" t="s">
        <v>57</v>
      </c>
      <c r="AD8" t="s">
        <v>50</v>
      </c>
    </row>
    <row r="9" spans="1:64" x14ac:dyDescent="0.25">
      <c r="A9" t="s">
        <v>84</v>
      </c>
      <c r="B9" t="s">
        <v>85</v>
      </c>
      <c r="C9" s="25">
        <v>44643</v>
      </c>
      <c r="D9" s="15">
        <v>561000</v>
      </c>
      <c r="E9" t="s">
        <v>46</v>
      </c>
      <c r="F9" t="s">
        <v>47</v>
      </c>
      <c r="G9" s="15">
        <v>561000</v>
      </c>
      <c r="H9" s="15">
        <v>212000</v>
      </c>
      <c r="I9" s="20">
        <f>H9/G9*100</f>
        <v>37.789661319073083</v>
      </c>
      <c r="J9" s="15">
        <v>533485</v>
      </c>
      <c r="K9" s="15">
        <f>G9-478322</f>
        <v>82678</v>
      </c>
      <c r="L9" s="15">
        <v>55163</v>
      </c>
      <c r="M9" s="30">
        <v>159.89319900000001</v>
      </c>
      <c r="N9" s="34">
        <v>338.61999500000002</v>
      </c>
      <c r="O9" s="39">
        <v>1.393</v>
      </c>
      <c r="P9" s="39">
        <v>1.393</v>
      </c>
      <c r="Q9" s="15">
        <f>K9/M9</f>
        <v>517.08265590458291</v>
      </c>
      <c r="R9" s="15">
        <f>K9/O9</f>
        <v>59352.476669059586</v>
      </c>
      <c r="S9" s="44">
        <f>K9/O9/43560</f>
        <v>1.3625453780775847</v>
      </c>
      <c r="T9" s="39">
        <v>166.46</v>
      </c>
      <c r="U9" s="5" t="s">
        <v>66</v>
      </c>
      <c r="V9" t="s">
        <v>86</v>
      </c>
      <c r="X9" t="s">
        <v>50</v>
      </c>
      <c r="Y9">
        <v>0</v>
      </c>
      <c r="Z9">
        <v>1</v>
      </c>
      <c r="AA9" s="6">
        <v>40087</v>
      </c>
      <c r="AB9" t="s">
        <v>56</v>
      </c>
      <c r="AC9" s="7" t="s">
        <v>57</v>
      </c>
      <c r="AD9" t="s">
        <v>50</v>
      </c>
    </row>
    <row r="10" spans="1:64" x14ac:dyDescent="0.25">
      <c r="A10" t="s">
        <v>87</v>
      </c>
      <c r="B10" t="s">
        <v>88</v>
      </c>
      <c r="C10" s="25">
        <v>44518</v>
      </c>
      <c r="D10" s="15">
        <v>500000</v>
      </c>
      <c r="E10" t="s">
        <v>46</v>
      </c>
      <c r="F10" t="s">
        <v>47</v>
      </c>
      <c r="G10" s="15">
        <v>500000</v>
      </c>
      <c r="H10" s="15">
        <v>188500</v>
      </c>
      <c r="I10" s="20">
        <f>H10/G10*100</f>
        <v>37.700000000000003</v>
      </c>
      <c r="J10" s="15">
        <v>516111</v>
      </c>
      <c r="K10" s="15">
        <f>G10-479615</f>
        <v>20385</v>
      </c>
      <c r="L10" s="15">
        <v>36496</v>
      </c>
      <c r="M10" s="30">
        <v>105.786455</v>
      </c>
      <c r="N10" s="34">
        <v>230</v>
      </c>
      <c r="O10" s="39">
        <v>1.056</v>
      </c>
      <c r="P10" s="39">
        <v>1.056</v>
      </c>
      <c r="Q10" s="15">
        <f>K10/M10</f>
        <v>192.69952849823733</v>
      </c>
      <c r="R10" s="15">
        <f>K10/O10</f>
        <v>19303.977272727272</v>
      </c>
      <c r="S10" s="44">
        <f>K10/O10/43560</f>
        <v>0.44315833959429002</v>
      </c>
      <c r="T10" s="39">
        <v>100</v>
      </c>
      <c r="U10" s="5" t="s">
        <v>48</v>
      </c>
      <c r="V10" t="s">
        <v>89</v>
      </c>
      <c r="X10" t="s">
        <v>50</v>
      </c>
      <c r="Y10">
        <v>0</v>
      </c>
      <c r="Z10">
        <v>1</v>
      </c>
      <c r="AA10" s="6">
        <v>43405</v>
      </c>
      <c r="AB10" t="s">
        <v>56</v>
      </c>
      <c r="AC10" s="7" t="s">
        <v>57</v>
      </c>
      <c r="AD10" t="s">
        <v>50</v>
      </c>
    </row>
    <row r="11" spans="1:64" x14ac:dyDescent="0.25">
      <c r="A11" t="s">
        <v>90</v>
      </c>
      <c r="B11" t="s">
        <v>91</v>
      </c>
      <c r="C11" s="25">
        <v>44266</v>
      </c>
      <c r="D11" s="15">
        <v>440000</v>
      </c>
      <c r="E11" t="s">
        <v>46</v>
      </c>
      <c r="F11" t="s">
        <v>47</v>
      </c>
      <c r="G11" s="15">
        <v>440000</v>
      </c>
      <c r="H11" s="15">
        <v>161300</v>
      </c>
      <c r="I11" s="20">
        <f>H11/G11*100</f>
        <v>36.659090909090907</v>
      </c>
      <c r="J11" s="15">
        <v>471402</v>
      </c>
      <c r="K11" s="15">
        <f>G11-421667</f>
        <v>18333</v>
      </c>
      <c r="L11" s="15">
        <v>49735</v>
      </c>
      <c r="M11" s="30">
        <v>144.15806699999999</v>
      </c>
      <c r="N11" s="34">
        <v>230</v>
      </c>
      <c r="O11" s="39">
        <v>1.0629999999999999</v>
      </c>
      <c r="P11" s="39">
        <v>1.0629999999999999</v>
      </c>
      <c r="Q11" s="15">
        <f>K11/M11</f>
        <v>127.17290389305789</v>
      </c>
      <c r="R11" s="15">
        <f>K11/O11</f>
        <v>17246.472248353715</v>
      </c>
      <c r="S11" s="44">
        <f>K11/O11/43560</f>
        <v>0.39592452360775288</v>
      </c>
      <c r="T11" s="39">
        <v>100</v>
      </c>
      <c r="U11" s="5" t="s">
        <v>48</v>
      </c>
      <c r="V11" t="s">
        <v>92</v>
      </c>
      <c r="X11" t="s">
        <v>50</v>
      </c>
      <c r="Y11">
        <v>0</v>
      </c>
      <c r="Z11">
        <v>1</v>
      </c>
      <c r="AA11" s="6">
        <v>44950</v>
      </c>
      <c r="AB11" t="s">
        <v>56</v>
      </c>
      <c r="AC11" s="7" t="s">
        <v>57</v>
      </c>
      <c r="AD11" t="s">
        <v>50</v>
      </c>
    </row>
    <row r="12" spans="1:64" ht="15.75" thickBot="1" x14ac:dyDescent="0.3">
      <c r="A12" t="s">
        <v>93</v>
      </c>
      <c r="B12" t="s">
        <v>94</v>
      </c>
      <c r="C12" s="25">
        <v>45229</v>
      </c>
      <c r="D12" s="15">
        <v>450000</v>
      </c>
      <c r="E12" t="s">
        <v>46</v>
      </c>
      <c r="F12" t="s">
        <v>47</v>
      </c>
      <c r="G12" s="15">
        <v>450000</v>
      </c>
      <c r="H12" s="15">
        <v>214300</v>
      </c>
      <c r="I12" s="20">
        <f>H12/G12*100</f>
        <v>47.62222222222222</v>
      </c>
      <c r="J12" s="15">
        <v>433137</v>
      </c>
      <c r="K12" s="15">
        <f>G12-395814</f>
        <v>54186</v>
      </c>
      <c r="L12" s="15">
        <v>37323</v>
      </c>
      <c r="M12" s="30">
        <v>108.182937</v>
      </c>
      <c r="N12" s="34">
        <v>216</v>
      </c>
      <c r="O12" s="39">
        <v>0.52600000000000002</v>
      </c>
      <c r="P12" s="39">
        <v>0.52600000000000002</v>
      </c>
      <c r="Q12" s="15">
        <f>K12/M12</f>
        <v>500.87381155126155</v>
      </c>
      <c r="R12" s="15">
        <f>K12/O12</f>
        <v>103015.20912547527</v>
      </c>
      <c r="S12" s="44">
        <f>K12/O12/43560</f>
        <v>2.3649037907593038</v>
      </c>
      <c r="T12" s="39">
        <v>106</v>
      </c>
      <c r="U12" s="5" t="s">
        <v>48</v>
      </c>
      <c r="V12" t="s">
        <v>95</v>
      </c>
      <c r="X12" t="s">
        <v>50</v>
      </c>
      <c r="Y12">
        <v>0</v>
      </c>
      <c r="Z12">
        <v>1</v>
      </c>
      <c r="AA12" s="6">
        <v>40049</v>
      </c>
      <c r="AB12" t="s">
        <v>56</v>
      </c>
      <c r="AC12" s="7" t="s">
        <v>57</v>
      </c>
      <c r="AD12" t="s">
        <v>50</v>
      </c>
    </row>
    <row r="13" spans="1:64" ht="15.75" thickTop="1" x14ac:dyDescent="0.25">
      <c r="A13" s="8"/>
      <c r="B13" s="8"/>
      <c r="C13" s="26" t="s">
        <v>96</v>
      </c>
      <c r="D13" s="16">
        <f>+SUM(D2:D12)</f>
        <v>4853529</v>
      </c>
      <c r="E13" s="8"/>
      <c r="F13" s="8"/>
      <c r="G13" s="16">
        <f>+SUM(G2:G12)</f>
        <v>4853529</v>
      </c>
      <c r="H13" s="16">
        <f>+SUM(H2:H12)</f>
        <v>1862800</v>
      </c>
      <c r="I13" s="21"/>
      <c r="J13" s="16">
        <f>+SUM(J2:J12)</f>
        <v>4821762</v>
      </c>
      <c r="K13" s="16">
        <f>+SUM(K2:K12)</f>
        <v>507755</v>
      </c>
      <c r="L13" s="16">
        <f>+SUM(L2:L12)</f>
        <v>475988</v>
      </c>
      <c r="M13" s="31">
        <f>+SUM(M2:M12)</f>
        <v>1379.675596</v>
      </c>
      <c r="N13" s="35"/>
      <c r="O13" s="40">
        <f>+SUM(O2:O12)</f>
        <v>9.3770000000000007</v>
      </c>
      <c r="P13" s="40">
        <f>+SUM(P2:P12)</f>
        <v>9.3770000000000007</v>
      </c>
      <c r="Q13" s="16"/>
      <c r="R13" s="16"/>
      <c r="S13" s="45"/>
      <c r="T13" s="40"/>
      <c r="U13" s="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64" x14ac:dyDescent="0.25">
      <c r="A14" s="10"/>
      <c r="B14" s="10"/>
      <c r="C14" s="27"/>
      <c r="D14" s="17"/>
      <c r="E14" s="10"/>
      <c r="F14" s="10"/>
      <c r="G14" s="17"/>
      <c r="H14" s="17" t="s">
        <v>97</v>
      </c>
      <c r="I14" s="22">
        <f>H13/G13*100</f>
        <v>38.3803207933856</v>
      </c>
      <c r="J14" s="17"/>
      <c r="K14" s="17"/>
      <c r="L14" s="17" t="s">
        <v>98</v>
      </c>
      <c r="M14" s="32"/>
      <c r="N14" s="36"/>
      <c r="O14" s="41" t="s">
        <v>98</v>
      </c>
      <c r="P14" s="41"/>
      <c r="Q14" s="17"/>
      <c r="R14" s="17" t="s">
        <v>98</v>
      </c>
      <c r="S14" s="46"/>
      <c r="T14" s="41"/>
      <c r="U14" s="11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64" x14ac:dyDescent="0.25">
      <c r="A15" s="12"/>
      <c r="B15" s="12"/>
      <c r="C15" s="28"/>
      <c r="D15" s="18"/>
      <c r="E15" s="12"/>
      <c r="F15" s="12"/>
      <c r="G15" s="18"/>
      <c r="H15" s="18" t="s">
        <v>99</v>
      </c>
      <c r="I15" s="23">
        <f>STDEV(I2:I12)</f>
        <v>9.6611629581596841</v>
      </c>
      <c r="J15" s="18"/>
      <c r="K15" s="18"/>
      <c r="L15" s="18" t="s">
        <v>100</v>
      </c>
      <c r="M15" s="48">
        <f>K13/M13</f>
        <v>368.02491938836903</v>
      </c>
      <c r="N15" s="37"/>
      <c r="O15" s="42" t="s">
        <v>101</v>
      </c>
      <c r="P15" s="42">
        <f>K13/O13</f>
        <v>54148.981550602533</v>
      </c>
      <c r="Q15" s="18"/>
      <c r="R15" s="18" t="s">
        <v>102</v>
      </c>
      <c r="S15" s="47">
        <f>K13/O13/43560</f>
        <v>1.2430895672773767</v>
      </c>
      <c r="T15" s="42"/>
      <c r="U15" s="13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</row>
    <row r="17" spans="1:57" x14ac:dyDescent="0.25">
      <c r="K17" s="50"/>
      <c r="L17" s="51" t="s">
        <v>103</v>
      </c>
      <c r="M17" s="52">
        <v>370</v>
      </c>
    </row>
    <row r="19" spans="1:57" x14ac:dyDescent="0.25">
      <c r="M19" s="49"/>
    </row>
    <row r="23" spans="1:57" x14ac:dyDescent="0.25">
      <c r="A23" t="s">
        <v>61</v>
      </c>
      <c r="B23" t="s">
        <v>62</v>
      </c>
      <c r="C23" s="25">
        <v>44509</v>
      </c>
      <c r="D23" s="15">
        <v>629900</v>
      </c>
      <c r="E23" t="s">
        <v>46</v>
      </c>
      <c r="F23" t="s">
        <v>47</v>
      </c>
      <c r="G23" s="15">
        <v>629900</v>
      </c>
      <c r="H23" s="15">
        <v>241900</v>
      </c>
      <c r="I23" s="20">
        <f>H23/G23*100</f>
        <v>38.402921098587079</v>
      </c>
      <c r="J23" s="15">
        <v>719368</v>
      </c>
      <c r="K23" s="15">
        <f>G23-679420</f>
        <v>-49520</v>
      </c>
      <c r="L23" s="15">
        <v>39948</v>
      </c>
      <c r="M23" s="30">
        <v>115.79185200000001</v>
      </c>
      <c r="N23" s="34">
        <v>190</v>
      </c>
      <c r="O23" s="39">
        <v>0.54900000000000004</v>
      </c>
      <c r="P23" s="39">
        <v>0.54900000000000004</v>
      </c>
      <c r="Q23" s="15">
        <f>K23/M23</f>
        <v>-427.66394305533692</v>
      </c>
      <c r="R23" s="15">
        <f>K23/O23</f>
        <v>-90200.364298724948</v>
      </c>
      <c r="S23" s="44">
        <f>K23/O23/43560</f>
        <v>-2.0707154338550264</v>
      </c>
      <c r="T23" s="39">
        <v>120</v>
      </c>
      <c r="U23" s="5" t="s">
        <v>48</v>
      </c>
      <c r="V23" t="s">
        <v>63</v>
      </c>
      <c r="X23" t="s">
        <v>50</v>
      </c>
      <c r="Y23">
        <v>0</v>
      </c>
      <c r="Z23">
        <v>0</v>
      </c>
      <c r="AA23" s="6">
        <v>45507</v>
      </c>
      <c r="AB23" t="s">
        <v>56</v>
      </c>
      <c r="AC23" s="7" t="s">
        <v>57</v>
      </c>
      <c r="AD23" t="s">
        <v>50</v>
      </c>
    </row>
    <row r="24" spans="1:57" x14ac:dyDescent="0.25">
      <c r="A24" t="s">
        <v>64</v>
      </c>
      <c r="B24" t="s">
        <v>65</v>
      </c>
      <c r="C24" s="25">
        <v>45061</v>
      </c>
      <c r="D24" s="15">
        <v>535000</v>
      </c>
      <c r="E24" t="s">
        <v>46</v>
      </c>
      <c r="F24" t="s">
        <v>47</v>
      </c>
      <c r="G24" s="15">
        <v>535000</v>
      </c>
      <c r="H24" s="15">
        <v>250600</v>
      </c>
      <c r="I24" s="20">
        <f>H24/G24*100</f>
        <v>46.841121495327101</v>
      </c>
      <c r="J24" s="15">
        <v>671703</v>
      </c>
      <c r="K24" s="15">
        <f>G24-625532</f>
        <v>-90532</v>
      </c>
      <c r="L24" s="15">
        <v>46171</v>
      </c>
      <c r="M24" s="30">
        <v>133.82928200000001</v>
      </c>
      <c r="N24" s="34">
        <v>200</v>
      </c>
      <c r="O24" s="39">
        <v>0.80600000000000005</v>
      </c>
      <c r="P24" s="39">
        <v>0.80600000000000005</v>
      </c>
      <c r="Q24" s="15">
        <f>K24/M24</f>
        <v>-676.47377798828802</v>
      </c>
      <c r="R24" s="15">
        <f>K24/O24</f>
        <v>-112322.58064516129</v>
      </c>
      <c r="S24" s="44">
        <f>K24/O24/43560</f>
        <v>-2.5785716401552179</v>
      </c>
      <c r="T24" s="39">
        <v>114</v>
      </c>
      <c r="U24" s="5" t="s">
        <v>66</v>
      </c>
      <c r="V24" t="s">
        <v>67</v>
      </c>
      <c r="X24" t="s">
        <v>50</v>
      </c>
      <c r="Y24">
        <v>0</v>
      </c>
      <c r="Z24">
        <v>1</v>
      </c>
      <c r="AA24" s="6">
        <v>42663</v>
      </c>
      <c r="AB24" t="s">
        <v>56</v>
      </c>
      <c r="AC24" s="7" t="s">
        <v>57</v>
      </c>
      <c r="AD24" t="s">
        <v>50</v>
      </c>
    </row>
    <row r="25" spans="1:57" x14ac:dyDescent="0.25">
      <c r="A25" t="s">
        <v>44</v>
      </c>
      <c r="B25" t="s">
        <v>45</v>
      </c>
      <c r="C25" s="25">
        <v>45030</v>
      </c>
      <c r="D25" s="15">
        <v>129900</v>
      </c>
      <c r="E25" t="s">
        <v>46</v>
      </c>
      <c r="F25" t="s">
        <v>47</v>
      </c>
      <c r="G25" s="15">
        <v>129900</v>
      </c>
      <c r="H25" s="15">
        <v>19400</v>
      </c>
      <c r="I25" s="20">
        <f>H25/G25*100</f>
        <v>14.934565050038492</v>
      </c>
      <c r="J25" s="15">
        <v>39450</v>
      </c>
      <c r="K25" s="15">
        <f>G25-0</f>
        <v>129900</v>
      </c>
      <c r="L25" s="15">
        <v>39450</v>
      </c>
      <c r="M25" s="30">
        <v>114.347887</v>
      </c>
      <c r="N25" s="34">
        <v>255</v>
      </c>
      <c r="O25" s="39">
        <v>1.3140000000000001</v>
      </c>
      <c r="P25" s="39">
        <v>0.64400000000000002</v>
      </c>
      <c r="Q25" s="15">
        <f>K25/M25</f>
        <v>1136.0069994122409</v>
      </c>
      <c r="R25" s="15">
        <f>K25/O25</f>
        <v>98858.447488584468</v>
      </c>
      <c r="S25" s="44">
        <f>K25/O25/43560</f>
        <v>2.2694776742099281</v>
      </c>
      <c r="T25" s="39">
        <v>110</v>
      </c>
      <c r="U25" s="5" t="s">
        <v>48</v>
      </c>
      <c r="V25" t="s">
        <v>49</v>
      </c>
      <c r="X25" t="s">
        <v>50</v>
      </c>
      <c r="Y25">
        <v>0</v>
      </c>
      <c r="Z25">
        <v>0</v>
      </c>
      <c r="AA25" s="6">
        <v>45500</v>
      </c>
      <c r="AB25" t="s">
        <v>51</v>
      </c>
      <c r="AC25" s="7" t="s">
        <v>52</v>
      </c>
      <c r="AD25" t="s">
        <v>50</v>
      </c>
      <c r="AL25" s="2"/>
      <c r="BC25" s="2"/>
      <c r="BE25" s="2"/>
    </row>
  </sheetData>
  <conditionalFormatting sqref="A23:AR25 A2:AR1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288E-BA58-4393-9F72-F598FC72F8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2024-12-17T14:44:01Z</dcterms:created>
  <dcterms:modified xsi:type="dcterms:W3CDTF">2024-12-17T14:46:10Z</dcterms:modified>
</cp:coreProperties>
</file>