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Land Tables\"/>
    </mc:Choice>
  </mc:AlternateContent>
  <xr:revisionPtr revIDLastSave="0" documentId="13_ncr:1_{BFFBD3AB-17A6-4457-B388-F3B67E03D645}" xr6:coauthVersionLast="47" xr6:coauthVersionMax="47" xr10:uidLastSave="{00000000-0000-0000-0000-000000000000}"/>
  <bookViews>
    <workbookView xWindow="28680" yWindow="-120" windowWidth="29040" windowHeight="15720" xr2:uid="{A0D2883D-B5EC-47E5-AFDB-D0B0E15899DA}"/>
  </bookViews>
  <sheets>
    <sheet name="Non-Lakefront" sheetId="2" r:id="rId1"/>
    <sheet name="Lakefront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K2" i="2"/>
  <c r="R2" i="2" s="1"/>
  <c r="I3" i="2"/>
  <c r="K3" i="2"/>
  <c r="Q3" i="2"/>
  <c r="R3" i="2"/>
  <c r="S3" i="2"/>
  <c r="I4" i="2"/>
  <c r="K4" i="2"/>
  <c r="Q4" i="2" s="1"/>
  <c r="I5" i="2"/>
  <c r="K5" i="2"/>
  <c r="S5" i="2" s="1"/>
  <c r="R5" i="2"/>
  <c r="I6" i="2"/>
  <c r="K6" i="2"/>
  <c r="Q6" i="2" s="1"/>
  <c r="I7" i="2"/>
  <c r="K7" i="2"/>
  <c r="R7" i="2" s="1"/>
  <c r="Q7" i="2"/>
  <c r="I8" i="2"/>
  <c r="K8" i="2"/>
  <c r="S8" i="2" s="1"/>
  <c r="I9" i="2"/>
  <c r="K9" i="2"/>
  <c r="Q9" i="2"/>
  <c r="R9" i="2"/>
  <c r="S9" i="2"/>
  <c r="I10" i="2"/>
  <c r="K10" i="2"/>
  <c r="R10" i="2" s="1"/>
  <c r="Q10" i="2"/>
  <c r="D11" i="2"/>
  <c r="G11" i="2"/>
  <c r="H11" i="2"/>
  <c r="J11" i="2"/>
  <c r="L11" i="2"/>
  <c r="M11" i="2"/>
  <c r="O11" i="2"/>
  <c r="P11" i="2"/>
  <c r="Q5" i="2" l="1"/>
  <c r="S4" i="2"/>
  <c r="I12" i="2"/>
  <c r="S7" i="2"/>
  <c r="R4" i="2"/>
  <c r="K11" i="2"/>
  <c r="M13" i="2" s="1"/>
  <c r="R8" i="2"/>
  <c r="I13" i="2"/>
  <c r="Q8" i="2"/>
  <c r="Q2" i="2"/>
  <c r="S13" i="2"/>
  <c r="P13" i="2"/>
  <c r="S10" i="2"/>
  <c r="R6" i="2"/>
  <c r="S2" i="2"/>
  <c r="S6" i="2"/>
</calcChain>
</file>

<file path=xl/sharedStrings.xml><?xml version="1.0" encoding="utf-8"?>
<sst xmlns="http://schemas.openxmlformats.org/spreadsheetml/2006/main" count="156" uniqueCount="83">
  <si>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</si>
  <si>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</si>
  <si>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</si>
  <si>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</si>
  <si>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</si>
  <si>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</si>
  <si>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</si>
  <si>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</si>
  <si>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</si>
  <si>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</si>
  <si>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</si>
  <si>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</si>
  <si>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</si>
  <si>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</si>
  <si>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</si>
  <si>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</si>
  <si>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</si>
  <si>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</si>
  <si>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</si>
  <si>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</si>
  <si>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</si>
  <si>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</si>
  <si>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</si>
  <si>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</si>
  <si>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</si>
  <si>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</si>
  <si>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</si>
  <si>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</si>
  <si>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</si>
  <si>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</si>
  <si>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</si>
  <si>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</si>
  <si>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</si>
  <si>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</si>
  <si>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</si>
  <si>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</si>
  <si>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</si>
  <si>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</si>
  <si>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</si>
  <si>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</si>
  <si>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</si>
  <si>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</si>
  <si>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</si>
  <si>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</si>
  <si>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WD</t>
  </si>
  <si>
    <t>03-ARM'S LENGTH</t>
  </si>
  <si>
    <t>RVB.RV CONDO &amp; BOAT SLIPS</t>
  </si>
  <si>
    <t>NOT INSPECTED</t>
  </si>
  <si>
    <t>401</t>
  </si>
  <si>
    <t>NON-LAKEFRONT</t>
  </si>
  <si>
    <t>6473 BLUE STAR HWY</t>
  </si>
  <si>
    <t>SRVR</t>
  </si>
  <si>
    <t>MOBILE HOME PARK</t>
  </si>
  <si>
    <t>20-345-045-00</t>
  </si>
  <si>
    <t>4661-772</t>
  </si>
  <si>
    <t>20-345-046-00</t>
  </si>
  <si>
    <t>4641-553</t>
  </si>
  <si>
    <t>20-345-055-00</t>
  </si>
  <si>
    <t>6473 BLUE STAR HWY #55</t>
  </si>
  <si>
    <t>4668-565</t>
  </si>
  <si>
    <t>20-345-079-00</t>
  </si>
  <si>
    <t>4656-638</t>
  </si>
  <si>
    <t>20-345-098-00</t>
  </si>
  <si>
    <t>4640-898</t>
  </si>
  <si>
    <t>20-345-102-00</t>
  </si>
  <si>
    <t>4668-432</t>
  </si>
  <si>
    <t>20-345-111-00</t>
  </si>
  <si>
    <t>4648-28</t>
  </si>
  <si>
    <t>20-345-114-00</t>
  </si>
  <si>
    <t>4631-616</t>
  </si>
  <si>
    <t>20-345-117-00</t>
  </si>
  <si>
    <t>4673-747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</si>
  <si>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</si>
  <si>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</si>
  <si>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</si>
  <si>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</si>
  <si>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</si>
  <si>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</si>
  <si>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</si>
  <si>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Concluded FF Rate</t>
  </si>
  <si>
    <t>No Sales</t>
  </si>
  <si>
    <t>Overall Residential is showing an increase but considering Non Lakefront went down $5 no change will be applied to the Lakefront rate</t>
  </si>
  <si>
    <t>Non lakefront we down $5 per front foot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</si>
</sst>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  <numFmt numFmtId="170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14" fontId="0" fillId="0" borderId="0" xfId="0" applyNumberFormat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right"/>
    </xf>
    <xf numFmtId="6" fontId="2" fillId="2" borderId="0" xfId="0" applyNumberFormat="1" applyFont="1" applyFill="1" applyAlignment="1">
      <alignment horizontal="center"/>
    </xf>
    <xf numFmtId="6" fontId="0" fillId="0" borderId="0" xfId="0" applyNumberFormat="1"/>
    <xf numFmtId="6" fontId="3" fillId="3" borderId="1" xfId="0" applyNumberFormat="1" applyFont="1" applyFill="1" applyBorder="1"/>
    <xf numFmtId="6" fontId="3" fillId="3" borderId="0" xfId="0" applyNumberFormat="1" applyFont="1" applyFill="1" applyBorder="1"/>
    <xf numFmtId="6" fontId="3" fillId="3" borderId="2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164" fontId="0" fillId="0" borderId="0" xfId="0" applyNumberFormat="1"/>
    <xf numFmtId="164" fontId="3" fillId="3" borderId="1" xfId="0" applyNumberFormat="1" applyFont="1" applyFill="1" applyBorder="1"/>
    <xf numFmtId="164" fontId="3" fillId="3" borderId="0" xfId="0" applyNumberFormat="1" applyFont="1" applyFill="1" applyBorder="1"/>
    <xf numFmtId="164" fontId="3" fillId="3" borderId="2" xfId="0" applyNumberFormat="1" applyFont="1" applyFill="1" applyBorder="1"/>
    <xf numFmtId="165" fontId="2" fillId="2" borderId="0" xfId="0" applyNumberFormat="1" applyFont="1" applyFill="1" applyAlignment="1">
      <alignment horizontal="center"/>
    </xf>
    <xf numFmtId="165" fontId="0" fillId="0" borderId="0" xfId="0" applyNumberFormat="1"/>
    <xf numFmtId="165" fontId="3" fillId="3" borderId="1" xfId="0" applyNumberFormat="1" applyFont="1" applyFill="1" applyBorder="1"/>
    <xf numFmtId="165" fontId="3" fillId="3" borderId="0" xfId="0" applyNumberFormat="1" applyFont="1" applyFill="1" applyBorder="1"/>
    <xf numFmtId="165" fontId="3" fillId="3" borderId="2" xfId="0" applyNumberFormat="1" applyFont="1" applyFill="1" applyBorder="1"/>
    <xf numFmtId="166" fontId="2" fillId="2" borderId="0" xfId="0" applyNumberFormat="1" applyFont="1" applyFill="1" applyAlignment="1">
      <alignment horizontal="center"/>
    </xf>
    <xf numFmtId="166" fontId="0" fillId="0" borderId="0" xfId="0" applyNumberFormat="1"/>
    <xf numFmtId="166" fontId="3" fillId="3" borderId="1" xfId="0" applyNumberFormat="1" applyFont="1" applyFill="1" applyBorder="1"/>
    <xf numFmtId="166" fontId="3" fillId="3" borderId="0" xfId="0" applyNumberFormat="1" applyFont="1" applyFill="1" applyBorder="1"/>
    <xf numFmtId="167" fontId="2" fillId="2" borderId="0" xfId="0" applyNumberFormat="1" applyFont="1" applyFill="1" applyAlignment="1">
      <alignment horizontal="center"/>
    </xf>
    <xf numFmtId="167" fontId="0" fillId="0" borderId="0" xfId="0" applyNumberFormat="1"/>
    <xf numFmtId="167" fontId="3" fillId="3" borderId="1" xfId="0" applyNumberFormat="1" applyFont="1" applyFill="1" applyBorder="1"/>
    <xf numFmtId="167" fontId="3" fillId="3" borderId="0" xfId="0" applyNumberFormat="1" applyFont="1" applyFill="1" applyBorder="1"/>
    <xf numFmtId="167" fontId="3" fillId="3" borderId="2" xfId="0" applyNumberFormat="1" applyFont="1" applyFill="1" applyBorder="1"/>
    <xf numFmtId="40" fontId="2" fillId="2" borderId="0" xfId="0" applyNumberFormat="1" applyFont="1" applyFill="1" applyAlignment="1">
      <alignment horizontal="center"/>
    </xf>
    <xf numFmtId="40" fontId="0" fillId="0" borderId="0" xfId="0" applyNumberFormat="1"/>
    <xf numFmtId="40" fontId="3" fillId="3" borderId="1" xfId="0" applyNumberFormat="1" applyFont="1" applyFill="1" applyBorder="1"/>
    <xf numFmtId="40" fontId="3" fillId="3" borderId="0" xfId="0" applyNumberFormat="1" applyFont="1" applyFill="1" applyBorder="1"/>
    <xf numFmtId="40" fontId="3" fillId="3" borderId="2" xfId="0" applyNumberFormat="1" applyFont="1" applyFill="1" applyBorder="1"/>
    <xf numFmtId="8" fontId="2" fillId="2" borderId="0" xfId="0" applyNumberFormat="1" applyFont="1" applyFill="1" applyAlignment="1">
      <alignment horizontal="center"/>
    </xf>
    <xf numFmtId="8" fontId="0" fillId="0" borderId="0" xfId="0" applyNumberFormat="1"/>
    <xf numFmtId="8" fontId="3" fillId="3" borderId="1" xfId="0" applyNumberFormat="1" applyFont="1" applyFill="1" applyBorder="1"/>
    <xf numFmtId="8" fontId="3" fillId="3" borderId="0" xfId="0" applyNumberFormat="1" applyFont="1" applyFill="1" applyBorder="1"/>
    <xf numFmtId="8" fontId="3" fillId="3" borderId="2" xfId="0" applyNumberFormat="1" applyFont="1" applyFill="1" applyBorder="1"/>
    <xf numFmtId="168" fontId="3" fillId="3" borderId="2" xfId="0" applyNumberFormat="1" applyFont="1" applyFill="1" applyBorder="1"/>
    <xf numFmtId="6" fontId="0" fillId="4" borderId="0" xfId="0" applyNumberFormat="1" applyFill="1"/>
    <xf numFmtId="6" fontId="0" fillId="4" borderId="0" xfId="0" applyNumberFormat="1" applyFill="1" applyAlignment="1">
      <alignment horizontal="right"/>
    </xf>
    <xf numFmtId="166" fontId="0" fillId="4" borderId="0" xfId="0" applyNumberFormat="1" applyFill="1"/>
    <xf numFmtId="170" fontId="0" fillId="0" borderId="0" xfId="1" applyNumberFormat="1" applyFont="1"/>
  </cellXfs>
  <cellStyles count="2">
    <cellStyle name="Currency" xfId="1" builtinId="4"/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78F2B-8464-46A6-AF52-8792A912B080}">
  <dimension ref="A1:BL15"/>
  <sheetViews>
    <sheetView tabSelected="1" workbookViewId="0">
      <selection activeCell="G21" sqref="G21"/>
    </sheetView>
  </sheetViews>
  <sheetFormatPr defaultRowHeight="15" x14ac:dyDescent="0.25"/>
  <cols>
    <col min="1" max="1" width="14.28515625" bestFit="1" customWidth="1"/>
    <col min="2" max="2" width="23" bestFit="1" customWidth="1"/>
    <col min="3" max="3" width="9.28515625" style="25" bestFit="1" customWidth="1"/>
    <col min="4" max="4" width="9.5703125" style="15" bestFit="1" customWidth="1"/>
    <col min="5" max="5" width="5.5703125" bestFit="1" customWidth="1"/>
    <col min="6" max="6" width="30.140625" bestFit="1" customWidth="1"/>
    <col min="7" max="7" width="10.14062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7.425781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9" bestFit="1" customWidth="1"/>
    <col min="29" max="29" width="5.42578125" bestFit="1" customWidth="1"/>
    <col min="30" max="30" width="16.42578125" bestFit="1" customWidth="1"/>
    <col min="31" max="32" width="12.42578125" bestFit="1" customWidth="1"/>
    <col min="33" max="33" width="18" bestFit="1" customWidth="1"/>
    <col min="34" max="34" width="6.85546875" bestFit="1" customWidth="1"/>
    <col min="35" max="35" width="13.140625" bestFit="1" customWidth="1"/>
    <col min="36" max="36" width="6.5703125" bestFit="1" customWidth="1"/>
    <col min="37" max="37" width="19.85546875" bestFit="1" customWidth="1"/>
    <col min="38" max="38" width="16.42578125" bestFit="1" customWidth="1"/>
    <col min="39" max="39" width="15.42578125" bestFit="1" customWidth="1"/>
    <col min="40" max="40" width="11" bestFit="1" customWidth="1"/>
    <col min="41" max="41" width="16.85546875" bestFit="1" customWidth="1"/>
    <col min="42" max="42" width="21.5703125" bestFit="1" customWidth="1"/>
    <col min="43" max="43" width="21" bestFit="1" customWidth="1"/>
    <col min="44" max="44" width="16.5703125" bestFit="1" customWidth="1"/>
  </cols>
  <sheetData>
    <row r="1" spans="1:64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53</v>
      </c>
      <c r="B2" t="s">
        <v>50</v>
      </c>
      <c r="C2" s="25">
        <v>44417</v>
      </c>
      <c r="D2" s="15">
        <v>30000</v>
      </c>
      <c r="E2" t="s">
        <v>44</v>
      </c>
      <c r="F2" t="s">
        <v>45</v>
      </c>
      <c r="G2" s="15">
        <v>30000</v>
      </c>
      <c r="H2" s="15">
        <v>20000</v>
      </c>
      <c r="I2" s="20">
        <f>H2/G2*100</f>
        <v>66.666666666666657</v>
      </c>
      <c r="J2" s="15">
        <v>35160</v>
      </c>
      <c r="K2" s="15">
        <f>G2-11870</f>
        <v>18130</v>
      </c>
      <c r="L2" s="15">
        <v>23290</v>
      </c>
      <c r="M2" s="30">
        <v>34</v>
      </c>
      <c r="N2" s="34">
        <v>80</v>
      </c>
      <c r="O2" s="39">
        <v>6.2E-2</v>
      </c>
      <c r="P2" s="39">
        <v>6.2E-2</v>
      </c>
      <c r="Q2" s="15">
        <f>K2/M2</f>
        <v>533.23529411764707</v>
      </c>
      <c r="R2" s="15">
        <f>K2/O2</f>
        <v>292419.3548387097</v>
      </c>
      <c r="S2" s="44">
        <f>K2/O2/43560</f>
        <v>6.7130246749015079</v>
      </c>
      <c r="T2" s="39">
        <v>34</v>
      </c>
      <c r="U2" s="5" t="s">
        <v>51</v>
      </c>
      <c r="V2" t="s">
        <v>54</v>
      </c>
      <c r="X2" t="s">
        <v>46</v>
      </c>
      <c r="Y2">
        <v>1</v>
      </c>
      <c r="Z2">
        <v>0</v>
      </c>
      <c r="AA2" s="7">
        <v>40339</v>
      </c>
      <c r="AB2" t="s">
        <v>52</v>
      </c>
      <c r="AC2" s="6" t="s">
        <v>48</v>
      </c>
      <c r="AD2" t="s">
        <v>49</v>
      </c>
    </row>
    <row r="3" spans="1:64" x14ac:dyDescent="0.25">
      <c r="A3" t="s">
        <v>55</v>
      </c>
      <c r="B3" t="s">
        <v>50</v>
      </c>
      <c r="C3" s="25">
        <v>44377</v>
      </c>
      <c r="D3" s="15">
        <v>30000</v>
      </c>
      <c r="E3" t="s">
        <v>44</v>
      </c>
      <c r="F3" t="s">
        <v>45</v>
      </c>
      <c r="G3" s="15">
        <v>30000</v>
      </c>
      <c r="H3" s="15">
        <v>13100</v>
      </c>
      <c r="I3" s="20">
        <f>H3/G3*100</f>
        <v>43.666666666666664</v>
      </c>
      <c r="J3" s="15">
        <v>28926</v>
      </c>
      <c r="K3" s="15">
        <f>G3-4259</f>
        <v>25741</v>
      </c>
      <c r="L3" s="15">
        <v>24667</v>
      </c>
      <c r="M3" s="30">
        <v>36.01</v>
      </c>
      <c r="N3" s="34">
        <v>80</v>
      </c>
      <c r="O3" s="39">
        <v>6.6000000000000003E-2</v>
      </c>
      <c r="P3" s="39">
        <v>6.6000000000000003E-2</v>
      </c>
      <c r="Q3" s="15">
        <f>K3/M3</f>
        <v>714.82921410719246</v>
      </c>
      <c r="R3" s="15">
        <f>K3/O3</f>
        <v>390015.15151515149</v>
      </c>
      <c r="S3" s="44">
        <f>K3/O3/43560</f>
        <v>8.9535158750034771</v>
      </c>
      <c r="T3" s="39">
        <v>36.01</v>
      </c>
      <c r="U3" s="5" t="s">
        <v>51</v>
      </c>
      <c r="V3" t="s">
        <v>56</v>
      </c>
      <c r="X3" t="s">
        <v>46</v>
      </c>
      <c r="Y3">
        <v>1</v>
      </c>
      <c r="Z3">
        <v>0</v>
      </c>
      <c r="AA3" t="s">
        <v>47</v>
      </c>
      <c r="AB3" t="s">
        <v>52</v>
      </c>
      <c r="AC3" s="6" t="s">
        <v>48</v>
      </c>
      <c r="AD3" t="s">
        <v>49</v>
      </c>
    </row>
    <row r="4" spans="1:64" x14ac:dyDescent="0.25">
      <c r="A4" t="s">
        <v>57</v>
      </c>
      <c r="B4" t="s">
        <v>58</v>
      </c>
      <c r="C4" s="25">
        <v>44431</v>
      </c>
      <c r="D4" s="15">
        <v>30000</v>
      </c>
      <c r="E4" t="s">
        <v>44</v>
      </c>
      <c r="F4" t="s">
        <v>45</v>
      </c>
      <c r="G4" s="15">
        <v>30000</v>
      </c>
      <c r="H4" s="15">
        <v>15200</v>
      </c>
      <c r="I4" s="20">
        <f>H4/G4*100</f>
        <v>50.666666666666671</v>
      </c>
      <c r="J4" s="15">
        <v>22666</v>
      </c>
      <c r="K4" s="15">
        <f>G4-3486</f>
        <v>26514</v>
      </c>
      <c r="L4" s="15">
        <v>19180</v>
      </c>
      <c r="M4" s="30">
        <v>28</v>
      </c>
      <c r="N4" s="34">
        <v>80</v>
      </c>
      <c r="O4" s="39">
        <v>5.0999999999999997E-2</v>
      </c>
      <c r="P4" s="39">
        <v>5.0999999999999997E-2</v>
      </c>
      <c r="Q4" s="15">
        <f>K4/M4</f>
        <v>946.92857142857144</v>
      </c>
      <c r="R4" s="15">
        <f>K4/O4</f>
        <v>519882.3529411765</v>
      </c>
      <c r="S4" s="44">
        <f>K4/O4/43560</f>
        <v>11.934856587263004</v>
      </c>
      <c r="T4" s="39">
        <v>28</v>
      </c>
      <c r="U4" s="5" t="s">
        <v>51</v>
      </c>
      <c r="V4" t="s">
        <v>59</v>
      </c>
      <c r="X4" t="s">
        <v>46</v>
      </c>
      <c r="Y4">
        <v>1</v>
      </c>
      <c r="Z4">
        <v>0</v>
      </c>
      <c r="AA4" t="s">
        <v>47</v>
      </c>
      <c r="AB4" t="s">
        <v>52</v>
      </c>
      <c r="AC4" s="6" t="s">
        <v>48</v>
      </c>
      <c r="AD4" t="s">
        <v>49</v>
      </c>
    </row>
    <row r="5" spans="1:64" x14ac:dyDescent="0.25">
      <c r="A5" t="s">
        <v>60</v>
      </c>
      <c r="B5" t="s">
        <v>50</v>
      </c>
      <c r="C5" s="25">
        <v>44414</v>
      </c>
      <c r="D5" s="15">
        <v>30000</v>
      </c>
      <c r="E5" t="s">
        <v>44</v>
      </c>
      <c r="F5" t="s">
        <v>45</v>
      </c>
      <c r="G5" s="15">
        <v>30000</v>
      </c>
      <c r="H5" s="15">
        <v>14900</v>
      </c>
      <c r="I5" s="20">
        <f>H5/G5*100</f>
        <v>49.666666666666664</v>
      </c>
      <c r="J5" s="15">
        <v>26367</v>
      </c>
      <c r="K5" s="15">
        <f>G5-3324</f>
        <v>26676</v>
      </c>
      <c r="L5" s="15">
        <v>23043</v>
      </c>
      <c r="M5" s="30">
        <v>33.64</v>
      </c>
      <c r="N5" s="34">
        <v>95</v>
      </c>
      <c r="O5" s="39">
        <v>7.2999999999999995E-2</v>
      </c>
      <c r="P5" s="39">
        <v>7.2999999999999995E-2</v>
      </c>
      <c r="Q5" s="15">
        <f>K5/M5</f>
        <v>792.98454221165275</v>
      </c>
      <c r="R5" s="15">
        <f>K5/O5</f>
        <v>365424.65753424662</v>
      </c>
      <c r="S5" s="44">
        <f>K5/O5/43560</f>
        <v>8.3889958111626868</v>
      </c>
      <c r="T5" s="39">
        <v>33.64</v>
      </c>
      <c r="U5" s="5" t="s">
        <v>51</v>
      </c>
      <c r="V5" t="s">
        <v>61</v>
      </c>
      <c r="X5" t="s">
        <v>46</v>
      </c>
      <c r="Y5">
        <v>1</v>
      </c>
      <c r="Z5">
        <v>0</v>
      </c>
      <c r="AA5" t="s">
        <v>47</v>
      </c>
      <c r="AB5" t="s">
        <v>52</v>
      </c>
      <c r="AC5" s="6" t="s">
        <v>48</v>
      </c>
      <c r="AD5" t="s">
        <v>49</v>
      </c>
    </row>
    <row r="6" spans="1:64" x14ac:dyDescent="0.25">
      <c r="A6" t="s">
        <v>62</v>
      </c>
      <c r="B6" t="s">
        <v>50</v>
      </c>
      <c r="C6" s="25">
        <v>44368</v>
      </c>
      <c r="D6" s="15">
        <v>40000</v>
      </c>
      <c r="E6" t="s">
        <v>44</v>
      </c>
      <c r="F6" t="s">
        <v>45</v>
      </c>
      <c r="G6" s="15">
        <v>40000</v>
      </c>
      <c r="H6" s="15">
        <v>19200</v>
      </c>
      <c r="I6" s="20">
        <f>H6/G6*100</f>
        <v>48</v>
      </c>
      <c r="J6" s="15">
        <v>64175</v>
      </c>
      <c r="K6" s="15">
        <f>G6-15108</f>
        <v>24892</v>
      </c>
      <c r="L6" s="15">
        <v>49067</v>
      </c>
      <c r="M6" s="30">
        <v>71.63</v>
      </c>
      <c r="N6" s="34">
        <v>80</v>
      </c>
      <c r="O6" s="39">
        <v>0.13200000000000001</v>
      </c>
      <c r="P6" s="39">
        <v>0.13200000000000001</v>
      </c>
      <c r="Q6" s="15">
        <f>K6/M6</f>
        <v>347.5080273628368</v>
      </c>
      <c r="R6" s="15">
        <f>K6/O6</f>
        <v>188575.75757575757</v>
      </c>
      <c r="S6" s="44">
        <f>K6/O6/43560</f>
        <v>4.3291037092689981</v>
      </c>
      <c r="T6" s="39">
        <v>71.63</v>
      </c>
      <c r="U6" s="5" t="s">
        <v>51</v>
      </c>
      <c r="V6" t="s">
        <v>63</v>
      </c>
      <c r="X6" t="s">
        <v>46</v>
      </c>
      <c r="Y6">
        <v>1</v>
      </c>
      <c r="Z6">
        <v>0</v>
      </c>
      <c r="AA6" t="s">
        <v>47</v>
      </c>
      <c r="AB6" t="s">
        <v>52</v>
      </c>
      <c r="AC6" s="6" t="s">
        <v>48</v>
      </c>
      <c r="AD6" t="s">
        <v>49</v>
      </c>
    </row>
    <row r="7" spans="1:64" x14ac:dyDescent="0.25">
      <c r="A7" t="s">
        <v>64</v>
      </c>
      <c r="B7" t="s">
        <v>50</v>
      </c>
      <c r="C7" s="25">
        <v>44442</v>
      </c>
      <c r="D7" s="15">
        <v>50000</v>
      </c>
      <c r="E7" t="s">
        <v>44</v>
      </c>
      <c r="F7" t="s">
        <v>45</v>
      </c>
      <c r="G7" s="15">
        <v>50000</v>
      </c>
      <c r="H7" s="15">
        <v>27500</v>
      </c>
      <c r="I7" s="20">
        <f>H7/G7*100</f>
        <v>55.000000000000007</v>
      </c>
      <c r="J7" s="15">
        <v>42675</v>
      </c>
      <c r="K7" s="15">
        <f>G7-8610</f>
        <v>41390</v>
      </c>
      <c r="L7" s="15">
        <v>34065</v>
      </c>
      <c r="M7" s="30">
        <v>49.73</v>
      </c>
      <c r="N7" s="34">
        <v>80</v>
      </c>
      <c r="O7" s="39">
        <v>9.0999999999999998E-2</v>
      </c>
      <c r="P7" s="39">
        <v>9.0999999999999998E-2</v>
      </c>
      <c r="Q7" s="15">
        <f>K7/M7</f>
        <v>832.29438970440378</v>
      </c>
      <c r="R7" s="15">
        <f>K7/O7</f>
        <v>454835.16483516485</v>
      </c>
      <c r="S7" s="44">
        <f>K7/O7/43560</f>
        <v>10.441578623396806</v>
      </c>
      <c r="T7" s="39">
        <v>49.73</v>
      </c>
      <c r="U7" s="5" t="s">
        <v>51</v>
      </c>
      <c r="V7" t="s">
        <v>65</v>
      </c>
      <c r="X7" t="s">
        <v>46</v>
      </c>
      <c r="Y7">
        <v>1</v>
      </c>
      <c r="Z7">
        <v>0</v>
      </c>
      <c r="AA7" t="s">
        <v>47</v>
      </c>
      <c r="AB7" t="s">
        <v>52</v>
      </c>
      <c r="AC7" s="6" t="s">
        <v>48</v>
      </c>
      <c r="AD7" t="s">
        <v>49</v>
      </c>
    </row>
    <row r="8" spans="1:64" x14ac:dyDescent="0.25">
      <c r="A8" t="s">
        <v>66</v>
      </c>
      <c r="B8" t="s">
        <v>50</v>
      </c>
      <c r="C8" s="25">
        <v>44371</v>
      </c>
      <c r="D8" s="15">
        <v>30000</v>
      </c>
      <c r="E8" t="s">
        <v>44</v>
      </c>
      <c r="F8" t="s">
        <v>45</v>
      </c>
      <c r="G8" s="15">
        <v>30000</v>
      </c>
      <c r="H8" s="15">
        <v>19000</v>
      </c>
      <c r="I8" s="20">
        <f>H8/G8*100</f>
        <v>63.333333333333329</v>
      </c>
      <c r="J8" s="15">
        <v>40762</v>
      </c>
      <c r="K8" s="15">
        <f>G8-16205</f>
        <v>13795</v>
      </c>
      <c r="L8" s="15">
        <v>24557</v>
      </c>
      <c r="M8" s="30">
        <v>35.85</v>
      </c>
      <c r="N8" s="34">
        <v>134</v>
      </c>
      <c r="O8" s="39">
        <v>7.0000000000000007E-2</v>
      </c>
      <c r="P8" s="39">
        <v>0.11</v>
      </c>
      <c r="Q8" s="15">
        <f>K8/M8</f>
        <v>384.79776847977683</v>
      </c>
      <c r="R8" s="15">
        <f>K8/O8</f>
        <v>197071.42857142855</v>
      </c>
      <c r="S8" s="44">
        <f>K8/O8/43560</f>
        <v>4.5241374786829329</v>
      </c>
      <c r="T8" s="39">
        <v>35.85</v>
      </c>
      <c r="U8" s="5" t="s">
        <v>51</v>
      </c>
      <c r="V8" t="s">
        <v>67</v>
      </c>
      <c r="X8" t="s">
        <v>46</v>
      </c>
      <c r="Y8">
        <v>1</v>
      </c>
      <c r="Z8">
        <v>0</v>
      </c>
      <c r="AA8" t="s">
        <v>47</v>
      </c>
      <c r="AB8" t="s">
        <v>52</v>
      </c>
      <c r="AC8" s="6" t="s">
        <v>48</v>
      </c>
      <c r="AD8" t="s">
        <v>49</v>
      </c>
    </row>
    <row r="9" spans="1:64" x14ac:dyDescent="0.25">
      <c r="A9" t="s">
        <v>68</v>
      </c>
      <c r="B9" t="s">
        <v>50</v>
      </c>
      <c r="C9" s="25">
        <v>44337</v>
      </c>
      <c r="D9" s="15">
        <v>45000</v>
      </c>
      <c r="E9" t="s">
        <v>44</v>
      </c>
      <c r="F9" t="s">
        <v>45</v>
      </c>
      <c r="G9" s="15">
        <v>45000</v>
      </c>
      <c r="H9" s="15">
        <v>11600</v>
      </c>
      <c r="I9" s="20">
        <f>H9/G9*100</f>
        <v>25.777777777777779</v>
      </c>
      <c r="J9" s="15">
        <v>37568</v>
      </c>
      <c r="K9" s="15">
        <f>G9-3640</f>
        <v>41360</v>
      </c>
      <c r="L9" s="15">
        <v>33928</v>
      </c>
      <c r="M9" s="30">
        <v>49.53</v>
      </c>
      <c r="N9" s="34">
        <v>80</v>
      </c>
      <c r="O9" s="39">
        <v>9.0999999999999998E-2</v>
      </c>
      <c r="P9" s="39">
        <v>9.0999999999999998E-2</v>
      </c>
      <c r="Q9" s="15">
        <f>K9/M9</f>
        <v>835.04946497072478</v>
      </c>
      <c r="R9" s="15">
        <f>K9/O9</f>
        <v>454505.49450549454</v>
      </c>
      <c r="S9" s="44">
        <f>K9/O9/43560</f>
        <v>10.434010434010435</v>
      </c>
      <c r="T9" s="39">
        <v>49.53</v>
      </c>
      <c r="U9" s="5" t="s">
        <v>51</v>
      </c>
      <c r="V9" t="s">
        <v>69</v>
      </c>
      <c r="X9" t="s">
        <v>46</v>
      </c>
      <c r="Y9">
        <v>1</v>
      </c>
      <c r="Z9">
        <v>0</v>
      </c>
      <c r="AA9" t="s">
        <v>47</v>
      </c>
      <c r="AB9" t="s">
        <v>52</v>
      </c>
      <c r="AC9" s="6" t="s">
        <v>48</v>
      </c>
      <c r="AD9" t="s">
        <v>49</v>
      </c>
    </row>
    <row r="10" spans="1:64" ht="15.75" thickBot="1" x14ac:dyDescent="0.3">
      <c r="A10" t="s">
        <v>70</v>
      </c>
      <c r="B10" t="s">
        <v>50</v>
      </c>
      <c r="C10" s="25">
        <v>44454</v>
      </c>
      <c r="D10" s="15">
        <v>51300</v>
      </c>
      <c r="E10" t="s">
        <v>44</v>
      </c>
      <c r="F10" t="s">
        <v>45</v>
      </c>
      <c r="G10" s="15">
        <v>51300</v>
      </c>
      <c r="H10" s="15">
        <v>16900</v>
      </c>
      <c r="I10" s="20">
        <f>H10/G10*100</f>
        <v>32.943469785575047</v>
      </c>
      <c r="J10" s="15">
        <v>40432</v>
      </c>
      <c r="K10" s="15">
        <f>G10-13039</f>
        <v>38261</v>
      </c>
      <c r="L10" s="15">
        <v>27393</v>
      </c>
      <c r="M10" s="30">
        <v>39.99</v>
      </c>
      <c r="N10" s="34">
        <v>70</v>
      </c>
      <c r="O10" s="39">
        <v>6.4000000000000001E-2</v>
      </c>
      <c r="P10" s="39">
        <v>6.4000000000000001E-2</v>
      </c>
      <c r="Q10" s="15">
        <f>K10/M10</f>
        <v>956.76419104776187</v>
      </c>
      <c r="R10" s="15">
        <f>K10/O10</f>
        <v>597828.125</v>
      </c>
      <c r="S10" s="44">
        <f>K10/O10/43560</f>
        <v>13.724245293847567</v>
      </c>
      <c r="T10" s="39">
        <v>39.99</v>
      </c>
      <c r="U10" s="5" t="s">
        <v>51</v>
      </c>
      <c r="V10" t="s">
        <v>71</v>
      </c>
      <c r="X10" t="s">
        <v>46</v>
      </c>
      <c r="Y10">
        <v>1</v>
      </c>
      <c r="Z10">
        <v>0</v>
      </c>
      <c r="AA10" t="s">
        <v>47</v>
      </c>
      <c r="AB10" t="s">
        <v>52</v>
      </c>
      <c r="AC10" s="6" t="s">
        <v>48</v>
      </c>
      <c r="AD10" t="s">
        <v>49</v>
      </c>
    </row>
    <row r="11" spans="1:64" ht="15.75" thickTop="1" x14ac:dyDescent="0.25">
      <c r="A11" s="8"/>
      <c r="B11" s="8"/>
      <c r="C11" s="26" t="s">
        <v>72</v>
      </c>
      <c r="D11" s="16">
        <f>+SUM(D2:D10)</f>
        <v>336300</v>
      </c>
      <c r="E11" s="8"/>
      <c r="F11" s="8"/>
      <c r="G11" s="16">
        <f>+SUM(G2:G10)</f>
        <v>336300</v>
      </c>
      <c r="H11" s="16">
        <f>+SUM(H2:H10)</f>
        <v>157400</v>
      </c>
      <c r="I11" s="21"/>
      <c r="J11" s="16">
        <f>+SUM(J2:J10)</f>
        <v>338731</v>
      </c>
      <c r="K11" s="16">
        <f>+SUM(K2:K10)</f>
        <v>256759</v>
      </c>
      <c r="L11" s="16">
        <f>+SUM(L2:L10)</f>
        <v>259190</v>
      </c>
      <c r="M11" s="31">
        <f>+SUM(M2:M10)</f>
        <v>378.38</v>
      </c>
      <c r="N11" s="35"/>
      <c r="O11" s="40">
        <f>+SUM(O2:O10)</f>
        <v>0.7</v>
      </c>
      <c r="P11" s="40">
        <f>+SUM(P2:P10)</f>
        <v>0.74</v>
      </c>
      <c r="Q11" s="16"/>
      <c r="R11" s="16"/>
      <c r="S11" s="45"/>
      <c r="T11" s="40"/>
      <c r="U11" s="9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64" x14ac:dyDescent="0.25">
      <c r="A12" s="10"/>
      <c r="B12" s="10"/>
      <c r="C12" s="27"/>
      <c r="D12" s="17"/>
      <c r="E12" s="10"/>
      <c r="F12" s="10"/>
      <c r="G12" s="17"/>
      <c r="H12" s="17" t="s">
        <v>73</v>
      </c>
      <c r="I12" s="22">
        <f>H11/G11*100</f>
        <v>46.803449301219153</v>
      </c>
      <c r="J12" s="17"/>
      <c r="K12" s="17"/>
      <c r="L12" s="17" t="s">
        <v>74</v>
      </c>
      <c r="M12" s="32"/>
      <c r="N12" s="36"/>
      <c r="O12" s="41" t="s">
        <v>74</v>
      </c>
      <c r="P12" s="41"/>
      <c r="Q12" s="17"/>
      <c r="R12" s="17" t="s">
        <v>74</v>
      </c>
      <c r="S12" s="46"/>
      <c r="T12" s="41"/>
      <c r="U12" s="11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64" x14ac:dyDescent="0.25">
      <c r="A13" s="12"/>
      <c r="B13" s="12"/>
      <c r="C13" s="28"/>
      <c r="D13" s="18"/>
      <c r="E13" s="12"/>
      <c r="F13" s="12"/>
      <c r="G13" s="18"/>
      <c r="H13" s="18" t="s">
        <v>75</v>
      </c>
      <c r="I13" s="23">
        <f>STDEV(I2:I10)</f>
        <v>13.134924121031156</v>
      </c>
      <c r="J13" s="18"/>
      <c r="K13" s="18"/>
      <c r="L13" s="18" t="s">
        <v>76</v>
      </c>
      <c r="M13" s="48">
        <f>K11/M11</f>
        <v>678.57444896664731</v>
      </c>
      <c r="N13" s="37"/>
      <c r="O13" s="42" t="s">
        <v>77</v>
      </c>
      <c r="P13" s="42">
        <f>K11/O11</f>
        <v>366798.57142857148</v>
      </c>
      <c r="Q13" s="18"/>
      <c r="R13" s="18" t="s">
        <v>78</v>
      </c>
      <c r="S13" s="47">
        <f>K11/O11/43560</f>
        <v>8.4205365341728982</v>
      </c>
      <c r="T13" s="42"/>
      <c r="U13" s="13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5" spans="1:64" x14ac:dyDescent="0.25">
      <c r="K15" s="49"/>
      <c r="L15" s="50" t="s">
        <v>79</v>
      </c>
      <c r="M15" s="51">
        <v>680</v>
      </c>
    </row>
  </sheetData>
  <conditionalFormatting sqref="A2:AR10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F54D-E371-4CA9-8083-E998C08D2E29}">
  <dimension ref="B2:U7"/>
  <sheetViews>
    <sheetView workbookViewId="0">
      <selection activeCell="B5" sqref="B5"/>
    </sheetView>
  </sheetViews>
  <sheetFormatPr defaultRowHeight="15" x14ac:dyDescent="0.25"/>
  <cols>
    <col min="1" max="1" width="14.28515625" bestFit="1" customWidth="1"/>
    <col min="2" max="2" width="23" bestFit="1" customWidth="1"/>
    <col min="3" max="3" width="10.5703125" style="25" bestFit="1" customWidth="1"/>
    <col min="4" max="4" width="9.5703125" style="15" bestFit="1" customWidth="1"/>
    <col min="5" max="5" width="5.5703125" bestFit="1" customWidth="1"/>
    <col min="6" max="6" width="30.140625" bestFit="1" customWidth="1"/>
    <col min="7" max="7" width="10.14062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7.425781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9" bestFit="1" customWidth="1"/>
    <col min="29" max="29" width="5.42578125" bestFit="1" customWidth="1"/>
    <col min="30" max="30" width="16.42578125" bestFit="1" customWidth="1"/>
    <col min="31" max="32" width="12.42578125" bestFit="1" customWidth="1"/>
    <col min="33" max="33" width="18" bestFit="1" customWidth="1"/>
    <col min="34" max="34" width="6.85546875" bestFit="1" customWidth="1"/>
    <col min="35" max="35" width="13.140625" bestFit="1" customWidth="1"/>
    <col min="36" max="36" width="6.5703125" bestFit="1" customWidth="1"/>
    <col min="37" max="37" width="19.85546875" bestFit="1" customWidth="1"/>
    <col min="38" max="38" width="16.42578125" bestFit="1" customWidth="1"/>
    <col min="39" max="39" width="15.42578125" bestFit="1" customWidth="1"/>
    <col min="40" max="40" width="11" bestFit="1" customWidth="1"/>
    <col min="41" max="41" width="16.85546875" bestFit="1" customWidth="1"/>
    <col min="42" max="42" width="21.5703125" bestFit="1" customWidth="1"/>
    <col min="43" max="43" width="21" bestFit="1" customWidth="1"/>
    <col min="44" max="44" width="16.5703125" bestFit="1" customWidth="1"/>
  </cols>
  <sheetData>
    <row r="2" spans="2:3" x14ac:dyDescent="0.25">
      <c r="B2" t="s">
        <v>80</v>
      </c>
    </row>
    <row r="4" spans="2:3" x14ac:dyDescent="0.25">
      <c r="B4" t="s">
        <v>82</v>
      </c>
    </row>
    <row r="5" spans="2:3" x14ac:dyDescent="0.25">
      <c r="B5" t="s">
        <v>81</v>
      </c>
    </row>
    <row r="7" spans="2:3" x14ac:dyDescent="0.25">
      <c r="B7" t="s">
        <v>79</v>
      </c>
      <c r="C7" s="52">
        <v>1710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Non-Lakefront</vt:lpstr>
      <vt:lpstr>Lakefront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2024-01-10T18:52:30Z</dcterms:created>
  <dcterms:modified xsi:type="dcterms:W3CDTF">2024-01-10T19:25:02Z</dcterms:modified>
</cp:coreProperties>
</file>