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ing Department\2023-2024\ECFs\"/>
    </mc:Choice>
  </mc:AlternateContent>
  <xr:revisionPtr revIDLastSave="0" documentId="13_ncr:1_{980C1CC0-EC2A-452D-B1C0-CBFE78D1F850}" xr6:coauthVersionLast="47" xr6:coauthVersionMax="47" xr10:uidLastSave="{00000000-0000-0000-0000-000000000000}"/>
  <bookViews>
    <workbookView xWindow="28680" yWindow="-120" windowWidth="29040" windowHeight="15720" xr2:uid="{9D539620-A0E8-4A23-921B-10171EA5D7EA}"/>
  </bookViews>
  <sheets>
    <sheet name="E.C.F. Analysis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2" l="1"/>
  <c r="P19" i="2" s="1"/>
  <c r="I19" i="2"/>
  <c r="L18" i="2"/>
  <c r="P18" i="2" s="1"/>
  <c r="I18" i="2"/>
  <c r="I2" i="2"/>
  <c r="L2" i="2"/>
  <c r="N2" i="2" s="1"/>
  <c r="I3" i="2"/>
  <c r="L3" i="2"/>
  <c r="I43" i="2"/>
  <c r="L43" i="2"/>
  <c r="N43" i="2" s="1"/>
  <c r="I4" i="2"/>
  <c r="L4" i="2"/>
  <c r="N4" i="2" s="1"/>
  <c r="I5" i="2"/>
  <c r="L5" i="2"/>
  <c r="N5" i="2" s="1"/>
  <c r="I6" i="2"/>
  <c r="L6" i="2"/>
  <c r="P6" i="2" s="1"/>
  <c r="I7" i="2"/>
  <c r="L7" i="2"/>
  <c r="P7" i="2" s="1"/>
  <c r="I11" i="2"/>
  <c r="L11" i="2"/>
  <c r="P11" i="2" s="1"/>
  <c r="I8" i="2"/>
  <c r="L8" i="2"/>
  <c r="N8" i="2" s="1"/>
  <c r="I9" i="2"/>
  <c r="L9" i="2"/>
  <c r="N9" i="2" s="1"/>
  <c r="I10" i="2"/>
  <c r="L10" i="2"/>
  <c r="N10" i="2" s="1"/>
  <c r="I12" i="2"/>
  <c r="L12" i="2"/>
  <c r="N12" i="2" s="1"/>
  <c r="I13" i="2"/>
  <c r="L13" i="2"/>
  <c r="P13" i="2" s="1"/>
  <c r="I14" i="2"/>
  <c r="L14" i="2"/>
  <c r="P14" i="2" s="1"/>
  <c r="I15" i="2"/>
  <c r="L15" i="2"/>
  <c r="P15" i="2" s="1"/>
  <c r="I16" i="2"/>
  <c r="L16" i="2"/>
  <c r="N16" i="2" s="1"/>
  <c r="I17" i="2"/>
  <c r="L17" i="2"/>
  <c r="N17" i="2" s="1"/>
  <c r="I20" i="2"/>
  <c r="L20" i="2"/>
  <c r="N20" i="2" s="1"/>
  <c r="I21" i="2"/>
  <c r="L21" i="2"/>
  <c r="N21" i="2" s="1"/>
  <c r="I22" i="2"/>
  <c r="L22" i="2"/>
  <c r="N22" i="2" s="1"/>
  <c r="I44" i="2"/>
  <c r="L44" i="2"/>
  <c r="N44" i="2" s="1"/>
  <c r="I42" i="2"/>
  <c r="L42" i="2"/>
  <c r="N42" i="2" s="1"/>
  <c r="I23" i="2"/>
  <c r="L23" i="2"/>
  <c r="P23" i="2" s="1"/>
  <c r="I41" i="2"/>
  <c r="L41" i="2"/>
  <c r="P41" i="2" s="1"/>
  <c r="I24" i="2"/>
  <c r="L24" i="2"/>
  <c r="N24" i="2" s="1"/>
  <c r="I25" i="2"/>
  <c r="L25" i="2"/>
  <c r="P25" i="2" s="1"/>
  <c r="I26" i="2"/>
  <c r="L26" i="2"/>
  <c r="N26" i="2" s="1"/>
  <c r="I27" i="2"/>
  <c r="L27" i="2"/>
  <c r="N27" i="2" s="1"/>
  <c r="I28" i="2"/>
  <c r="L28" i="2"/>
  <c r="N28" i="2" s="1"/>
  <c r="I29" i="2"/>
  <c r="L29" i="2"/>
  <c r="P29" i="2" s="1"/>
  <c r="D30" i="2"/>
  <c r="G30" i="2"/>
  <c r="H30" i="2"/>
  <c r="J30" i="2"/>
  <c r="M30" i="2"/>
  <c r="N19" i="2" l="1"/>
  <c r="N18" i="2"/>
  <c r="N23" i="2"/>
  <c r="P16" i="2"/>
  <c r="P4" i="2"/>
  <c r="P24" i="2"/>
  <c r="P22" i="2"/>
  <c r="P12" i="2"/>
  <c r="N7" i="2"/>
  <c r="N14" i="2"/>
  <c r="P2" i="2"/>
  <c r="N13" i="2"/>
  <c r="P26" i="2"/>
  <c r="P21" i="2"/>
  <c r="N41" i="2"/>
  <c r="N29" i="2"/>
  <c r="N25" i="2"/>
  <c r="P8" i="2"/>
  <c r="I31" i="2"/>
  <c r="P42" i="2"/>
  <c r="N15" i="2"/>
  <c r="N6" i="2"/>
  <c r="P44" i="2"/>
  <c r="P10" i="2"/>
  <c r="N11" i="2"/>
  <c r="L30" i="2"/>
  <c r="N31" i="2" s="1"/>
  <c r="P5" i="2"/>
  <c r="I32" i="2"/>
  <c r="P27" i="2"/>
  <c r="P17" i="2"/>
  <c r="P3" i="2"/>
  <c r="N3" i="2"/>
  <c r="P28" i="2"/>
  <c r="P20" i="2"/>
  <c r="P9" i="2"/>
  <c r="P43" i="2"/>
  <c r="R18" i="2" l="1"/>
  <c r="R19" i="2"/>
  <c r="P30" i="2"/>
  <c r="N32" i="2"/>
  <c r="Q31" i="2"/>
  <c r="R7" i="2" l="1"/>
  <c r="R13" i="2"/>
  <c r="R41" i="2"/>
  <c r="R24" i="2"/>
  <c r="R43" i="2"/>
  <c r="R9" i="2"/>
  <c r="R20" i="2"/>
  <c r="R28" i="2"/>
  <c r="R26" i="2"/>
  <c r="R5" i="2"/>
  <c r="R14" i="2"/>
  <c r="R42" i="2"/>
  <c r="R30" i="2"/>
  <c r="R2" i="2"/>
  <c r="R8" i="2"/>
  <c r="R16" i="2"/>
  <c r="R12" i="2"/>
  <c r="R4" i="2"/>
  <c r="R10" i="2"/>
  <c r="R21" i="2"/>
  <c r="R29" i="2"/>
  <c r="R6" i="2"/>
  <c r="R23" i="2"/>
  <c r="R3" i="2"/>
  <c r="R17" i="2"/>
  <c r="R27" i="2"/>
  <c r="R44" i="2"/>
  <c r="R22" i="2"/>
  <c r="R11" i="2"/>
  <c r="R15" i="2"/>
  <c r="R25" i="2"/>
  <c r="Q32" i="2" l="1"/>
  <c r="S32" i="2" s="1"/>
</calcChain>
</file>

<file path=xl/sharedStrings.xml><?xml version="1.0" encoding="utf-8"?>
<sst xmlns="http://schemas.openxmlformats.org/spreadsheetml/2006/main" count="369" uniqueCount="133">
  <si>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</si>
  <si>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</si>
  <si>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</si>
  <si>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</si>
  <si>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</si>
  <si>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</si>
  <si>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</si>
  <si>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</si>
  <si>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</si>
  <si>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</si>
  <si>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</si>
  <si>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</si>
  <si>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</si>
  <si>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</si>
  <si>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</si>
  <si>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</si>
  <si>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</si>
  <si>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</si>
  <si>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</si>
  <si>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</si>
  <si>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</si>
  <si>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</si>
  <si>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</si>
  <si>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</si>
  <si>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</si>
  <si>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</si>
  <si>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</si>
  <si>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</si>
  <si>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</si>
  <si>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</si>
  <si>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</si>
  <si>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</si>
  <si>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</si>
  <si>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</si>
  <si>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</si>
  <si>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</si>
  <si>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</si>
  <si>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</si>
  <si>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</si>
  <si>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20-021-021-00</t>
  </si>
  <si>
    <t>6730 129TH AVE</t>
  </si>
  <si>
    <t xml:space="preserve">WD </t>
  </si>
  <si>
    <t>03-ARM'S LENGTH</t>
  </si>
  <si>
    <t>RRS</t>
  </si>
  <si>
    <t>1 STORY</t>
  </si>
  <si>
    <t>RES 1 FAMILY</t>
  </si>
  <si>
    <t>No</t>
  </si>
  <si>
    <t xml:space="preserve">  /  /    </t>
  </si>
  <si>
    <t>RRS-RURAL RES SOUTH</t>
  </si>
  <si>
    <t>20-022-007-10</t>
  </si>
  <si>
    <t>2981 65TH ST</t>
  </si>
  <si>
    <t>WD</t>
  </si>
  <si>
    <t>1.5 STORY</t>
  </si>
  <si>
    <t>20-022-007-11</t>
  </si>
  <si>
    <t>6482 RIVERSIDE RD</t>
  </si>
  <si>
    <t>RES VAC</t>
  </si>
  <si>
    <t>20-022-007-12</t>
  </si>
  <si>
    <t>2975 65TH ST</t>
  </si>
  <si>
    <t>20-022-021-50</t>
  </si>
  <si>
    <t>6536 LEOS LANE</t>
  </si>
  <si>
    <t>20-022-021-54</t>
  </si>
  <si>
    <t>20-022-024-10</t>
  </si>
  <si>
    <t>2949 66TH ST</t>
  </si>
  <si>
    <t>BI-LEVEL</t>
  </si>
  <si>
    <t>20-022-026-11</t>
  </si>
  <si>
    <t>2903 66TH ST</t>
  </si>
  <si>
    <t>20-023-016-00</t>
  </si>
  <si>
    <t>2848 63RD ST</t>
  </si>
  <si>
    <t>20-023-019-20</t>
  </si>
  <si>
    <t>6365 128TH AVE</t>
  </si>
  <si>
    <t>20-025-001-00</t>
  </si>
  <si>
    <t>2730 60TH ST</t>
  </si>
  <si>
    <t>20-026-011-30</t>
  </si>
  <si>
    <t>2684 63RD ST</t>
  </si>
  <si>
    <t>MANUFACTOR</t>
  </si>
  <si>
    <t>20-027-012-00</t>
  </si>
  <si>
    <t>6558 128TH AVE</t>
  </si>
  <si>
    <t>20-028-005-40</t>
  </si>
  <si>
    <t>2731 SERENITY PINES DR</t>
  </si>
  <si>
    <t>20-028-015-00</t>
  </si>
  <si>
    <t>2741 BLUE STAR HWY</t>
  </si>
  <si>
    <t>20-028-020-15</t>
  </si>
  <si>
    <t>6767 126TH AVE</t>
  </si>
  <si>
    <t>20-032-004-00</t>
  </si>
  <si>
    <t>2516 BLUE STAR HWY</t>
  </si>
  <si>
    <t>20-033-002-00</t>
  </si>
  <si>
    <t>2560 66TH ST</t>
  </si>
  <si>
    <t>20-033-011-00</t>
  </si>
  <si>
    <t>6732 126TH AVE</t>
  </si>
  <si>
    <t>20-033-018-11</t>
  </si>
  <si>
    <t>124TH AVE</t>
  </si>
  <si>
    <t>19-MULTI PARCEL ARM'S LENGTH</t>
  </si>
  <si>
    <t>MOBLIE HOME</t>
  </si>
  <si>
    <t>20-033-018-13</t>
  </si>
  <si>
    <t>20-033-018-12</t>
  </si>
  <si>
    <t>6739 124TH AVE</t>
  </si>
  <si>
    <t>1.75 STORY</t>
  </si>
  <si>
    <t>20-033-018-80</t>
  </si>
  <si>
    <t>6788 OLD GARDEN RD</t>
  </si>
  <si>
    <t>20-036-006-01</t>
  </si>
  <si>
    <t>2535 62ND ST</t>
  </si>
  <si>
    <t>20-036-009-10</t>
  </si>
  <si>
    <t>6191 QUADE DR</t>
  </si>
  <si>
    <t>20-280-004-00</t>
  </si>
  <si>
    <t>6587 PEPPER BROOKE LN</t>
  </si>
  <si>
    <t>FAIR SUBDIVISION</t>
  </si>
  <si>
    <t>20-280-008-00</t>
  </si>
  <si>
    <t>2838 CRESCENT DR</t>
  </si>
  <si>
    <t>DBL WIDE MH</t>
  </si>
  <si>
    <t>20-280-009-00</t>
  </si>
  <si>
    <t>2826 CRESCENT DR</t>
  </si>
  <si>
    <t>CLUBHOUSE</t>
  </si>
  <si>
    <t>20-280-036-00</t>
  </si>
  <si>
    <t>2823 CRESCENT DR</t>
  </si>
  <si>
    <t>20-301-009-00</t>
  </si>
  <si>
    <t>6805 DALE CT</t>
  </si>
  <si>
    <t>20-301-018-00</t>
  </si>
  <si>
    <t>6855 DALE CT</t>
  </si>
  <si>
    <t>20-355-007-00</t>
  </si>
  <si>
    <t>6838 SHERWOOD TR</t>
  </si>
  <si>
    <t>AVG SUBDIVISION</t>
  </si>
  <si>
    <t>20-355-011-00</t>
  </si>
  <si>
    <t>2690 DEEP FOREST WAY</t>
  </si>
  <si>
    <t>20-355-021-00</t>
  </si>
  <si>
    <t>6843 FALLEN LEAF TRAIL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</si>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</sst>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C96A4-79DE-43C3-890C-FF9FD4420BEE}">
  <dimension ref="A1:BL44"/>
  <sheetViews>
    <sheetView tabSelected="1" workbookViewId="0">
      <selection activeCell="F37" sqref="F37"/>
    </sheetView>
  </sheetViews>
  <sheetFormatPr defaultRowHeight="15" x14ac:dyDescent="0.25"/>
  <cols>
    <col min="1" max="1" width="14.28515625" bestFit="1" customWidth="1"/>
    <col min="2" max="2" width="22.85546875" bestFit="1" customWidth="1"/>
    <col min="3" max="3" width="9.28515625" style="17" bestFit="1" customWidth="1"/>
    <col min="4" max="4" width="11.85546875" style="7" bestFit="1" customWidth="1"/>
    <col min="5" max="5" width="5.5703125" bestFit="1" customWidth="1"/>
    <col min="6" max="6" width="30.140625" bestFit="1" customWidth="1"/>
    <col min="7" max="7" width="11.85546875" style="7" bestFit="1" customWidth="1"/>
    <col min="8" max="8" width="14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7.7109375" style="22" bestFit="1" customWidth="1"/>
    <col min="15" max="15" width="10.140625" style="26" bestFit="1" customWidth="1"/>
    <col min="16" max="16" width="15.5703125" style="31" bestFit="1" customWidth="1"/>
    <col min="17" max="17" width="8.7109375" style="39" bestFit="1" customWidth="1"/>
    <col min="18" max="18" width="18.85546875" style="41" bestFit="1" customWidth="1"/>
    <col min="19" max="19" width="13.85546875" bestFit="1" customWidth="1"/>
    <col min="20" max="20" width="12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26.7109375" bestFit="1" customWidth="1"/>
    <col min="26" max="27" width="13.7109375" bestFit="1" customWidth="1"/>
    <col min="28" max="28" width="18" bestFit="1" customWidth="1"/>
    <col min="29" max="29" width="6.85546875" bestFit="1" customWidth="1"/>
    <col min="30" max="30" width="13.140625" bestFit="1" customWidth="1"/>
    <col min="31" max="31" width="6.5703125" bestFit="1" customWidth="1"/>
    <col min="32" max="32" width="19.85546875" bestFit="1" customWidth="1"/>
    <col min="33" max="33" width="16.42578125" bestFit="1" customWidth="1"/>
    <col min="34" max="34" width="15.42578125" bestFit="1" customWidth="1"/>
    <col min="35" max="35" width="11" bestFit="1" customWidth="1"/>
    <col min="36" max="36" width="16.85546875" bestFit="1" customWidth="1"/>
    <col min="37" max="37" width="21.5703125" bestFit="1" customWidth="1"/>
    <col min="38" max="38" width="21" bestFit="1" customWidth="1"/>
    <col min="39" max="39" width="16.5703125" bestFit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5" t="s">
        <v>14</v>
      </c>
      <c r="P1" s="30" t="s">
        <v>15</v>
      </c>
      <c r="Q1" s="35" t="s">
        <v>16</v>
      </c>
      <c r="R1" s="40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39</v>
      </c>
      <c r="B2" t="s">
        <v>40</v>
      </c>
      <c r="C2" s="17">
        <v>44750</v>
      </c>
      <c r="D2" s="7">
        <v>151000</v>
      </c>
      <c r="E2" t="s">
        <v>41</v>
      </c>
      <c r="F2" t="s">
        <v>42</v>
      </c>
      <c r="G2" s="7">
        <v>151000</v>
      </c>
      <c r="H2" s="7">
        <v>57200</v>
      </c>
      <c r="I2" s="12">
        <f t="shared" ref="I2:I29" si="0">H2/G2*100</f>
        <v>37.880794701986751</v>
      </c>
      <c r="J2" s="7">
        <v>139882</v>
      </c>
      <c r="K2" s="7">
        <v>24246</v>
      </c>
      <c r="L2" s="7">
        <f t="shared" ref="L2:L29" si="1">G2-K2</f>
        <v>126754</v>
      </c>
      <c r="M2" s="7">
        <v>130958.09375</v>
      </c>
      <c r="N2" s="22">
        <f t="shared" ref="N2:N29" si="2">L2/M2</f>
        <v>0.96789741183904487</v>
      </c>
      <c r="O2" s="26">
        <v>1400</v>
      </c>
      <c r="P2" s="31">
        <f t="shared" ref="P2:P29" si="3">L2/O2</f>
        <v>90.53857142857143</v>
      </c>
      <c r="Q2" s="36" t="s">
        <v>43</v>
      </c>
      <c r="R2" s="41">
        <f>ABS(N32-N2)*100</f>
        <v>13.700220354417603</v>
      </c>
      <c r="S2" t="s">
        <v>44</v>
      </c>
      <c r="T2" t="s">
        <v>45</v>
      </c>
      <c r="U2" s="7">
        <v>17263</v>
      </c>
      <c r="V2" t="s">
        <v>46</v>
      </c>
      <c r="W2" s="17" t="s">
        <v>47</v>
      </c>
      <c r="Y2" t="s">
        <v>48</v>
      </c>
      <c r="Z2">
        <v>401</v>
      </c>
      <c r="AA2">
        <v>74</v>
      </c>
      <c r="AL2" s="2"/>
      <c r="BC2" s="2"/>
      <c r="BE2" s="2"/>
    </row>
    <row r="3" spans="1:64" x14ac:dyDescent="0.25">
      <c r="A3" t="s">
        <v>49</v>
      </c>
      <c r="B3" t="s">
        <v>50</v>
      </c>
      <c r="C3" s="17">
        <v>44330</v>
      </c>
      <c r="D3" s="7">
        <v>358500</v>
      </c>
      <c r="E3" t="s">
        <v>51</v>
      </c>
      <c r="F3" t="s">
        <v>42</v>
      </c>
      <c r="G3" s="7">
        <v>358500</v>
      </c>
      <c r="H3" s="7">
        <v>131600</v>
      </c>
      <c r="I3" s="12">
        <f t="shared" si="0"/>
        <v>36.708507670850764</v>
      </c>
      <c r="J3" s="7">
        <v>296041</v>
      </c>
      <c r="K3" s="7">
        <v>74264</v>
      </c>
      <c r="L3" s="7">
        <f t="shared" si="1"/>
        <v>284236</v>
      </c>
      <c r="M3" s="7">
        <v>251163.078125</v>
      </c>
      <c r="N3" s="22">
        <f t="shared" si="2"/>
        <v>1.1316790752920305</v>
      </c>
      <c r="O3" s="26">
        <v>1492</v>
      </c>
      <c r="P3" s="31">
        <f t="shared" si="3"/>
        <v>190.50670241286863</v>
      </c>
      <c r="Q3" s="36" t="s">
        <v>43</v>
      </c>
      <c r="R3" s="41">
        <f>ABS(N32-N3)*100</f>
        <v>2.6779459908809589</v>
      </c>
      <c r="S3" t="s">
        <v>52</v>
      </c>
      <c r="T3" t="s">
        <v>45</v>
      </c>
      <c r="U3" s="7">
        <v>50598</v>
      </c>
      <c r="V3" t="s">
        <v>46</v>
      </c>
      <c r="W3" s="17" t="s">
        <v>47</v>
      </c>
      <c r="Y3" t="s">
        <v>48</v>
      </c>
      <c r="Z3">
        <v>401</v>
      </c>
      <c r="AA3">
        <v>87</v>
      </c>
    </row>
    <row r="4" spans="1:64" x14ac:dyDescent="0.25">
      <c r="A4" t="s">
        <v>56</v>
      </c>
      <c r="B4" t="s">
        <v>57</v>
      </c>
      <c r="C4" s="17">
        <v>44701</v>
      </c>
      <c r="D4" s="7">
        <v>375000</v>
      </c>
      <c r="E4" t="s">
        <v>51</v>
      </c>
      <c r="F4" t="s">
        <v>42</v>
      </c>
      <c r="G4" s="7">
        <v>375000</v>
      </c>
      <c r="H4" s="7">
        <v>148800</v>
      </c>
      <c r="I4" s="12">
        <f t="shared" si="0"/>
        <v>39.68</v>
      </c>
      <c r="J4" s="7">
        <v>333410</v>
      </c>
      <c r="K4" s="7">
        <v>37092</v>
      </c>
      <c r="L4" s="7">
        <f t="shared" si="1"/>
        <v>337908</v>
      </c>
      <c r="M4" s="7">
        <v>335580.96875</v>
      </c>
      <c r="N4" s="22">
        <f t="shared" si="2"/>
        <v>1.006934336171291</v>
      </c>
      <c r="O4" s="26">
        <v>1120</v>
      </c>
      <c r="P4" s="31">
        <f t="shared" si="3"/>
        <v>301.70357142857142</v>
      </c>
      <c r="Q4" s="36" t="s">
        <v>43</v>
      </c>
      <c r="R4" s="41">
        <f>ABS(N32-N4)*100</f>
        <v>9.7965279211929879</v>
      </c>
      <c r="S4" t="s">
        <v>44</v>
      </c>
      <c r="T4" t="s">
        <v>45</v>
      </c>
      <c r="U4" s="7">
        <v>24504</v>
      </c>
      <c r="V4" t="s">
        <v>46</v>
      </c>
      <c r="W4" s="17" t="s">
        <v>47</v>
      </c>
      <c r="Y4" t="s">
        <v>48</v>
      </c>
      <c r="Z4">
        <v>401</v>
      </c>
      <c r="AA4">
        <v>95</v>
      </c>
    </row>
    <row r="5" spans="1:64" x14ac:dyDescent="0.25">
      <c r="A5" t="s">
        <v>60</v>
      </c>
      <c r="B5" t="s">
        <v>59</v>
      </c>
      <c r="C5" s="17">
        <v>44803</v>
      </c>
      <c r="D5" s="7">
        <v>900000</v>
      </c>
      <c r="E5" t="s">
        <v>51</v>
      </c>
      <c r="F5" t="s">
        <v>42</v>
      </c>
      <c r="G5" s="7">
        <v>900000</v>
      </c>
      <c r="H5" s="7">
        <v>284100</v>
      </c>
      <c r="I5" s="12">
        <f t="shared" si="0"/>
        <v>31.566666666666666</v>
      </c>
      <c r="J5" s="7">
        <v>646587</v>
      </c>
      <c r="K5" s="7">
        <v>185803</v>
      </c>
      <c r="L5" s="7">
        <f t="shared" si="1"/>
        <v>714197</v>
      </c>
      <c r="M5" s="7">
        <v>521839.1875</v>
      </c>
      <c r="N5" s="22">
        <f t="shared" si="2"/>
        <v>1.3686151157438708</v>
      </c>
      <c r="O5" s="26">
        <v>1636</v>
      </c>
      <c r="P5" s="31">
        <f t="shared" si="3"/>
        <v>436.5507334963325</v>
      </c>
      <c r="Q5" s="36" t="s">
        <v>43</v>
      </c>
      <c r="R5" s="41">
        <f>ABS(N32-N5)*100</f>
        <v>26.371550036064995</v>
      </c>
      <c r="S5" t="s">
        <v>44</v>
      </c>
      <c r="T5" t="s">
        <v>45</v>
      </c>
      <c r="U5" s="7">
        <v>144511</v>
      </c>
      <c r="V5" t="s">
        <v>46</v>
      </c>
      <c r="W5" s="17" t="s">
        <v>47</v>
      </c>
      <c r="X5" t="s">
        <v>58</v>
      </c>
      <c r="Y5" t="s">
        <v>48</v>
      </c>
      <c r="Z5">
        <v>401</v>
      </c>
      <c r="AA5">
        <v>91</v>
      </c>
    </row>
    <row r="6" spans="1:64" x14ac:dyDescent="0.25">
      <c r="A6" t="s">
        <v>61</v>
      </c>
      <c r="B6" t="s">
        <v>62</v>
      </c>
      <c r="C6" s="17">
        <v>44722</v>
      </c>
      <c r="D6" s="7">
        <v>365000</v>
      </c>
      <c r="E6" t="s">
        <v>51</v>
      </c>
      <c r="F6" t="s">
        <v>42</v>
      </c>
      <c r="G6" s="7">
        <v>365000</v>
      </c>
      <c r="H6" s="7">
        <v>128200</v>
      </c>
      <c r="I6" s="12">
        <f t="shared" si="0"/>
        <v>35.12328767123288</v>
      </c>
      <c r="J6" s="7">
        <v>258138</v>
      </c>
      <c r="K6" s="7">
        <v>52901</v>
      </c>
      <c r="L6" s="7">
        <f t="shared" si="1"/>
        <v>312099</v>
      </c>
      <c r="M6" s="7">
        <v>232431.484375</v>
      </c>
      <c r="N6" s="22">
        <f t="shared" si="2"/>
        <v>1.3427569885345916</v>
      </c>
      <c r="O6" s="26">
        <v>2223</v>
      </c>
      <c r="P6" s="31">
        <f t="shared" si="3"/>
        <v>140.39541160593791</v>
      </c>
      <c r="Q6" s="36" t="s">
        <v>43</v>
      </c>
      <c r="R6" s="41">
        <f>ABS(N32-N6)*100</f>
        <v>23.785737315137069</v>
      </c>
      <c r="S6" t="s">
        <v>63</v>
      </c>
      <c r="T6" t="s">
        <v>45</v>
      </c>
      <c r="U6" s="7">
        <v>44408</v>
      </c>
      <c r="V6" t="s">
        <v>46</v>
      </c>
      <c r="W6" s="17" t="s">
        <v>47</v>
      </c>
      <c r="Y6" t="s">
        <v>48</v>
      </c>
      <c r="Z6">
        <v>401</v>
      </c>
      <c r="AA6">
        <v>86</v>
      </c>
    </row>
    <row r="7" spans="1:64" x14ac:dyDescent="0.25">
      <c r="A7" t="s">
        <v>64</v>
      </c>
      <c r="B7" t="s">
        <v>65</v>
      </c>
      <c r="C7" s="17">
        <v>44820</v>
      </c>
      <c r="D7" s="7">
        <v>540000</v>
      </c>
      <c r="E7" t="s">
        <v>51</v>
      </c>
      <c r="F7" t="s">
        <v>42</v>
      </c>
      <c r="G7" s="7">
        <v>540000</v>
      </c>
      <c r="H7" s="7">
        <v>168500</v>
      </c>
      <c r="I7" s="12">
        <f t="shared" si="0"/>
        <v>31.203703703703706</v>
      </c>
      <c r="J7" s="7">
        <v>420981</v>
      </c>
      <c r="K7" s="7">
        <v>147006</v>
      </c>
      <c r="L7" s="7">
        <f t="shared" si="1"/>
        <v>392994</v>
      </c>
      <c r="M7" s="7">
        <v>310277.46875</v>
      </c>
      <c r="N7" s="22">
        <f t="shared" si="2"/>
        <v>1.2665889069652274</v>
      </c>
      <c r="O7" s="26">
        <v>2516</v>
      </c>
      <c r="P7" s="31">
        <f t="shared" si="3"/>
        <v>156.197933227345</v>
      </c>
      <c r="Q7" s="36" t="s">
        <v>43</v>
      </c>
      <c r="R7" s="41">
        <f>ABS(N32-N7)*100</f>
        <v>16.168929158200651</v>
      </c>
      <c r="S7" t="s">
        <v>63</v>
      </c>
      <c r="T7" t="s">
        <v>45</v>
      </c>
      <c r="U7" s="7">
        <v>107130</v>
      </c>
      <c r="V7" t="s">
        <v>46</v>
      </c>
      <c r="W7" s="17" t="s">
        <v>47</v>
      </c>
      <c r="Y7" t="s">
        <v>48</v>
      </c>
      <c r="Z7">
        <v>401</v>
      </c>
      <c r="AA7">
        <v>86</v>
      </c>
    </row>
    <row r="8" spans="1:64" x14ac:dyDescent="0.25">
      <c r="A8" t="s">
        <v>68</v>
      </c>
      <c r="B8" t="s">
        <v>69</v>
      </c>
      <c r="C8" s="17">
        <v>44474</v>
      </c>
      <c r="D8" s="7">
        <v>280000</v>
      </c>
      <c r="E8" t="s">
        <v>51</v>
      </c>
      <c r="F8" t="s">
        <v>42</v>
      </c>
      <c r="G8" s="7">
        <v>280000</v>
      </c>
      <c r="H8" s="7">
        <v>163900</v>
      </c>
      <c r="I8" s="12">
        <f t="shared" si="0"/>
        <v>58.535714285714292</v>
      </c>
      <c r="J8" s="7">
        <v>416285</v>
      </c>
      <c r="K8" s="7">
        <v>103126</v>
      </c>
      <c r="L8" s="7">
        <f t="shared" si="1"/>
        <v>176874</v>
      </c>
      <c r="M8" s="7">
        <v>354653.46875</v>
      </c>
      <c r="N8" s="22">
        <f t="shared" si="2"/>
        <v>0.49872344580021821</v>
      </c>
      <c r="O8" s="26">
        <v>2400</v>
      </c>
      <c r="P8" s="31">
        <f t="shared" si="3"/>
        <v>73.697500000000005</v>
      </c>
      <c r="Q8" s="36" t="s">
        <v>43</v>
      </c>
      <c r="R8" s="41">
        <f>ABS(N32-N8)*100</f>
        <v>60.617616958300268</v>
      </c>
      <c r="S8" t="s">
        <v>52</v>
      </c>
      <c r="T8" t="s">
        <v>45</v>
      </c>
      <c r="U8" s="7">
        <v>100999</v>
      </c>
      <c r="V8" t="s">
        <v>46</v>
      </c>
      <c r="W8" s="17" t="s">
        <v>47</v>
      </c>
      <c r="Y8" t="s">
        <v>48</v>
      </c>
      <c r="Z8">
        <v>401</v>
      </c>
      <c r="AA8">
        <v>90</v>
      </c>
    </row>
    <row r="9" spans="1:64" x14ac:dyDescent="0.25">
      <c r="A9" t="s">
        <v>70</v>
      </c>
      <c r="B9" t="s">
        <v>71</v>
      </c>
      <c r="C9" s="17">
        <v>44305</v>
      </c>
      <c r="D9" s="7">
        <v>590000</v>
      </c>
      <c r="E9" t="s">
        <v>51</v>
      </c>
      <c r="F9" t="s">
        <v>42</v>
      </c>
      <c r="G9" s="7">
        <v>590000</v>
      </c>
      <c r="H9" s="7">
        <v>233800</v>
      </c>
      <c r="I9" s="12">
        <f t="shared" si="0"/>
        <v>39.627118644067799</v>
      </c>
      <c r="J9" s="7">
        <v>629904</v>
      </c>
      <c r="K9" s="7">
        <v>197094</v>
      </c>
      <c r="L9" s="7">
        <f t="shared" si="1"/>
        <v>392906</v>
      </c>
      <c r="M9" s="7">
        <v>490158.5625</v>
      </c>
      <c r="N9" s="22">
        <f t="shared" si="2"/>
        <v>0.80158958765511723</v>
      </c>
      <c r="O9" s="26">
        <v>3330</v>
      </c>
      <c r="P9" s="31">
        <f t="shared" si="3"/>
        <v>117.9897897897898</v>
      </c>
      <c r="Q9" s="36" t="s">
        <v>43</v>
      </c>
      <c r="R9" s="41">
        <f>ABS(N32-N9)*100</f>
        <v>30.331002772810368</v>
      </c>
      <c r="S9" t="s">
        <v>52</v>
      </c>
      <c r="T9" t="s">
        <v>45</v>
      </c>
      <c r="U9" s="7">
        <v>108476</v>
      </c>
      <c r="V9" t="s">
        <v>46</v>
      </c>
      <c r="W9" s="17" t="s">
        <v>47</v>
      </c>
      <c r="Y9" t="s">
        <v>48</v>
      </c>
      <c r="Z9">
        <v>401</v>
      </c>
      <c r="AA9">
        <v>88</v>
      </c>
    </row>
    <row r="10" spans="1:64" x14ac:dyDescent="0.25">
      <c r="A10" t="s">
        <v>72</v>
      </c>
      <c r="B10" t="s">
        <v>73</v>
      </c>
      <c r="C10" s="17">
        <v>44502</v>
      </c>
      <c r="D10" s="7">
        <v>197000</v>
      </c>
      <c r="E10" t="s">
        <v>51</v>
      </c>
      <c r="F10" t="s">
        <v>42</v>
      </c>
      <c r="G10" s="7">
        <v>197000</v>
      </c>
      <c r="H10" s="7">
        <v>97400</v>
      </c>
      <c r="I10" s="12">
        <f t="shared" si="0"/>
        <v>49.441624365482234</v>
      </c>
      <c r="J10" s="7">
        <v>279644</v>
      </c>
      <c r="K10" s="7">
        <v>68095</v>
      </c>
      <c r="L10" s="7">
        <f t="shared" si="1"/>
        <v>128905</v>
      </c>
      <c r="M10" s="7">
        <v>239579.84375</v>
      </c>
      <c r="N10" s="22">
        <f t="shared" si="2"/>
        <v>0.53804609762794375</v>
      </c>
      <c r="O10" s="26">
        <v>1782</v>
      </c>
      <c r="P10" s="31">
        <f t="shared" si="3"/>
        <v>72.337261503928175</v>
      </c>
      <c r="Q10" s="36" t="s">
        <v>43</v>
      </c>
      <c r="R10" s="41">
        <f>ABS(N32-N10)*100</f>
        <v>56.685351775527714</v>
      </c>
      <c r="S10" t="s">
        <v>74</v>
      </c>
      <c r="T10" t="s">
        <v>45</v>
      </c>
      <c r="U10" s="7">
        <v>46636</v>
      </c>
      <c r="V10" t="s">
        <v>46</v>
      </c>
      <c r="W10" s="17" t="s">
        <v>47</v>
      </c>
      <c r="Y10" t="s">
        <v>48</v>
      </c>
      <c r="Z10">
        <v>401</v>
      </c>
      <c r="AA10">
        <v>83</v>
      </c>
    </row>
    <row r="11" spans="1:64" x14ac:dyDescent="0.25">
      <c r="A11" t="s">
        <v>66</v>
      </c>
      <c r="B11" t="s">
        <v>67</v>
      </c>
      <c r="C11" s="17">
        <v>45009</v>
      </c>
      <c r="D11" s="7">
        <v>1900000</v>
      </c>
      <c r="E11" t="s">
        <v>51</v>
      </c>
      <c r="F11" t="s">
        <v>42</v>
      </c>
      <c r="G11" s="7">
        <v>1900000</v>
      </c>
      <c r="H11" s="7">
        <v>532400</v>
      </c>
      <c r="I11" s="12">
        <f>H11/G11*100</f>
        <v>28.021052631578947</v>
      </c>
      <c r="J11" s="7">
        <v>1254404</v>
      </c>
      <c r="K11" s="7">
        <v>436972</v>
      </c>
      <c r="L11" s="7">
        <f>G11-K11</f>
        <v>1463028</v>
      </c>
      <c r="M11" s="7">
        <v>925744.03125</v>
      </c>
      <c r="N11" s="22">
        <f>L11/M11</f>
        <v>1.5803806998620602</v>
      </c>
      <c r="O11" s="26">
        <v>4534</v>
      </c>
      <c r="P11" s="31">
        <f>L11/O11</f>
        <v>322.67931186590209</v>
      </c>
      <c r="Q11" s="36" t="s">
        <v>43</v>
      </c>
      <c r="R11" s="41">
        <f>ABS(N32-N11)*100</f>
        <v>47.548108447883934</v>
      </c>
      <c r="S11" t="s">
        <v>44</v>
      </c>
      <c r="T11" t="s">
        <v>45</v>
      </c>
      <c r="U11" s="7">
        <v>173233</v>
      </c>
      <c r="V11" t="s">
        <v>46</v>
      </c>
      <c r="W11" s="17" t="s">
        <v>47</v>
      </c>
      <c r="Y11" t="s">
        <v>48</v>
      </c>
      <c r="Z11">
        <v>1</v>
      </c>
      <c r="AA11">
        <v>92</v>
      </c>
    </row>
    <row r="12" spans="1:64" x14ac:dyDescent="0.25">
      <c r="A12" t="s">
        <v>75</v>
      </c>
      <c r="B12" t="s">
        <v>76</v>
      </c>
      <c r="C12" s="17">
        <v>44966</v>
      </c>
      <c r="D12" s="7">
        <v>355000</v>
      </c>
      <c r="E12" t="s">
        <v>51</v>
      </c>
      <c r="F12" t="s">
        <v>42</v>
      </c>
      <c r="G12" s="7">
        <v>355000</v>
      </c>
      <c r="H12" s="7">
        <v>157200</v>
      </c>
      <c r="I12" s="12">
        <f t="shared" si="0"/>
        <v>44.281690140845072</v>
      </c>
      <c r="J12" s="7">
        <v>361154</v>
      </c>
      <c r="K12" s="7">
        <v>104416</v>
      </c>
      <c r="L12" s="7">
        <f t="shared" si="1"/>
        <v>250584</v>
      </c>
      <c r="M12" s="7">
        <v>290756.5</v>
      </c>
      <c r="N12" s="22">
        <f t="shared" si="2"/>
        <v>0.86183455915860863</v>
      </c>
      <c r="O12" s="26">
        <v>1676</v>
      </c>
      <c r="P12" s="31">
        <f t="shared" si="3"/>
        <v>149.51312649164677</v>
      </c>
      <c r="Q12" s="36" t="s">
        <v>43</v>
      </c>
      <c r="R12" s="41">
        <f>ABS(N32-N12)*100</f>
        <v>24.306505622461227</v>
      </c>
      <c r="S12" t="s">
        <v>44</v>
      </c>
      <c r="T12" t="s">
        <v>45</v>
      </c>
      <c r="U12" s="7">
        <v>83148</v>
      </c>
      <c r="V12" t="s">
        <v>46</v>
      </c>
      <c r="W12" s="17" t="s">
        <v>47</v>
      </c>
      <c r="Y12" t="s">
        <v>48</v>
      </c>
      <c r="Z12">
        <v>401</v>
      </c>
      <c r="AA12">
        <v>77</v>
      </c>
    </row>
    <row r="13" spans="1:64" x14ac:dyDescent="0.25">
      <c r="A13" t="s">
        <v>79</v>
      </c>
      <c r="B13" t="s">
        <v>80</v>
      </c>
      <c r="C13" s="17">
        <v>44643</v>
      </c>
      <c r="D13" s="7">
        <v>483200</v>
      </c>
      <c r="E13" t="s">
        <v>51</v>
      </c>
      <c r="F13" t="s">
        <v>42</v>
      </c>
      <c r="G13" s="7">
        <v>483200</v>
      </c>
      <c r="H13" s="7">
        <v>84400</v>
      </c>
      <c r="I13" s="12">
        <f t="shared" si="0"/>
        <v>17.466887417218544</v>
      </c>
      <c r="J13" s="7">
        <v>377663</v>
      </c>
      <c r="K13" s="7">
        <v>45284</v>
      </c>
      <c r="L13" s="7">
        <f t="shared" si="1"/>
        <v>437916</v>
      </c>
      <c r="M13" s="7">
        <v>376420.171875</v>
      </c>
      <c r="N13" s="22">
        <f t="shared" si="2"/>
        <v>1.1633701717383553</v>
      </c>
      <c r="O13" s="26">
        <v>2272</v>
      </c>
      <c r="P13" s="31">
        <f t="shared" si="3"/>
        <v>192.74471830985917</v>
      </c>
      <c r="Q13" s="36" t="s">
        <v>43</v>
      </c>
      <c r="R13" s="41">
        <f>ABS(N32-N13)*100</f>
        <v>5.8470556355134429</v>
      </c>
      <c r="S13" t="s">
        <v>44</v>
      </c>
      <c r="T13" t="s">
        <v>45</v>
      </c>
      <c r="U13" s="7">
        <v>45284</v>
      </c>
      <c r="V13" t="s">
        <v>46</v>
      </c>
      <c r="W13" s="17" t="s">
        <v>47</v>
      </c>
      <c r="Y13" t="s">
        <v>48</v>
      </c>
      <c r="Z13">
        <v>401</v>
      </c>
      <c r="AA13">
        <v>89</v>
      </c>
    </row>
    <row r="14" spans="1:64" x14ac:dyDescent="0.25">
      <c r="A14" t="s">
        <v>81</v>
      </c>
      <c r="B14" t="s">
        <v>82</v>
      </c>
      <c r="C14" s="17">
        <v>44496</v>
      </c>
      <c r="D14" s="7">
        <v>276500</v>
      </c>
      <c r="E14" t="s">
        <v>51</v>
      </c>
      <c r="F14" t="s">
        <v>42</v>
      </c>
      <c r="G14" s="7">
        <v>276500</v>
      </c>
      <c r="H14" s="7">
        <v>92300</v>
      </c>
      <c r="I14" s="12">
        <f t="shared" si="0"/>
        <v>33.381555153707055</v>
      </c>
      <c r="J14" s="7">
        <v>271557</v>
      </c>
      <c r="K14" s="7">
        <v>67813</v>
      </c>
      <c r="L14" s="7">
        <f t="shared" si="1"/>
        <v>208687</v>
      </c>
      <c r="M14" s="7">
        <v>230740.65625</v>
      </c>
      <c r="N14" s="22">
        <f t="shared" si="2"/>
        <v>0.90442232154308522</v>
      </c>
      <c r="O14" s="26">
        <v>2811</v>
      </c>
      <c r="P14" s="31">
        <f t="shared" si="3"/>
        <v>74.239416577730339</v>
      </c>
      <c r="Q14" s="36" t="s">
        <v>43</v>
      </c>
      <c r="R14" s="41">
        <f>ABS(N32-N14)*100</f>
        <v>20.047729384013568</v>
      </c>
      <c r="S14" t="s">
        <v>44</v>
      </c>
      <c r="T14" t="s">
        <v>45</v>
      </c>
      <c r="U14" s="7">
        <v>58693</v>
      </c>
      <c r="V14" t="s">
        <v>46</v>
      </c>
      <c r="W14" s="17" t="s">
        <v>47</v>
      </c>
      <c r="Y14" t="s">
        <v>48</v>
      </c>
      <c r="Z14">
        <v>401</v>
      </c>
      <c r="AA14">
        <v>85</v>
      </c>
    </row>
    <row r="15" spans="1:64" x14ac:dyDescent="0.25">
      <c r="A15" t="s">
        <v>83</v>
      </c>
      <c r="B15" t="s">
        <v>84</v>
      </c>
      <c r="C15" s="17">
        <v>44701</v>
      </c>
      <c r="D15" s="7">
        <v>625000</v>
      </c>
      <c r="E15" t="s">
        <v>51</v>
      </c>
      <c r="F15" t="s">
        <v>42</v>
      </c>
      <c r="G15" s="7">
        <v>625000</v>
      </c>
      <c r="H15" s="7">
        <v>215000</v>
      </c>
      <c r="I15" s="12">
        <f t="shared" si="0"/>
        <v>34.4</v>
      </c>
      <c r="J15" s="7">
        <v>475525</v>
      </c>
      <c r="K15" s="7">
        <v>246741</v>
      </c>
      <c r="L15" s="7">
        <f t="shared" si="1"/>
        <v>378259</v>
      </c>
      <c r="M15" s="7">
        <v>259098.53125</v>
      </c>
      <c r="N15" s="22">
        <f t="shared" si="2"/>
        <v>1.4599040688309575</v>
      </c>
      <c r="O15" s="26">
        <v>1851</v>
      </c>
      <c r="P15" s="31">
        <f t="shared" si="3"/>
        <v>204.35386277687735</v>
      </c>
      <c r="Q15" s="36" t="s">
        <v>43</v>
      </c>
      <c r="R15" s="41">
        <f>ABS(N32-N15)*100</f>
        <v>35.500445344773659</v>
      </c>
      <c r="S15" t="s">
        <v>52</v>
      </c>
      <c r="T15" t="s">
        <v>45</v>
      </c>
      <c r="U15" s="7">
        <v>157854</v>
      </c>
      <c r="V15" t="s">
        <v>46</v>
      </c>
      <c r="W15" s="17" t="s">
        <v>47</v>
      </c>
      <c r="Y15" t="s">
        <v>48</v>
      </c>
      <c r="Z15">
        <v>401</v>
      </c>
      <c r="AA15">
        <v>76</v>
      </c>
    </row>
    <row r="16" spans="1:64" x14ac:dyDescent="0.25">
      <c r="A16" t="s">
        <v>85</v>
      </c>
      <c r="B16" t="s">
        <v>86</v>
      </c>
      <c r="C16" s="17">
        <v>44883</v>
      </c>
      <c r="D16" s="7">
        <v>360000</v>
      </c>
      <c r="E16" t="s">
        <v>51</v>
      </c>
      <c r="F16" t="s">
        <v>42</v>
      </c>
      <c r="G16" s="7">
        <v>360000</v>
      </c>
      <c r="H16" s="7">
        <v>117600</v>
      </c>
      <c r="I16" s="12">
        <f t="shared" si="0"/>
        <v>32.666666666666664</v>
      </c>
      <c r="J16" s="7">
        <v>307423</v>
      </c>
      <c r="K16" s="7">
        <v>110450</v>
      </c>
      <c r="L16" s="7">
        <f t="shared" si="1"/>
        <v>249550</v>
      </c>
      <c r="M16" s="7">
        <v>223072.484375</v>
      </c>
      <c r="N16" s="22">
        <f t="shared" si="2"/>
        <v>1.1186946731650216</v>
      </c>
      <c r="O16" s="26">
        <v>1376</v>
      </c>
      <c r="P16" s="31">
        <f t="shared" si="3"/>
        <v>181.35901162790697</v>
      </c>
      <c r="Q16" s="36" t="s">
        <v>43</v>
      </c>
      <c r="R16" s="41">
        <f>ABS(N32-N16)*100</f>
        <v>1.3795057781800679</v>
      </c>
      <c r="S16" t="s">
        <v>44</v>
      </c>
      <c r="T16" t="s">
        <v>45</v>
      </c>
      <c r="U16" s="7">
        <v>69154</v>
      </c>
      <c r="V16" t="s">
        <v>46</v>
      </c>
      <c r="W16" s="17" t="s">
        <v>47</v>
      </c>
      <c r="Y16" t="s">
        <v>48</v>
      </c>
      <c r="Z16">
        <v>401</v>
      </c>
      <c r="AA16">
        <v>76</v>
      </c>
    </row>
    <row r="17" spans="1:39" x14ac:dyDescent="0.25">
      <c r="A17" t="s">
        <v>87</v>
      </c>
      <c r="B17" t="s">
        <v>88</v>
      </c>
      <c r="C17" s="17">
        <v>44701</v>
      </c>
      <c r="D17" s="7">
        <v>138000</v>
      </c>
      <c r="E17" t="s">
        <v>51</v>
      </c>
      <c r="F17" t="s">
        <v>42</v>
      </c>
      <c r="G17" s="7">
        <v>138000</v>
      </c>
      <c r="H17" s="7">
        <v>61600</v>
      </c>
      <c r="I17" s="12">
        <f t="shared" si="0"/>
        <v>44.637681159420289</v>
      </c>
      <c r="J17" s="7">
        <v>129435</v>
      </c>
      <c r="K17" s="7">
        <v>27207</v>
      </c>
      <c r="L17" s="7">
        <f t="shared" si="1"/>
        <v>110793</v>
      </c>
      <c r="M17" s="7">
        <v>115773.5</v>
      </c>
      <c r="N17" s="22">
        <f t="shared" si="2"/>
        <v>0.95698065619507056</v>
      </c>
      <c r="O17" s="26">
        <v>944</v>
      </c>
      <c r="P17" s="31">
        <f t="shared" si="3"/>
        <v>117.36546610169492</v>
      </c>
      <c r="Q17" s="36" t="s">
        <v>43</v>
      </c>
      <c r="R17" s="41">
        <f>ABS(N32-N17)*100</f>
        <v>14.791895918815035</v>
      </c>
      <c r="S17" t="s">
        <v>44</v>
      </c>
      <c r="T17" t="s">
        <v>45</v>
      </c>
      <c r="U17" s="7">
        <v>24290</v>
      </c>
      <c r="V17" t="s">
        <v>46</v>
      </c>
      <c r="W17" s="17" t="s">
        <v>47</v>
      </c>
      <c r="Y17" t="s">
        <v>48</v>
      </c>
      <c r="Z17">
        <v>401</v>
      </c>
      <c r="AA17">
        <v>73</v>
      </c>
    </row>
    <row r="18" spans="1:39" x14ac:dyDescent="0.25">
      <c r="A18" t="s">
        <v>77</v>
      </c>
      <c r="B18" t="s">
        <v>78</v>
      </c>
      <c r="C18" s="17">
        <v>45000</v>
      </c>
      <c r="D18" s="7">
        <v>859000</v>
      </c>
      <c r="E18" t="s">
        <v>51</v>
      </c>
      <c r="F18" t="s">
        <v>42</v>
      </c>
      <c r="G18" s="7">
        <v>859000</v>
      </c>
      <c r="H18" s="7">
        <v>17700</v>
      </c>
      <c r="I18" s="12">
        <f t="shared" si="0"/>
        <v>2.0605355064027937</v>
      </c>
      <c r="J18" s="7">
        <v>516156</v>
      </c>
      <c r="K18" s="7">
        <v>56399</v>
      </c>
      <c r="L18" s="7">
        <f t="shared" si="1"/>
        <v>802601</v>
      </c>
      <c r="M18" s="7">
        <v>520676.09375</v>
      </c>
      <c r="N18" s="22">
        <f t="shared" si="2"/>
        <v>1.5414592865586121</v>
      </c>
      <c r="O18" s="26">
        <v>1817</v>
      </c>
      <c r="P18" s="31">
        <f t="shared" si="3"/>
        <v>441.71766648321409</v>
      </c>
      <c r="Q18" s="36" t="s">
        <v>43</v>
      </c>
      <c r="R18" s="41">
        <f>ABS(N6-N18)*100</f>
        <v>19.870229802402051</v>
      </c>
      <c r="S18" t="s">
        <v>44</v>
      </c>
      <c r="T18" t="s">
        <v>55</v>
      </c>
      <c r="U18" s="7">
        <v>46370</v>
      </c>
      <c r="V18" t="s">
        <v>46</v>
      </c>
      <c r="W18" s="17" t="s">
        <v>47</v>
      </c>
      <c r="Y18" t="s">
        <v>48</v>
      </c>
      <c r="Z18">
        <v>401</v>
      </c>
      <c r="AA18">
        <v>99</v>
      </c>
    </row>
    <row r="19" spans="1:39" x14ac:dyDescent="0.25">
      <c r="A19" t="s">
        <v>97</v>
      </c>
      <c r="B19" t="s">
        <v>98</v>
      </c>
      <c r="C19" s="17">
        <v>44774</v>
      </c>
      <c r="D19" s="7">
        <v>510000</v>
      </c>
      <c r="E19" t="s">
        <v>51</v>
      </c>
      <c r="F19" t="s">
        <v>42</v>
      </c>
      <c r="G19" s="7">
        <v>510000</v>
      </c>
      <c r="H19" s="7">
        <v>133500</v>
      </c>
      <c r="I19" s="12">
        <f t="shared" si="0"/>
        <v>26.176470588235297</v>
      </c>
      <c r="J19" s="7">
        <v>322672</v>
      </c>
      <c r="K19" s="7">
        <v>55640</v>
      </c>
      <c r="L19" s="7">
        <f t="shared" si="1"/>
        <v>454360</v>
      </c>
      <c r="M19" s="7">
        <v>302414.5</v>
      </c>
      <c r="N19" s="22">
        <f t="shared" si="2"/>
        <v>1.5024411858558369</v>
      </c>
      <c r="O19" s="26">
        <v>1438</v>
      </c>
      <c r="P19" s="31">
        <f t="shared" si="3"/>
        <v>315.96662030598054</v>
      </c>
      <c r="Q19" s="36" t="s">
        <v>43</v>
      </c>
      <c r="R19" s="41">
        <f>ABS(N6-N19)*100</f>
        <v>15.968419732124527</v>
      </c>
      <c r="S19" t="s">
        <v>44</v>
      </c>
      <c r="T19" t="s">
        <v>45</v>
      </c>
      <c r="U19" s="7">
        <v>45306</v>
      </c>
      <c r="V19" t="s">
        <v>46</v>
      </c>
      <c r="W19" s="17" t="s">
        <v>47</v>
      </c>
      <c r="Y19" t="s">
        <v>48</v>
      </c>
      <c r="Z19">
        <v>401</v>
      </c>
      <c r="AA19">
        <v>90</v>
      </c>
    </row>
    <row r="20" spans="1:39" x14ac:dyDescent="0.25">
      <c r="A20" t="s">
        <v>89</v>
      </c>
      <c r="B20" t="s">
        <v>90</v>
      </c>
      <c r="C20" s="17">
        <v>44582</v>
      </c>
      <c r="D20" s="7">
        <v>200000</v>
      </c>
      <c r="E20" t="s">
        <v>51</v>
      </c>
      <c r="F20" t="s">
        <v>91</v>
      </c>
      <c r="G20" s="7">
        <v>200000</v>
      </c>
      <c r="H20" s="7">
        <v>0</v>
      </c>
      <c r="I20" s="12">
        <f t="shared" si="0"/>
        <v>0</v>
      </c>
      <c r="J20" s="7">
        <v>312063</v>
      </c>
      <c r="K20" s="7">
        <v>162931</v>
      </c>
      <c r="L20" s="7">
        <f t="shared" si="1"/>
        <v>37069</v>
      </c>
      <c r="M20" s="7">
        <v>51800.6796875</v>
      </c>
      <c r="N20" s="22">
        <f t="shared" si="2"/>
        <v>0.71560837084817452</v>
      </c>
      <c r="O20" s="26">
        <v>480</v>
      </c>
      <c r="P20" s="31">
        <f t="shared" si="3"/>
        <v>77.22708333333334</v>
      </c>
      <c r="Q20" s="36" t="s">
        <v>43</v>
      </c>
      <c r="R20" s="41">
        <f>ABS(N32-N20)*100</f>
        <v>38.929124453504635</v>
      </c>
      <c r="S20" t="s">
        <v>92</v>
      </c>
      <c r="T20" t="s">
        <v>45</v>
      </c>
      <c r="U20" s="7">
        <v>150028</v>
      </c>
      <c r="V20" t="s">
        <v>46</v>
      </c>
      <c r="W20" s="17" t="s">
        <v>47</v>
      </c>
      <c r="X20" t="s">
        <v>93</v>
      </c>
      <c r="Y20" t="s">
        <v>48</v>
      </c>
      <c r="Z20">
        <v>401</v>
      </c>
      <c r="AA20">
        <v>68</v>
      </c>
    </row>
    <row r="21" spans="1:39" x14ac:dyDescent="0.25">
      <c r="A21" t="s">
        <v>94</v>
      </c>
      <c r="B21" t="s">
        <v>95</v>
      </c>
      <c r="C21" s="17">
        <v>44428</v>
      </c>
      <c r="D21" s="7">
        <v>550000</v>
      </c>
      <c r="E21" t="s">
        <v>51</v>
      </c>
      <c r="F21" t="s">
        <v>42</v>
      </c>
      <c r="G21" s="7">
        <v>550000</v>
      </c>
      <c r="H21" s="7">
        <v>0</v>
      </c>
      <c r="I21" s="12">
        <f t="shared" si="0"/>
        <v>0</v>
      </c>
      <c r="J21" s="7">
        <v>504465</v>
      </c>
      <c r="K21" s="7">
        <v>155333</v>
      </c>
      <c r="L21" s="7">
        <f t="shared" si="1"/>
        <v>394667</v>
      </c>
      <c r="M21" s="7">
        <v>395392.96875</v>
      </c>
      <c r="N21" s="22">
        <f t="shared" si="2"/>
        <v>0.998163931057512</v>
      </c>
      <c r="O21" s="26">
        <v>3484</v>
      </c>
      <c r="P21" s="31">
        <f t="shared" si="3"/>
        <v>113.27985074626865</v>
      </c>
      <c r="Q21" s="36" t="s">
        <v>43</v>
      </c>
      <c r="R21" s="41">
        <f>ABS(N32-N21)*100</f>
        <v>10.673568432570891</v>
      </c>
      <c r="S21" t="s">
        <v>96</v>
      </c>
      <c r="T21" t="s">
        <v>45</v>
      </c>
      <c r="U21" s="7">
        <v>79584</v>
      </c>
      <c r="V21" t="s">
        <v>46</v>
      </c>
      <c r="W21" s="17" t="s">
        <v>47</v>
      </c>
      <c r="Y21" t="s">
        <v>48</v>
      </c>
      <c r="Z21">
        <v>401</v>
      </c>
      <c r="AA21">
        <v>76</v>
      </c>
    </row>
    <row r="22" spans="1:39" x14ac:dyDescent="0.25">
      <c r="A22" t="s">
        <v>99</v>
      </c>
      <c r="B22" t="s">
        <v>100</v>
      </c>
      <c r="C22" s="17">
        <v>44442</v>
      </c>
      <c r="D22" s="7">
        <v>210000</v>
      </c>
      <c r="E22" t="s">
        <v>51</v>
      </c>
      <c r="F22" t="s">
        <v>42</v>
      </c>
      <c r="G22" s="7">
        <v>210000</v>
      </c>
      <c r="H22" s="7">
        <v>61800</v>
      </c>
      <c r="I22" s="12">
        <f t="shared" si="0"/>
        <v>29.428571428571427</v>
      </c>
      <c r="J22" s="7">
        <v>183627</v>
      </c>
      <c r="K22" s="7">
        <v>69575</v>
      </c>
      <c r="L22" s="7">
        <f t="shared" si="1"/>
        <v>140425</v>
      </c>
      <c r="M22" s="7">
        <v>129164.2109375</v>
      </c>
      <c r="N22" s="22">
        <f t="shared" si="2"/>
        <v>1.087181959931214</v>
      </c>
      <c r="O22" s="26">
        <v>1395</v>
      </c>
      <c r="P22" s="31">
        <f t="shared" si="3"/>
        <v>100.66308243727599</v>
      </c>
      <c r="Q22" s="36" t="s">
        <v>43</v>
      </c>
      <c r="R22" s="41">
        <f>ABS(N32-N22)*100</f>
        <v>1.7717655452006875</v>
      </c>
      <c r="S22" t="s">
        <v>44</v>
      </c>
      <c r="T22" t="s">
        <v>45</v>
      </c>
      <c r="U22" s="7">
        <v>62624</v>
      </c>
      <c r="V22" t="s">
        <v>46</v>
      </c>
      <c r="W22" s="17" t="s">
        <v>47</v>
      </c>
      <c r="Y22" t="s">
        <v>48</v>
      </c>
      <c r="Z22">
        <v>401</v>
      </c>
      <c r="AA22">
        <v>70</v>
      </c>
    </row>
    <row r="23" spans="1:39" x14ac:dyDescent="0.25">
      <c r="A23" t="s">
        <v>106</v>
      </c>
      <c r="B23" t="s">
        <v>107</v>
      </c>
      <c r="C23" s="17">
        <v>44518</v>
      </c>
      <c r="D23" s="7">
        <v>289000</v>
      </c>
      <c r="E23" t="s">
        <v>51</v>
      </c>
      <c r="F23" t="s">
        <v>42</v>
      </c>
      <c r="G23" s="7">
        <v>289000</v>
      </c>
      <c r="H23" s="7">
        <v>66800</v>
      </c>
      <c r="I23" s="12">
        <f t="shared" si="0"/>
        <v>23.114186851211073</v>
      </c>
      <c r="J23" s="7">
        <v>178186</v>
      </c>
      <c r="K23" s="7">
        <v>17038</v>
      </c>
      <c r="L23" s="7">
        <f t="shared" si="1"/>
        <v>271962</v>
      </c>
      <c r="M23" s="7">
        <v>182500.5625</v>
      </c>
      <c r="N23" s="22">
        <f t="shared" si="2"/>
        <v>1.490198146649548</v>
      </c>
      <c r="O23" s="26">
        <v>1352</v>
      </c>
      <c r="P23" s="31">
        <f t="shared" si="3"/>
        <v>201.15532544378698</v>
      </c>
      <c r="Q23" s="36" t="s">
        <v>43</v>
      </c>
      <c r="R23" s="41">
        <f>ABS(N32-N23)*100</f>
        <v>38.529853126632709</v>
      </c>
      <c r="S23" t="s">
        <v>108</v>
      </c>
      <c r="T23" t="s">
        <v>45</v>
      </c>
      <c r="U23" s="7">
        <v>15000</v>
      </c>
      <c r="V23" t="s">
        <v>46</v>
      </c>
      <c r="W23" s="17" t="s">
        <v>47</v>
      </c>
      <c r="Y23" t="s">
        <v>105</v>
      </c>
      <c r="Z23">
        <v>401</v>
      </c>
      <c r="AA23">
        <v>90</v>
      </c>
    </row>
    <row r="24" spans="1:39" x14ac:dyDescent="0.25">
      <c r="A24" t="s">
        <v>112</v>
      </c>
      <c r="B24" t="s">
        <v>113</v>
      </c>
      <c r="C24" s="17">
        <v>44603</v>
      </c>
      <c r="D24" s="7">
        <v>215000</v>
      </c>
      <c r="E24" t="s">
        <v>51</v>
      </c>
      <c r="F24" t="s">
        <v>42</v>
      </c>
      <c r="G24" s="7">
        <v>215000</v>
      </c>
      <c r="H24" s="7">
        <v>57400</v>
      </c>
      <c r="I24" s="12">
        <f t="shared" si="0"/>
        <v>26.697674418604649</v>
      </c>
      <c r="J24" s="7">
        <v>190245</v>
      </c>
      <c r="K24" s="7">
        <v>21286</v>
      </c>
      <c r="L24" s="7">
        <f t="shared" si="1"/>
        <v>193714</v>
      </c>
      <c r="M24" s="7">
        <v>191346.546875</v>
      </c>
      <c r="N24" s="22">
        <f t="shared" si="2"/>
        <v>1.0123725939331771</v>
      </c>
      <c r="O24" s="26">
        <v>1028</v>
      </c>
      <c r="P24" s="31">
        <f t="shared" si="3"/>
        <v>188.43774319066148</v>
      </c>
      <c r="Q24" s="36" t="s">
        <v>43</v>
      </c>
      <c r="R24" s="41">
        <f>ABS(N32-N24)*100</f>
        <v>9.2527021450043776</v>
      </c>
      <c r="S24" t="s">
        <v>44</v>
      </c>
      <c r="T24" t="s">
        <v>45</v>
      </c>
      <c r="U24" s="7">
        <v>16800</v>
      </c>
      <c r="V24" t="s">
        <v>46</v>
      </c>
      <c r="W24" s="17" t="s">
        <v>47</v>
      </c>
      <c r="Y24" t="s">
        <v>105</v>
      </c>
      <c r="Z24">
        <v>401</v>
      </c>
      <c r="AA24">
        <v>86</v>
      </c>
    </row>
    <row r="25" spans="1:39" x14ac:dyDescent="0.25">
      <c r="A25" t="s">
        <v>114</v>
      </c>
      <c r="B25" t="s">
        <v>115</v>
      </c>
      <c r="C25" s="17">
        <v>44431</v>
      </c>
      <c r="D25" s="7">
        <v>279900</v>
      </c>
      <c r="E25" t="s">
        <v>51</v>
      </c>
      <c r="F25" t="s">
        <v>42</v>
      </c>
      <c r="G25" s="7">
        <v>279900</v>
      </c>
      <c r="H25" s="7">
        <v>80000</v>
      </c>
      <c r="I25" s="12">
        <f t="shared" si="0"/>
        <v>28.581636298678099</v>
      </c>
      <c r="J25" s="7">
        <v>188024</v>
      </c>
      <c r="K25" s="7">
        <v>28911</v>
      </c>
      <c r="L25" s="7">
        <f t="shared" si="1"/>
        <v>250989</v>
      </c>
      <c r="M25" s="7">
        <v>180195.921875</v>
      </c>
      <c r="N25" s="22">
        <f t="shared" si="2"/>
        <v>1.3928672601930936</v>
      </c>
      <c r="O25" s="26">
        <v>1872</v>
      </c>
      <c r="P25" s="31">
        <f t="shared" si="3"/>
        <v>134.07532051282053</v>
      </c>
      <c r="Q25" s="36" t="s">
        <v>43</v>
      </c>
      <c r="R25" s="41">
        <f>ABS(N32-N25)*100</f>
        <v>28.796764480987271</v>
      </c>
      <c r="S25" t="s">
        <v>63</v>
      </c>
      <c r="T25" t="s">
        <v>45</v>
      </c>
      <c r="U25" s="7">
        <v>24797</v>
      </c>
      <c r="V25" t="s">
        <v>46</v>
      </c>
      <c r="W25" s="17" t="s">
        <v>47</v>
      </c>
      <c r="Y25" t="s">
        <v>48</v>
      </c>
      <c r="Z25">
        <v>401</v>
      </c>
      <c r="AA25">
        <v>75</v>
      </c>
    </row>
    <row r="26" spans="1:39" x14ac:dyDescent="0.25">
      <c r="A26" t="s">
        <v>116</v>
      </c>
      <c r="B26" t="s">
        <v>117</v>
      </c>
      <c r="C26" s="17">
        <v>44904</v>
      </c>
      <c r="D26" s="7">
        <v>325000</v>
      </c>
      <c r="E26" t="s">
        <v>51</v>
      </c>
      <c r="F26" t="s">
        <v>42</v>
      </c>
      <c r="G26" s="7">
        <v>325000</v>
      </c>
      <c r="H26" s="7">
        <v>12600</v>
      </c>
      <c r="I26" s="12">
        <f t="shared" si="0"/>
        <v>3.8769230769230769</v>
      </c>
      <c r="J26" s="7">
        <v>273223</v>
      </c>
      <c r="K26" s="7">
        <v>52665</v>
      </c>
      <c r="L26" s="7">
        <f t="shared" si="1"/>
        <v>272335</v>
      </c>
      <c r="M26" s="7">
        <v>249782.5625</v>
      </c>
      <c r="N26" s="22">
        <f t="shared" si="2"/>
        <v>1.0902882782299905</v>
      </c>
      <c r="O26" s="26">
        <v>1775</v>
      </c>
      <c r="P26" s="31">
        <f t="shared" si="3"/>
        <v>153.42816901408452</v>
      </c>
      <c r="Q26" s="36" t="s">
        <v>43</v>
      </c>
      <c r="R26" s="41">
        <f>ABS(N32-N26)*100</f>
        <v>1.4611337153230375</v>
      </c>
      <c r="S26" t="s">
        <v>44</v>
      </c>
      <c r="T26" t="s">
        <v>55</v>
      </c>
      <c r="U26" s="7">
        <v>39947</v>
      </c>
      <c r="V26" t="s">
        <v>46</v>
      </c>
      <c r="W26" s="17" t="s">
        <v>47</v>
      </c>
      <c r="Y26" t="s">
        <v>48</v>
      </c>
      <c r="Z26">
        <v>401</v>
      </c>
      <c r="AA26">
        <v>98</v>
      </c>
    </row>
    <row r="27" spans="1:39" x14ac:dyDescent="0.25">
      <c r="A27" t="s">
        <v>118</v>
      </c>
      <c r="B27" t="s">
        <v>119</v>
      </c>
      <c r="C27" s="17">
        <v>44792</v>
      </c>
      <c r="D27" s="7">
        <v>510000</v>
      </c>
      <c r="E27" t="s">
        <v>51</v>
      </c>
      <c r="F27" t="s">
        <v>42</v>
      </c>
      <c r="G27" s="7">
        <v>510000</v>
      </c>
      <c r="H27" s="7">
        <v>162300</v>
      </c>
      <c r="I27" s="12">
        <f t="shared" si="0"/>
        <v>31.823529411764707</v>
      </c>
      <c r="J27" s="7">
        <v>397169</v>
      </c>
      <c r="K27" s="7">
        <v>45954</v>
      </c>
      <c r="L27" s="7">
        <f t="shared" si="1"/>
        <v>464046</v>
      </c>
      <c r="M27" s="7">
        <v>397751.96875</v>
      </c>
      <c r="N27" s="22">
        <f t="shared" si="2"/>
        <v>1.1666717865868514</v>
      </c>
      <c r="O27" s="26">
        <v>1399</v>
      </c>
      <c r="P27" s="31">
        <f t="shared" si="3"/>
        <v>331.69835596854898</v>
      </c>
      <c r="Q27" s="36" t="s">
        <v>43</v>
      </c>
      <c r="R27" s="41">
        <f>ABS(N32-N27)*100</f>
        <v>6.1772171203630544</v>
      </c>
      <c r="S27" t="s">
        <v>44</v>
      </c>
      <c r="T27" t="s">
        <v>45</v>
      </c>
      <c r="U27" s="7">
        <v>43640</v>
      </c>
      <c r="V27" t="s">
        <v>46</v>
      </c>
      <c r="W27" s="17" t="s">
        <v>47</v>
      </c>
      <c r="Y27" t="s">
        <v>120</v>
      </c>
      <c r="Z27">
        <v>401</v>
      </c>
      <c r="AA27">
        <v>95</v>
      </c>
    </row>
    <row r="28" spans="1:39" x14ac:dyDescent="0.25">
      <c r="A28" t="s">
        <v>121</v>
      </c>
      <c r="B28" t="s">
        <v>122</v>
      </c>
      <c r="C28" s="17">
        <v>44753</v>
      </c>
      <c r="D28" s="7">
        <v>587000</v>
      </c>
      <c r="E28" t="s">
        <v>41</v>
      </c>
      <c r="F28" t="s">
        <v>42</v>
      </c>
      <c r="G28" s="7">
        <v>587000</v>
      </c>
      <c r="H28" s="7">
        <v>217200</v>
      </c>
      <c r="I28" s="12">
        <f t="shared" si="0"/>
        <v>37.001703577512778</v>
      </c>
      <c r="J28" s="7">
        <v>514846</v>
      </c>
      <c r="K28" s="7">
        <v>52740</v>
      </c>
      <c r="L28" s="7">
        <f t="shared" si="1"/>
        <v>534260</v>
      </c>
      <c r="M28" s="7">
        <v>523336.34375</v>
      </c>
      <c r="N28" s="22">
        <f t="shared" si="2"/>
        <v>1.020873108432955</v>
      </c>
      <c r="O28" s="26">
        <v>2227</v>
      </c>
      <c r="P28" s="31">
        <f t="shared" si="3"/>
        <v>239.90121239335429</v>
      </c>
      <c r="Q28" s="36" t="s">
        <v>43</v>
      </c>
      <c r="R28" s="41">
        <f>ABS(N32-N28)*100</f>
        <v>8.4026506950265922</v>
      </c>
      <c r="S28" t="s">
        <v>44</v>
      </c>
      <c r="T28" t="s">
        <v>45</v>
      </c>
      <c r="U28" s="7">
        <v>46425</v>
      </c>
      <c r="V28" t="s">
        <v>46</v>
      </c>
      <c r="W28" s="17" t="s">
        <v>47</v>
      </c>
      <c r="Y28" t="s">
        <v>120</v>
      </c>
      <c r="Z28">
        <v>401</v>
      </c>
      <c r="AA28">
        <v>91</v>
      </c>
    </row>
    <row r="29" spans="1:39" ht="15.75" thickBot="1" x14ac:dyDescent="0.3">
      <c r="A29" t="s">
        <v>123</v>
      </c>
      <c r="B29" t="s">
        <v>124</v>
      </c>
      <c r="C29" s="17">
        <v>44643</v>
      </c>
      <c r="D29" s="7">
        <v>561000</v>
      </c>
      <c r="E29" t="s">
        <v>51</v>
      </c>
      <c r="F29" t="s">
        <v>42</v>
      </c>
      <c r="G29" s="7">
        <v>561000</v>
      </c>
      <c r="H29" s="7">
        <v>212000</v>
      </c>
      <c r="I29" s="12">
        <f t="shared" si="0"/>
        <v>37.789661319073083</v>
      </c>
      <c r="J29" s="7">
        <v>525830</v>
      </c>
      <c r="K29" s="7">
        <v>66742</v>
      </c>
      <c r="L29" s="7">
        <f t="shared" si="1"/>
        <v>494258</v>
      </c>
      <c r="M29" s="7">
        <v>519918.46875</v>
      </c>
      <c r="N29" s="22">
        <f t="shared" si="2"/>
        <v>0.95064520633072813</v>
      </c>
      <c r="O29" s="26">
        <v>2367</v>
      </c>
      <c r="P29" s="31">
        <f t="shared" si="3"/>
        <v>208.81199831009718</v>
      </c>
      <c r="Q29" s="36" t="s">
        <v>43</v>
      </c>
      <c r="R29" s="41">
        <f>ABS(N32-N29)*100</f>
        <v>15.425440905249276</v>
      </c>
      <c r="S29" t="s">
        <v>52</v>
      </c>
      <c r="T29" t="s">
        <v>45</v>
      </c>
      <c r="U29" s="7">
        <v>55163</v>
      </c>
      <c r="V29" t="s">
        <v>46</v>
      </c>
      <c r="W29" s="17" t="s">
        <v>47</v>
      </c>
      <c r="Y29" t="s">
        <v>120</v>
      </c>
      <c r="Z29">
        <v>401</v>
      </c>
      <c r="AA29">
        <v>93</v>
      </c>
    </row>
    <row r="30" spans="1:39" ht="15.75" thickTop="1" x14ac:dyDescent="0.25">
      <c r="A30" s="3"/>
      <c r="B30" s="3"/>
      <c r="C30" s="18" t="s">
        <v>125</v>
      </c>
      <c r="D30" s="8">
        <f>+SUM(D2:D29)</f>
        <v>12990100</v>
      </c>
      <c r="E30" s="3"/>
      <c r="F30" s="3"/>
      <c r="G30" s="8">
        <f>+SUM(G2:G29)</f>
        <v>12990100</v>
      </c>
      <c r="H30" s="8">
        <f>+SUM(H2:H29)</f>
        <v>3695300</v>
      </c>
      <c r="I30" s="13"/>
      <c r="J30" s="8">
        <f>+SUM(J2:J29)</f>
        <v>10704539</v>
      </c>
      <c r="K30" s="8"/>
      <c r="L30" s="8">
        <f>+SUM(L2:L29)</f>
        <v>10276376</v>
      </c>
      <c r="M30" s="8">
        <f>+SUM(M2:M29)</f>
        <v>8932528.859375</v>
      </c>
      <c r="N30" s="23"/>
      <c r="O30" s="27"/>
      <c r="P30" s="32">
        <f>AVERAGE(P2:P29)</f>
        <v>190.3048148851567</v>
      </c>
      <c r="Q30" s="37"/>
      <c r="R30" s="42">
        <f>ABS(N32-N31)*100</f>
        <v>4.5544582646386944</v>
      </c>
      <c r="S30" s="3"/>
      <c r="T30" s="3"/>
      <c r="U30" s="8"/>
      <c r="V30" s="3"/>
      <c r="W30" s="18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x14ac:dyDescent="0.25">
      <c r="A31" s="4"/>
      <c r="B31" s="4"/>
      <c r="C31" s="19"/>
      <c r="D31" s="9"/>
      <c r="E31" s="4"/>
      <c r="F31" s="4"/>
      <c r="G31" s="9"/>
      <c r="H31" s="9" t="s">
        <v>126</v>
      </c>
      <c r="I31" s="14">
        <f>H30/G30*100</f>
        <v>28.447048136657916</v>
      </c>
      <c r="J31" s="9"/>
      <c r="K31" s="9"/>
      <c r="L31" s="9"/>
      <c r="M31" s="46" t="s">
        <v>127</v>
      </c>
      <c r="N31" s="47">
        <f>L30/M30</f>
        <v>1.1504441980296078</v>
      </c>
      <c r="O31" s="28"/>
      <c r="P31" s="33" t="s">
        <v>128</v>
      </c>
      <c r="Q31" s="38">
        <f>STDEV(N2:N29)</f>
        <v>0.28711164396389643</v>
      </c>
      <c r="R31" s="43"/>
      <c r="S31" s="4"/>
      <c r="T31" s="4"/>
      <c r="U31" s="9"/>
      <c r="V31" s="4"/>
      <c r="W31" s="19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x14ac:dyDescent="0.25">
      <c r="A32" s="5"/>
      <c r="B32" s="5"/>
      <c r="C32" s="20"/>
      <c r="D32" s="10"/>
      <c r="E32" s="5"/>
      <c r="F32" s="5"/>
      <c r="G32" s="10"/>
      <c r="H32" s="10" t="s">
        <v>129</v>
      </c>
      <c r="I32" s="15">
        <f>STDEV(I2:I29)</f>
        <v>14.381475388627406</v>
      </c>
      <c r="J32" s="10"/>
      <c r="K32" s="10"/>
      <c r="L32" s="10"/>
      <c r="M32" s="10" t="s">
        <v>130</v>
      </c>
      <c r="N32" s="24">
        <f>AVERAGE(N2:N29)</f>
        <v>1.1048996153832209</v>
      </c>
      <c r="O32" s="29"/>
      <c r="P32" s="34" t="s">
        <v>131</v>
      </c>
      <c r="Q32" s="45">
        <f>AVERAGE(R2:R29)</f>
        <v>20.886249948877239</v>
      </c>
      <c r="R32" s="44" t="s">
        <v>132</v>
      </c>
      <c r="S32" s="5">
        <f>+(Q32/N32)</f>
        <v>18.903300949772799</v>
      </c>
      <c r="T32" s="5"/>
      <c r="U32" s="10"/>
      <c r="V32" s="5"/>
      <c r="W32" s="20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41" spans="1:27" x14ac:dyDescent="0.25">
      <c r="A41" t="s">
        <v>109</v>
      </c>
      <c r="B41" t="s">
        <v>110</v>
      </c>
      <c r="C41" s="17">
        <v>44439</v>
      </c>
      <c r="D41" s="7">
        <v>426000</v>
      </c>
      <c r="E41" t="s">
        <v>51</v>
      </c>
      <c r="F41" t="s">
        <v>42</v>
      </c>
      <c r="G41" s="7">
        <v>426000</v>
      </c>
      <c r="H41" s="7">
        <v>37100</v>
      </c>
      <c r="I41" s="12">
        <f t="shared" ref="I41:I44" si="4">H41/G41*100</f>
        <v>8.7089201877934279</v>
      </c>
      <c r="J41" s="7">
        <v>192164</v>
      </c>
      <c r="K41" s="7">
        <v>19500</v>
      </c>
      <c r="L41" s="7">
        <f t="shared" ref="L41:L44" si="5">G41-K41</f>
        <v>406500</v>
      </c>
      <c r="M41" s="7">
        <v>195542.46875</v>
      </c>
      <c r="N41" s="22">
        <f t="shared" ref="N41:N44" si="6">L41/M41</f>
        <v>2.0788322996970447</v>
      </c>
      <c r="O41" s="26">
        <v>1453</v>
      </c>
      <c r="P41" s="31">
        <f t="shared" ref="P41:P44" si="7">L41/O41</f>
        <v>279.7660013764625</v>
      </c>
      <c r="Q41" s="36" t="s">
        <v>43</v>
      </c>
      <c r="R41" s="41">
        <f>ABS(N32-N41)*100</f>
        <v>97.393268431382381</v>
      </c>
      <c r="S41" t="s">
        <v>44</v>
      </c>
      <c r="T41" t="s">
        <v>111</v>
      </c>
      <c r="U41" s="7">
        <v>19500</v>
      </c>
      <c r="V41" t="s">
        <v>46</v>
      </c>
      <c r="W41" s="17" t="s">
        <v>47</v>
      </c>
      <c r="Y41" t="s">
        <v>105</v>
      </c>
      <c r="Z41">
        <v>401</v>
      </c>
      <c r="AA41">
        <v>91</v>
      </c>
    </row>
    <row r="42" spans="1:27" x14ac:dyDescent="0.25">
      <c r="A42" t="s">
        <v>103</v>
      </c>
      <c r="B42" t="s">
        <v>104</v>
      </c>
      <c r="C42" s="17">
        <v>44686</v>
      </c>
      <c r="D42" s="7">
        <v>265000</v>
      </c>
      <c r="E42" t="s">
        <v>51</v>
      </c>
      <c r="F42" t="s">
        <v>42</v>
      </c>
      <c r="G42" s="7">
        <v>265000</v>
      </c>
      <c r="H42" s="7">
        <v>60500</v>
      </c>
      <c r="I42" s="12">
        <f t="shared" si="4"/>
        <v>22.830188679245282</v>
      </c>
      <c r="J42" s="7">
        <v>134987</v>
      </c>
      <c r="K42" s="7">
        <v>16822</v>
      </c>
      <c r="L42" s="7">
        <f t="shared" si="5"/>
        <v>248178</v>
      </c>
      <c r="M42" s="7">
        <v>133822.203125</v>
      </c>
      <c r="N42" s="22">
        <f t="shared" si="6"/>
        <v>1.8545353028464424</v>
      </c>
      <c r="O42" s="26">
        <v>1112</v>
      </c>
      <c r="P42" s="31">
        <f t="shared" si="7"/>
        <v>223.181654676259</v>
      </c>
      <c r="Q42" s="36" t="s">
        <v>43</v>
      </c>
      <c r="R42" s="41">
        <f>ABS(N32-N42)*100</f>
        <v>74.963568746322153</v>
      </c>
      <c r="S42" t="s">
        <v>44</v>
      </c>
      <c r="T42" t="s">
        <v>45</v>
      </c>
      <c r="U42" s="7">
        <v>15000</v>
      </c>
      <c r="V42" t="s">
        <v>46</v>
      </c>
      <c r="W42" s="17" t="s">
        <v>47</v>
      </c>
      <c r="Y42" t="s">
        <v>105</v>
      </c>
      <c r="Z42">
        <v>401</v>
      </c>
      <c r="AA42">
        <v>81</v>
      </c>
    </row>
    <row r="43" spans="1:27" x14ac:dyDescent="0.25">
      <c r="A43" t="s">
        <v>53</v>
      </c>
      <c r="B43" t="s">
        <v>54</v>
      </c>
      <c r="C43" s="17">
        <v>44397</v>
      </c>
      <c r="D43" s="7">
        <v>150000</v>
      </c>
      <c r="E43" t="s">
        <v>51</v>
      </c>
      <c r="F43" t="s">
        <v>42</v>
      </c>
      <c r="G43" s="7">
        <v>150000</v>
      </c>
      <c r="H43" s="7">
        <v>32400</v>
      </c>
      <c r="I43" s="12">
        <f t="shared" si="4"/>
        <v>21.6</v>
      </c>
      <c r="J43" s="7">
        <v>78839</v>
      </c>
      <c r="K43" s="7">
        <v>22320</v>
      </c>
      <c r="L43" s="7">
        <f t="shared" si="5"/>
        <v>127680</v>
      </c>
      <c r="M43" s="7">
        <v>64007.92578125</v>
      </c>
      <c r="N43" s="22">
        <f t="shared" si="6"/>
        <v>1.9947529691299826</v>
      </c>
      <c r="O43" s="26">
        <v>924</v>
      </c>
      <c r="P43" s="31">
        <f t="shared" si="7"/>
        <v>138.18181818181819</v>
      </c>
      <c r="Q43" s="36" t="s">
        <v>43</v>
      </c>
      <c r="R43" s="41">
        <f>ABS(N32-N43)*100</f>
        <v>88.985335374676168</v>
      </c>
      <c r="S43" t="s">
        <v>44</v>
      </c>
      <c r="T43" t="s">
        <v>55</v>
      </c>
      <c r="U43" s="7">
        <v>22320</v>
      </c>
      <c r="V43" t="s">
        <v>46</v>
      </c>
      <c r="W43" s="17" t="s">
        <v>47</v>
      </c>
      <c r="Y43" t="s">
        <v>48</v>
      </c>
      <c r="Z43">
        <v>401</v>
      </c>
      <c r="AA43">
        <v>95</v>
      </c>
    </row>
    <row r="44" spans="1:27" x14ac:dyDescent="0.25">
      <c r="A44" t="s">
        <v>101</v>
      </c>
      <c r="B44" t="s">
        <v>102</v>
      </c>
      <c r="C44" s="17">
        <v>44698</v>
      </c>
      <c r="D44" s="7">
        <v>314000</v>
      </c>
      <c r="E44" t="s">
        <v>51</v>
      </c>
      <c r="F44" t="s">
        <v>42</v>
      </c>
      <c r="G44" s="7">
        <v>314000</v>
      </c>
      <c r="H44" s="7">
        <v>82500</v>
      </c>
      <c r="I44" s="12">
        <f t="shared" si="4"/>
        <v>26.273885350318473</v>
      </c>
      <c r="J44" s="7">
        <v>201360</v>
      </c>
      <c r="K44" s="7">
        <v>74822</v>
      </c>
      <c r="L44" s="7">
        <f t="shared" si="5"/>
        <v>239178</v>
      </c>
      <c r="M44" s="7">
        <v>143304.640625</v>
      </c>
      <c r="N44" s="22">
        <f t="shared" si="6"/>
        <v>1.6690178277330299</v>
      </c>
      <c r="O44" s="26">
        <v>1124</v>
      </c>
      <c r="P44" s="31">
        <f t="shared" si="7"/>
        <v>212.79181494661921</v>
      </c>
      <c r="Q44" s="36" t="s">
        <v>43</v>
      </c>
      <c r="R44" s="41">
        <f>ABS(N32-N44)*100</f>
        <v>56.411821234980899</v>
      </c>
      <c r="S44" t="s">
        <v>44</v>
      </c>
      <c r="T44" t="s">
        <v>45</v>
      </c>
      <c r="U44" s="7">
        <v>44087</v>
      </c>
      <c r="V44" t="s">
        <v>46</v>
      </c>
      <c r="W44" s="17" t="s">
        <v>47</v>
      </c>
      <c r="Y44" t="s">
        <v>48</v>
      </c>
      <c r="Z44">
        <v>401</v>
      </c>
      <c r="AA44">
        <v>96</v>
      </c>
    </row>
  </sheetData>
  <conditionalFormatting sqref="A41:AM44 A2:AM29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02163-37C4-4889-82FD-51897C74E26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Saugatuck Township</dc:creator>
  <cp:lastModifiedBy>Saugatuck Township</cp:lastModifiedBy>
  <dcterms:created xsi:type="dcterms:W3CDTF">2024-01-14T18:59:22Z</dcterms:created>
  <dcterms:modified xsi:type="dcterms:W3CDTF">2024-01-14T19:20:41Z</dcterms:modified>
</cp:coreProperties>
</file>