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ECFs\"/>
    </mc:Choice>
  </mc:AlternateContent>
  <xr:revisionPtr revIDLastSave="0" documentId="13_ncr:1_{E91F01D8-6FC1-4925-9D89-AB60BE4D3119}" xr6:coauthVersionLast="47" xr6:coauthVersionMax="47" xr10:uidLastSave="{00000000-0000-0000-0000-000000000000}"/>
  <bookViews>
    <workbookView xWindow="28680" yWindow="-120" windowWidth="29040" windowHeight="15720" xr2:uid="{33D8206E-821A-491F-B746-3165B2705ACD}"/>
  </bookViews>
  <sheets>
    <sheet name="E.C.F. Analysi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P4" i="2" s="1"/>
  <c r="I4" i="2"/>
  <c r="L19" i="2"/>
  <c r="P19" i="2" s="1"/>
  <c r="I19" i="2"/>
  <c r="I2" i="2"/>
  <c r="L2" i="2"/>
  <c r="N2" i="2" s="1"/>
  <c r="I20" i="2"/>
  <c r="L20" i="2"/>
  <c r="N20" i="2" s="1"/>
  <c r="I3" i="2"/>
  <c r="L3" i="2"/>
  <c r="N3" i="2" s="1"/>
  <c r="I5" i="2"/>
  <c r="L5" i="2"/>
  <c r="N5" i="2" s="1"/>
  <c r="I6" i="2"/>
  <c r="L6" i="2"/>
  <c r="N6" i="2" s="1"/>
  <c r="I7" i="2"/>
  <c r="L7" i="2"/>
  <c r="N7" i="2" s="1"/>
  <c r="P7" i="2"/>
  <c r="I8" i="2"/>
  <c r="L8" i="2"/>
  <c r="N8" i="2" s="1"/>
  <c r="I9" i="2"/>
  <c r="L9" i="2"/>
  <c r="N9" i="2" s="1"/>
  <c r="I21" i="2"/>
  <c r="L21" i="2"/>
  <c r="N21" i="2" s="1"/>
  <c r="I10" i="2"/>
  <c r="L10" i="2"/>
  <c r="P10" i="2" s="1"/>
  <c r="D11" i="2"/>
  <c r="G11" i="2"/>
  <c r="H11" i="2"/>
  <c r="J11" i="2"/>
  <c r="M11" i="2"/>
  <c r="N4" i="2" l="1"/>
  <c r="R4" i="2" s="1"/>
  <c r="N10" i="2"/>
  <c r="P20" i="2"/>
  <c r="N19" i="2"/>
  <c r="R19" i="2" s="1"/>
  <c r="I12" i="2"/>
  <c r="P6" i="2"/>
  <c r="P21" i="2"/>
  <c r="P2" i="2"/>
  <c r="I13" i="2"/>
  <c r="P5" i="2"/>
  <c r="P9" i="2"/>
  <c r="P3" i="2"/>
  <c r="L11" i="2"/>
  <c r="N12" i="2" s="1"/>
  <c r="P8" i="2"/>
  <c r="N13" i="2" l="1"/>
  <c r="Q12" i="2"/>
  <c r="P11" i="2"/>
  <c r="R2" i="2"/>
  <c r="R21" i="2"/>
  <c r="R11" i="2"/>
  <c r="R8" i="2"/>
  <c r="R3" i="2"/>
  <c r="R20" i="2"/>
  <c r="R9" i="2"/>
  <c r="R5" i="2"/>
  <c r="R7" i="2"/>
  <c r="R10" i="2"/>
  <c r="R6" i="2"/>
  <c r="Q13" i="2" l="1"/>
  <c r="S13" i="2" s="1"/>
</calcChain>
</file>

<file path=xl/sharedStrings.xml><?xml version="1.0" encoding="utf-8"?>
<sst xmlns="http://schemas.openxmlformats.org/spreadsheetml/2006/main" count="167" uniqueCount="80">
  <si>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</si>
  <si>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</si>
  <si>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</si>
  <si>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</si>
  <si>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</si>
  <si>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</si>
  <si>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</si>
  <si>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</si>
  <si>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</si>
  <si>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</si>
  <si>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</si>
  <si>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</si>
  <si>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</si>
  <si>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</si>
  <si>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</si>
  <si>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</si>
  <si>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</si>
  <si>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</si>
  <si>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</si>
  <si>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</si>
  <si>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</si>
  <si>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</si>
  <si>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</si>
  <si>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</si>
  <si>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</si>
  <si>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</si>
  <si>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</si>
  <si>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</si>
  <si>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</si>
  <si>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</si>
  <si>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</si>
  <si>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</si>
  <si>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</si>
  <si>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</si>
  <si>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</si>
  <si>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</si>
  <si>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</si>
  <si>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</si>
  <si>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</si>
  <si>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WD</t>
  </si>
  <si>
    <t>03-ARM'S LENGTH</t>
  </si>
  <si>
    <t>RRN</t>
  </si>
  <si>
    <t>1 STORY</t>
  </si>
  <si>
    <t>No</t>
  </si>
  <si>
    <t xml:space="preserve">  /  /    </t>
  </si>
  <si>
    <t>RRN-RURAL RESIDENTIAL NORTH</t>
  </si>
  <si>
    <t>RES VAC</t>
  </si>
  <si>
    <t>20-002-023-00</t>
  </si>
  <si>
    <t>3432 63RD ST</t>
  </si>
  <si>
    <t>RES 1 FAMILY</t>
  </si>
  <si>
    <t>20-002-025-00</t>
  </si>
  <si>
    <t>6313 134TH AVE</t>
  </si>
  <si>
    <t>20-010-082-10</t>
  </si>
  <si>
    <t>6475 OLD ALLEGAN RD</t>
  </si>
  <si>
    <t>20-010-082-11</t>
  </si>
  <si>
    <t>6477 OLD ALLEGAN RD</t>
  </si>
  <si>
    <t>2 STORY</t>
  </si>
  <si>
    <t>20-012-003-40</t>
  </si>
  <si>
    <t>6093 133RD AVE</t>
  </si>
  <si>
    <t>20-012-006-00</t>
  </si>
  <si>
    <t>6143 OLD ALLEGAN RD</t>
  </si>
  <si>
    <t>20-012-018-30</t>
  </si>
  <si>
    <t>6046 133RD AVE</t>
  </si>
  <si>
    <t>20-260-001-11</t>
  </si>
  <si>
    <t>3352 SHAGWAY DR</t>
  </si>
  <si>
    <t>20-260-014-01</t>
  </si>
  <si>
    <t>6369 OLD ALLEGAN RD</t>
  </si>
  <si>
    <t>20-260-015-04</t>
  </si>
  <si>
    <t>6333 OLD ALLEGAN RD</t>
  </si>
  <si>
    <t>1.5 STORY</t>
  </si>
  <si>
    <t>20-260-018-00</t>
  </si>
  <si>
    <t>6280 GLEASON RD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</si>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</sst>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</cellXfs>
  <cellStyles count="1">
    <cellStyle name="Normal" xfId="0" builtinId="0"/>
  </cellStyles>
  <dxfs count="6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8CF5-C46D-495A-94DA-EF378E69C28F}">
  <dimension ref="A1:BL21"/>
  <sheetViews>
    <sheetView tabSelected="1" workbookViewId="0">
      <selection activeCell="A22" sqref="A22:XFD22"/>
    </sheetView>
  </sheetViews>
  <sheetFormatPr defaultRowHeight="15" x14ac:dyDescent="0.25"/>
  <cols>
    <col min="1" max="1" width="14.28515625" bestFit="1" customWidth="1"/>
    <col min="2" max="2" width="23.8554687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.7109375" style="22" bestFit="1" customWidth="1"/>
    <col min="15" max="15" width="10.140625" style="26" bestFit="1" customWidth="1"/>
    <col min="16" max="16" width="15.5703125" style="31" bestFit="1" customWidth="1"/>
    <col min="17" max="17" width="8.7109375" style="39" bestFit="1" customWidth="1"/>
    <col min="18" max="18" width="18.85546875" style="41" bestFit="1" customWidth="1"/>
    <col min="19" max="19" width="13.28515625" bestFit="1" customWidth="1"/>
    <col min="20" max="20" width="12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30.140625" bestFit="1" customWidth="1"/>
    <col min="26" max="27" width="13.7109375" bestFit="1" customWidth="1"/>
    <col min="28" max="28" width="18" bestFit="1" customWidth="1"/>
    <col min="29" max="29" width="6.85546875" bestFit="1" customWidth="1"/>
    <col min="30" max="30" width="13.140625" bestFit="1" customWidth="1"/>
    <col min="31" max="31" width="6.5703125" bestFit="1" customWidth="1"/>
    <col min="32" max="32" width="19.85546875" bestFit="1" customWidth="1"/>
    <col min="33" max="33" width="16.42578125" bestFit="1" customWidth="1"/>
    <col min="34" max="34" width="15.42578125" bestFit="1" customWidth="1"/>
    <col min="35" max="35" width="11" bestFit="1" customWidth="1"/>
    <col min="36" max="36" width="16.85546875" bestFit="1" customWidth="1"/>
    <col min="37" max="37" width="21.5703125" bestFit="1" customWidth="1"/>
    <col min="38" max="38" width="21" bestFit="1" customWidth="1"/>
    <col min="39" max="39" width="16.570312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5" t="s">
        <v>14</v>
      </c>
      <c r="P1" s="30" t="s">
        <v>15</v>
      </c>
      <c r="Q1" s="35" t="s">
        <v>16</v>
      </c>
      <c r="R1" s="40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50</v>
      </c>
      <c r="B2" t="s">
        <v>51</v>
      </c>
      <c r="C2" s="17">
        <v>44706</v>
      </c>
      <c r="D2" s="7">
        <v>249000</v>
      </c>
      <c r="E2" t="s">
        <v>39</v>
      </c>
      <c r="F2" t="s">
        <v>40</v>
      </c>
      <c r="G2" s="7">
        <v>249000</v>
      </c>
      <c r="H2" s="7">
        <v>68200</v>
      </c>
      <c r="I2" s="12">
        <f t="shared" ref="I2:I10" si="0">H2/G2*100</f>
        <v>27.389558232931726</v>
      </c>
      <c r="J2" s="7">
        <v>271525</v>
      </c>
      <c r="K2" s="7">
        <v>164724</v>
      </c>
      <c r="L2" s="7">
        <f t="shared" ref="L2:L10" si="1">G2-K2</f>
        <v>84276</v>
      </c>
      <c r="M2" s="7">
        <v>108980.609375</v>
      </c>
      <c r="N2" s="22">
        <f t="shared" ref="N2:N10" si="2">L2/M2</f>
        <v>0.77331188074025214</v>
      </c>
      <c r="O2" s="26">
        <v>1240</v>
      </c>
      <c r="P2" s="31">
        <f t="shared" ref="P2:P10" si="3">L2/O2</f>
        <v>67.964516129032262</v>
      </c>
      <c r="Q2" s="36" t="s">
        <v>41</v>
      </c>
      <c r="R2" s="41">
        <f>ABS(N13-N2)*100</f>
        <v>43.353072143756208</v>
      </c>
      <c r="S2" t="s">
        <v>42</v>
      </c>
      <c r="T2" t="s">
        <v>49</v>
      </c>
      <c r="U2" s="7">
        <v>137155</v>
      </c>
      <c r="V2" t="s">
        <v>43</v>
      </c>
      <c r="W2" s="17" t="s">
        <v>44</v>
      </c>
      <c r="Y2" t="s">
        <v>45</v>
      </c>
      <c r="Z2">
        <v>401</v>
      </c>
      <c r="AA2">
        <v>61</v>
      </c>
    </row>
    <row r="3" spans="1:64" x14ac:dyDescent="0.25">
      <c r="A3" t="s">
        <v>54</v>
      </c>
      <c r="B3" t="s">
        <v>55</v>
      </c>
      <c r="C3" s="17">
        <v>44494</v>
      </c>
      <c r="D3" s="7">
        <v>450000</v>
      </c>
      <c r="E3" t="s">
        <v>39</v>
      </c>
      <c r="F3" t="s">
        <v>40</v>
      </c>
      <c r="G3" s="7">
        <v>450000</v>
      </c>
      <c r="H3" s="7">
        <v>120600</v>
      </c>
      <c r="I3" s="12">
        <f t="shared" si="0"/>
        <v>26.8</v>
      </c>
      <c r="J3" s="7">
        <v>373783</v>
      </c>
      <c r="K3" s="7">
        <v>72894</v>
      </c>
      <c r="L3" s="7">
        <f t="shared" si="1"/>
        <v>377106</v>
      </c>
      <c r="M3" s="7">
        <v>307029.59375</v>
      </c>
      <c r="N3" s="22">
        <f t="shared" si="2"/>
        <v>1.2282399080626083</v>
      </c>
      <c r="O3" s="26">
        <v>1638</v>
      </c>
      <c r="P3" s="31">
        <f t="shared" si="3"/>
        <v>230.22344322344321</v>
      </c>
      <c r="Q3" s="36" t="s">
        <v>41</v>
      </c>
      <c r="R3" s="41">
        <f>ABS(N13-N3)*100</f>
        <v>2.1397305884794049</v>
      </c>
      <c r="S3" t="s">
        <v>56</v>
      </c>
      <c r="T3" t="s">
        <v>49</v>
      </c>
      <c r="U3" s="7">
        <v>63772</v>
      </c>
      <c r="V3" t="s">
        <v>43</v>
      </c>
      <c r="W3" s="17" t="s">
        <v>44</v>
      </c>
      <c r="Y3" t="s">
        <v>45</v>
      </c>
      <c r="Z3">
        <v>401</v>
      </c>
      <c r="AA3">
        <v>81</v>
      </c>
    </row>
    <row r="4" spans="1:64" x14ac:dyDescent="0.25">
      <c r="A4" t="s">
        <v>52</v>
      </c>
      <c r="B4" t="s">
        <v>53</v>
      </c>
      <c r="C4" s="17">
        <v>44384</v>
      </c>
      <c r="D4" s="7">
        <v>450000</v>
      </c>
      <c r="E4" t="s">
        <v>39</v>
      </c>
      <c r="F4" t="s">
        <v>40</v>
      </c>
      <c r="G4" s="7">
        <v>450000</v>
      </c>
      <c r="H4" s="7">
        <v>85400</v>
      </c>
      <c r="I4" s="12">
        <f>H4/G4*100</f>
        <v>18.977777777777778</v>
      </c>
      <c r="J4" s="7">
        <v>283854</v>
      </c>
      <c r="K4" s="7">
        <v>65316</v>
      </c>
      <c r="L4" s="7">
        <f>G4-K4</f>
        <v>384684</v>
      </c>
      <c r="M4" s="7">
        <v>222997.953125</v>
      </c>
      <c r="N4" s="22">
        <f>L4/M4</f>
        <v>1.725056192710289</v>
      </c>
      <c r="O4" s="26">
        <v>884</v>
      </c>
      <c r="P4" s="31">
        <f>L4/O4</f>
        <v>435.16289592760182</v>
      </c>
      <c r="Q4" s="36" t="s">
        <v>41</v>
      </c>
      <c r="R4" s="41" t="e">
        <f>ABS(#REF!-N4)*100</f>
        <v>#REF!</v>
      </c>
      <c r="S4" t="s">
        <v>42</v>
      </c>
      <c r="T4" t="s">
        <v>49</v>
      </c>
      <c r="U4" s="7">
        <v>63772</v>
      </c>
      <c r="V4" t="s">
        <v>43</v>
      </c>
      <c r="W4" s="17" t="s">
        <v>44</v>
      </c>
      <c r="Y4" t="s">
        <v>45</v>
      </c>
      <c r="Z4">
        <v>401</v>
      </c>
      <c r="AA4">
        <v>94</v>
      </c>
    </row>
    <row r="5" spans="1:64" x14ac:dyDescent="0.25">
      <c r="A5" t="s">
        <v>57</v>
      </c>
      <c r="B5" t="s">
        <v>58</v>
      </c>
      <c r="C5" s="17">
        <v>44743</v>
      </c>
      <c r="D5" s="7">
        <v>400000</v>
      </c>
      <c r="E5" t="s">
        <v>39</v>
      </c>
      <c r="F5" t="s">
        <v>40</v>
      </c>
      <c r="G5" s="7">
        <v>400000</v>
      </c>
      <c r="H5" s="7">
        <v>108800</v>
      </c>
      <c r="I5" s="12">
        <f t="shared" si="0"/>
        <v>27.200000000000003</v>
      </c>
      <c r="J5" s="7">
        <v>325169</v>
      </c>
      <c r="K5" s="7">
        <v>106490</v>
      </c>
      <c r="L5" s="7">
        <f t="shared" si="1"/>
        <v>293510</v>
      </c>
      <c r="M5" s="7">
        <v>223141.84375</v>
      </c>
      <c r="N5" s="22">
        <f t="shared" si="2"/>
        <v>1.3153516842356019</v>
      </c>
      <c r="O5" s="26">
        <v>1512</v>
      </c>
      <c r="P5" s="31">
        <f t="shared" si="3"/>
        <v>194.12037037037038</v>
      </c>
      <c r="Q5" s="36" t="s">
        <v>41</v>
      </c>
      <c r="R5" s="41">
        <f>ABS(N13-N5)*100</f>
        <v>10.850908205778765</v>
      </c>
      <c r="S5" t="s">
        <v>42</v>
      </c>
      <c r="T5" t="s">
        <v>49</v>
      </c>
      <c r="U5" s="7">
        <v>101254</v>
      </c>
      <c r="V5" t="s">
        <v>43</v>
      </c>
      <c r="W5" s="17" t="s">
        <v>44</v>
      </c>
      <c r="Y5" t="s">
        <v>45</v>
      </c>
      <c r="Z5">
        <v>401</v>
      </c>
      <c r="AA5">
        <v>90</v>
      </c>
    </row>
    <row r="6" spans="1:64" x14ac:dyDescent="0.25">
      <c r="A6" t="s">
        <v>59</v>
      </c>
      <c r="B6" t="s">
        <v>60</v>
      </c>
      <c r="C6" s="17">
        <v>44685</v>
      </c>
      <c r="D6" s="7">
        <v>497250</v>
      </c>
      <c r="E6" t="s">
        <v>39</v>
      </c>
      <c r="F6" t="s">
        <v>40</v>
      </c>
      <c r="G6" s="7">
        <v>497250</v>
      </c>
      <c r="H6" s="7">
        <v>189400</v>
      </c>
      <c r="I6" s="12">
        <f t="shared" si="0"/>
        <v>38.089492207139266</v>
      </c>
      <c r="J6" s="7">
        <v>483225</v>
      </c>
      <c r="K6" s="7">
        <v>73443</v>
      </c>
      <c r="L6" s="7">
        <f t="shared" si="1"/>
        <v>423807</v>
      </c>
      <c r="M6" s="7">
        <v>418144.90625</v>
      </c>
      <c r="N6" s="22">
        <f t="shared" si="2"/>
        <v>1.0135409846332428</v>
      </c>
      <c r="O6" s="26">
        <v>1591</v>
      </c>
      <c r="P6" s="31">
        <f t="shared" si="3"/>
        <v>266.37774984286614</v>
      </c>
      <c r="Q6" s="36" t="s">
        <v>41</v>
      </c>
      <c r="R6" s="41">
        <f>ABS(N13-N6)*100</f>
        <v>19.330161754457144</v>
      </c>
      <c r="S6" t="s">
        <v>42</v>
      </c>
      <c r="T6" t="s">
        <v>46</v>
      </c>
      <c r="U6" s="7">
        <v>60063</v>
      </c>
      <c r="V6" t="s">
        <v>43</v>
      </c>
      <c r="W6" s="17" t="s">
        <v>44</v>
      </c>
      <c r="Y6" t="s">
        <v>45</v>
      </c>
      <c r="Z6">
        <v>401</v>
      </c>
      <c r="AA6">
        <v>97</v>
      </c>
    </row>
    <row r="7" spans="1:64" x14ac:dyDescent="0.25">
      <c r="A7" t="s">
        <v>61</v>
      </c>
      <c r="B7" t="s">
        <v>62</v>
      </c>
      <c r="C7" s="17">
        <v>44530</v>
      </c>
      <c r="D7" s="7">
        <v>599000</v>
      </c>
      <c r="E7" t="s">
        <v>39</v>
      </c>
      <c r="F7" t="s">
        <v>40</v>
      </c>
      <c r="G7" s="7">
        <v>599000</v>
      </c>
      <c r="H7" s="7">
        <v>131800</v>
      </c>
      <c r="I7" s="12">
        <f t="shared" si="0"/>
        <v>22.003338898163605</v>
      </c>
      <c r="J7" s="7">
        <v>446130</v>
      </c>
      <c r="K7" s="7">
        <v>94256</v>
      </c>
      <c r="L7" s="7">
        <f t="shared" si="1"/>
        <v>504744</v>
      </c>
      <c r="M7" s="7">
        <v>359055.09375</v>
      </c>
      <c r="N7" s="22">
        <f t="shared" si="2"/>
        <v>1.4057564111635723</v>
      </c>
      <c r="O7" s="26">
        <v>1509</v>
      </c>
      <c r="P7" s="31">
        <f t="shared" si="3"/>
        <v>334.48906560636181</v>
      </c>
      <c r="Q7" s="36" t="s">
        <v>41</v>
      </c>
      <c r="R7" s="41">
        <f>ABS(N13-N7)*100</f>
        <v>19.891380898575804</v>
      </c>
      <c r="S7" t="s">
        <v>42</v>
      </c>
      <c r="T7" t="s">
        <v>49</v>
      </c>
      <c r="U7" s="7">
        <v>85842</v>
      </c>
      <c r="V7" t="s">
        <v>43</v>
      </c>
      <c r="W7" s="17" t="s">
        <v>44</v>
      </c>
      <c r="Y7" t="s">
        <v>45</v>
      </c>
      <c r="Z7">
        <v>401</v>
      </c>
      <c r="AA7">
        <v>95</v>
      </c>
    </row>
    <row r="8" spans="1:64" x14ac:dyDescent="0.25">
      <c r="A8" t="s">
        <v>63</v>
      </c>
      <c r="B8" t="s">
        <v>64</v>
      </c>
      <c r="C8" s="17">
        <v>44721</v>
      </c>
      <c r="D8" s="7">
        <v>695000</v>
      </c>
      <c r="E8" t="s">
        <v>39</v>
      </c>
      <c r="F8" t="s">
        <v>40</v>
      </c>
      <c r="G8" s="7">
        <v>695000</v>
      </c>
      <c r="H8" s="7">
        <v>226900</v>
      </c>
      <c r="I8" s="12">
        <f t="shared" si="0"/>
        <v>32.647482014388487</v>
      </c>
      <c r="J8" s="7">
        <v>585630</v>
      </c>
      <c r="K8" s="7">
        <v>123027</v>
      </c>
      <c r="L8" s="7">
        <f t="shared" si="1"/>
        <v>571973</v>
      </c>
      <c r="M8" s="7">
        <v>472043.875</v>
      </c>
      <c r="N8" s="22">
        <f t="shared" si="2"/>
        <v>1.2116945697049877</v>
      </c>
      <c r="O8" s="26">
        <v>1680</v>
      </c>
      <c r="P8" s="31">
        <f t="shared" si="3"/>
        <v>340.46011904761906</v>
      </c>
      <c r="Q8" s="36" t="s">
        <v>41</v>
      </c>
      <c r="R8" s="41">
        <f>ABS(N13-N8)*100</f>
        <v>0.48519675271734286</v>
      </c>
      <c r="S8" t="s">
        <v>42</v>
      </c>
      <c r="T8" t="s">
        <v>49</v>
      </c>
      <c r="U8" s="7">
        <v>96203</v>
      </c>
      <c r="V8" t="s">
        <v>43</v>
      </c>
      <c r="W8" s="17" t="s">
        <v>44</v>
      </c>
      <c r="Y8" t="s">
        <v>45</v>
      </c>
      <c r="Z8">
        <v>401</v>
      </c>
      <c r="AA8">
        <v>92</v>
      </c>
    </row>
    <row r="9" spans="1:64" x14ac:dyDescent="0.25">
      <c r="A9" t="s">
        <v>65</v>
      </c>
      <c r="B9" t="s">
        <v>66</v>
      </c>
      <c r="C9" s="17">
        <v>44683</v>
      </c>
      <c r="D9" s="7">
        <v>225000</v>
      </c>
      <c r="E9" t="s">
        <v>39</v>
      </c>
      <c r="F9" t="s">
        <v>40</v>
      </c>
      <c r="G9" s="7">
        <v>225000</v>
      </c>
      <c r="H9" s="7">
        <v>90500</v>
      </c>
      <c r="I9" s="12">
        <f t="shared" si="0"/>
        <v>40.222222222222221</v>
      </c>
      <c r="J9" s="7">
        <v>271244</v>
      </c>
      <c r="K9" s="7">
        <v>106417</v>
      </c>
      <c r="L9" s="7">
        <f t="shared" si="1"/>
        <v>118583</v>
      </c>
      <c r="M9" s="7">
        <v>168190.8125</v>
      </c>
      <c r="N9" s="22">
        <f t="shared" si="2"/>
        <v>0.7050504022031524</v>
      </c>
      <c r="O9" s="26">
        <v>1140</v>
      </c>
      <c r="P9" s="31">
        <f t="shared" si="3"/>
        <v>104.0201754385965</v>
      </c>
      <c r="Q9" s="36" t="s">
        <v>41</v>
      </c>
      <c r="R9" s="41">
        <f>ABS(N13-N9)*100</f>
        <v>50.179219997466184</v>
      </c>
      <c r="S9" t="s">
        <v>56</v>
      </c>
      <c r="T9" t="s">
        <v>49</v>
      </c>
      <c r="U9" s="7">
        <v>88549</v>
      </c>
      <c r="V9" t="s">
        <v>43</v>
      </c>
      <c r="W9" s="17" t="s">
        <v>44</v>
      </c>
      <c r="Y9" t="s">
        <v>45</v>
      </c>
      <c r="Z9">
        <v>401</v>
      </c>
      <c r="AA9">
        <v>77</v>
      </c>
    </row>
    <row r="10" spans="1:64" ht="15.75" thickBot="1" x14ac:dyDescent="0.3">
      <c r="A10" t="s">
        <v>70</v>
      </c>
      <c r="B10" t="s">
        <v>71</v>
      </c>
      <c r="C10" s="17">
        <v>44301</v>
      </c>
      <c r="D10" s="7">
        <v>271500</v>
      </c>
      <c r="E10" t="s">
        <v>39</v>
      </c>
      <c r="F10" t="s">
        <v>40</v>
      </c>
      <c r="G10" s="7">
        <v>271500</v>
      </c>
      <c r="H10" s="7">
        <v>50700</v>
      </c>
      <c r="I10" s="12">
        <f t="shared" si="0"/>
        <v>18.674033149171272</v>
      </c>
      <c r="J10" s="7">
        <v>188221</v>
      </c>
      <c r="K10" s="7">
        <v>26155</v>
      </c>
      <c r="L10" s="7">
        <f t="shared" si="1"/>
        <v>245345</v>
      </c>
      <c r="M10" s="7">
        <v>165373.46875</v>
      </c>
      <c r="N10" s="22">
        <f t="shared" si="2"/>
        <v>1.4835813861466216</v>
      </c>
      <c r="O10" s="26">
        <v>983</v>
      </c>
      <c r="P10" s="31">
        <f t="shared" si="3"/>
        <v>249.58799593082401</v>
      </c>
      <c r="Q10" s="36" t="s">
        <v>41</v>
      </c>
      <c r="R10" s="41">
        <f>ABS(N13-N10)*100</f>
        <v>27.673878396880735</v>
      </c>
      <c r="S10" t="s">
        <v>42</v>
      </c>
      <c r="T10" t="s">
        <v>49</v>
      </c>
      <c r="U10" s="7">
        <v>23373</v>
      </c>
      <c r="V10" t="s">
        <v>43</v>
      </c>
      <c r="W10" s="17" t="s">
        <v>44</v>
      </c>
      <c r="Y10" t="s">
        <v>45</v>
      </c>
      <c r="Z10">
        <v>401</v>
      </c>
      <c r="AA10">
        <v>91</v>
      </c>
    </row>
    <row r="11" spans="1:64" ht="15.75" thickTop="1" x14ac:dyDescent="0.25">
      <c r="A11" s="3"/>
      <c r="B11" s="3"/>
      <c r="C11" s="18" t="s">
        <v>72</v>
      </c>
      <c r="D11" s="8">
        <f>+SUM(D2:D10)</f>
        <v>3836750</v>
      </c>
      <c r="E11" s="3"/>
      <c r="F11" s="3"/>
      <c r="G11" s="8">
        <f>+SUM(G2:G10)</f>
        <v>3836750</v>
      </c>
      <c r="H11" s="8">
        <f>+SUM(H2:H10)</f>
        <v>1072300</v>
      </c>
      <c r="I11" s="13"/>
      <c r="J11" s="8">
        <f>+SUM(J2:J10)</f>
        <v>3228781</v>
      </c>
      <c r="K11" s="8"/>
      <c r="L11" s="8">
        <f>+SUM(L2:L10)</f>
        <v>3004028</v>
      </c>
      <c r="M11" s="8">
        <f>+SUM(M2:M10)</f>
        <v>2444958.15625</v>
      </c>
      <c r="N11" s="23"/>
      <c r="O11" s="27"/>
      <c r="P11" s="32">
        <f>AVERAGE(P2:P10)</f>
        <v>246.93403683519057</v>
      </c>
      <c r="Q11" s="37"/>
      <c r="R11" s="42">
        <f>ABS(N13-N12)*100</f>
        <v>2.1819733952912701</v>
      </c>
      <c r="S11" s="3"/>
      <c r="T11" s="3"/>
      <c r="U11" s="8"/>
      <c r="V11" s="3"/>
      <c r="W11" s="18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64" x14ac:dyDescent="0.25">
      <c r="A12" s="4"/>
      <c r="B12" s="4"/>
      <c r="C12" s="19"/>
      <c r="D12" s="9"/>
      <c r="E12" s="4"/>
      <c r="F12" s="4"/>
      <c r="G12" s="9"/>
      <c r="H12" s="9" t="s">
        <v>73</v>
      </c>
      <c r="I12" s="14">
        <f>H11/G11*100</f>
        <v>27.948133185638884</v>
      </c>
      <c r="J12" s="9"/>
      <c r="K12" s="9"/>
      <c r="L12" s="9"/>
      <c r="M12" s="46" t="s">
        <v>74</v>
      </c>
      <c r="N12" s="47">
        <f>L11/M11</f>
        <v>1.228662336130727</v>
      </c>
      <c r="O12" s="28"/>
      <c r="P12" s="33" t="s">
        <v>75</v>
      </c>
      <c r="Q12" s="38">
        <f>STDEV(N2:N10)</f>
        <v>0.33054156400486961</v>
      </c>
      <c r="R12" s="43"/>
      <c r="S12" s="4"/>
      <c r="T12" s="4"/>
      <c r="U12" s="9"/>
      <c r="V12" s="4"/>
      <c r="W12" s="19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64" x14ac:dyDescent="0.25">
      <c r="A13" s="5"/>
      <c r="B13" s="5"/>
      <c r="C13" s="20"/>
      <c r="D13" s="10"/>
      <c r="E13" s="5"/>
      <c r="F13" s="5"/>
      <c r="G13" s="10"/>
      <c r="H13" s="10" t="s">
        <v>76</v>
      </c>
      <c r="I13" s="15">
        <f>STDEV(I2:I10)</f>
        <v>7.7424672382148616</v>
      </c>
      <c r="J13" s="10"/>
      <c r="K13" s="10"/>
      <c r="L13" s="10"/>
      <c r="M13" s="10" t="s">
        <v>77</v>
      </c>
      <c r="N13" s="24">
        <f>AVERAGE(N2:N10)</f>
        <v>1.2068426021778142</v>
      </c>
      <c r="O13" s="29"/>
      <c r="P13" s="34" t="s">
        <v>78</v>
      </c>
      <c r="Q13" s="45" t="e">
        <f>AVERAGE(R2:R10)</f>
        <v>#REF!</v>
      </c>
      <c r="R13" s="44" t="s">
        <v>79</v>
      </c>
      <c r="S13" s="5" t="e">
        <f>+(Q13/N13)</f>
        <v>#REF!</v>
      </c>
      <c r="T13" s="5"/>
      <c r="U13" s="10"/>
      <c r="V13" s="5"/>
      <c r="W13" s="20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9" spans="1:27" x14ac:dyDescent="0.25">
      <c r="A19" t="s">
        <v>47</v>
      </c>
      <c r="B19" t="s">
        <v>48</v>
      </c>
      <c r="C19" s="17">
        <v>44932</v>
      </c>
      <c r="D19" s="7">
        <v>310000</v>
      </c>
      <c r="E19" t="s">
        <v>39</v>
      </c>
      <c r="F19" t="s">
        <v>40</v>
      </c>
      <c r="G19" s="7">
        <v>310000</v>
      </c>
      <c r="H19" s="7">
        <v>60900</v>
      </c>
      <c r="I19" s="12">
        <f>H19/G19*100</f>
        <v>19.64516129032258</v>
      </c>
      <c r="J19" s="7">
        <v>163684</v>
      </c>
      <c r="K19" s="7">
        <v>75225</v>
      </c>
      <c r="L19" s="7">
        <f>G19-K19</f>
        <v>234775</v>
      </c>
      <c r="M19" s="7">
        <v>90264.2890625</v>
      </c>
      <c r="N19" s="22">
        <f>L19/M19</f>
        <v>2.6009732357991449</v>
      </c>
      <c r="O19" s="26">
        <v>1016</v>
      </c>
      <c r="P19" s="31">
        <f>L19/O19</f>
        <v>231.07775590551182</v>
      </c>
      <c r="Q19" s="36" t="s">
        <v>41</v>
      </c>
      <c r="R19" s="41">
        <f>ABS(N35-N19)*100</f>
        <v>260.09732357991447</v>
      </c>
      <c r="S19" t="s">
        <v>42</v>
      </c>
      <c r="T19" t="s">
        <v>49</v>
      </c>
      <c r="U19" s="7">
        <v>54306</v>
      </c>
      <c r="V19" t="s">
        <v>43</v>
      </c>
      <c r="W19" s="17" t="s">
        <v>44</v>
      </c>
      <c r="Y19" t="s">
        <v>45</v>
      </c>
      <c r="Z19">
        <v>401</v>
      </c>
      <c r="AA19">
        <v>63</v>
      </c>
    </row>
    <row r="20" spans="1:27" x14ac:dyDescent="0.25">
      <c r="A20" t="s">
        <v>52</v>
      </c>
      <c r="B20" t="s">
        <v>53</v>
      </c>
      <c r="C20" s="17">
        <v>44827</v>
      </c>
      <c r="D20" s="7">
        <v>565000</v>
      </c>
      <c r="E20" t="s">
        <v>39</v>
      </c>
      <c r="F20" t="s">
        <v>40</v>
      </c>
      <c r="G20" s="7">
        <v>565000</v>
      </c>
      <c r="H20" s="7">
        <v>93600</v>
      </c>
      <c r="I20" s="12">
        <f>H20/G20*100</f>
        <v>16.56637168141593</v>
      </c>
      <c r="J20" s="7">
        <v>283854</v>
      </c>
      <c r="K20" s="7">
        <v>65316</v>
      </c>
      <c r="L20" s="7">
        <f>G20-K20</f>
        <v>499684</v>
      </c>
      <c r="M20" s="7">
        <v>222997.953125</v>
      </c>
      <c r="N20" s="22">
        <f>L20/M20</f>
        <v>2.2407559934862071</v>
      </c>
      <c r="O20" s="26">
        <v>884</v>
      </c>
      <c r="P20" s="31">
        <f>L20/O20</f>
        <v>565.25339366515834</v>
      </c>
      <c r="Q20" s="36" t="s">
        <v>41</v>
      </c>
      <c r="R20" s="41">
        <f>ABS(N13-N20)*100</f>
        <v>103.39133913083928</v>
      </c>
      <c r="S20" t="s">
        <v>42</v>
      </c>
      <c r="T20" t="s">
        <v>49</v>
      </c>
      <c r="U20" s="7">
        <v>63772</v>
      </c>
      <c r="V20" t="s">
        <v>43</v>
      </c>
      <c r="W20" s="17" t="s">
        <v>44</v>
      </c>
      <c r="Y20" t="s">
        <v>45</v>
      </c>
      <c r="Z20">
        <v>401</v>
      </c>
      <c r="AA20">
        <v>94</v>
      </c>
    </row>
    <row r="21" spans="1:27" x14ac:dyDescent="0.25">
      <c r="A21" t="s">
        <v>67</v>
      </c>
      <c r="B21" t="s">
        <v>68</v>
      </c>
      <c r="C21" s="17">
        <v>44524</v>
      </c>
      <c r="D21" s="7">
        <v>129000</v>
      </c>
      <c r="E21" t="s">
        <v>39</v>
      </c>
      <c r="F21" t="s">
        <v>40</v>
      </c>
      <c r="G21" s="7">
        <v>129000</v>
      </c>
      <c r="H21" s="7">
        <v>0</v>
      </c>
      <c r="I21" s="12">
        <f>H21/G21*100</f>
        <v>0</v>
      </c>
      <c r="J21" s="7">
        <v>216821</v>
      </c>
      <c r="K21" s="7">
        <v>106849</v>
      </c>
      <c r="L21" s="7">
        <f>G21-K21</f>
        <v>22151</v>
      </c>
      <c r="M21" s="7">
        <v>112216.328125</v>
      </c>
      <c r="N21" s="22">
        <f>L21/M21</f>
        <v>0.19739551605471853</v>
      </c>
      <c r="O21" s="26">
        <v>2710</v>
      </c>
      <c r="P21" s="31">
        <f>L21/O21</f>
        <v>8.1738007380073796</v>
      </c>
      <c r="Q21" s="36" t="s">
        <v>41</v>
      </c>
      <c r="R21" s="41">
        <f>ABS(N13-N21)*100</f>
        <v>100.94470861230957</v>
      </c>
      <c r="S21" t="s">
        <v>69</v>
      </c>
      <c r="T21" t="s">
        <v>49</v>
      </c>
      <c r="U21" s="7">
        <v>89994</v>
      </c>
      <c r="V21" t="s">
        <v>43</v>
      </c>
      <c r="W21" s="17" t="s">
        <v>44</v>
      </c>
      <c r="Y21" t="s">
        <v>45</v>
      </c>
      <c r="Z21">
        <v>401</v>
      </c>
      <c r="AA21">
        <v>76</v>
      </c>
    </row>
  </sheetData>
  <conditionalFormatting sqref="A20:AM21 A2:AM10">
    <cfRule type="expression" dxfId="5" priority="6" stopIfTrue="1">
      <formula>MOD(ROW(),4)&lt;2</formula>
    </cfRule>
  </conditionalFormatting>
  <conditionalFormatting sqref="A19:AM21">
    <cfRule type="expression" dxfId="4" priority="3" stopIfTrue="1">
      <formula>MOD(ROW(),4)&gt;1</formula>
    </cfRule>
    <cfRule type="expression" dxfId="3" priority="4" stopIfTrue="1">
      <formula>MOD(ROW(),4)&lt;2</formula>
    </cfRule>
  </conditionalFormatting>
  <conditionalFormatting sqref="A20:AM21 A2:AM10">
    <cfRule type="expression" dxfId="2" priority="5" stopIfTrue="1">
      <formula>MOD(ROW(),4)&gt;1</formula>
    </cfRule>
  </conditionalFormatting>
  <conditionalFormatting sqref="A4:AM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6FA3E-FADD-4796-8C91-C31F8D13E11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2024-01-14T18:57:05Z</dcterms:created>
  <dcterms:modified xsi:type="dcterms:W3CDTF">2024-01-14T19:22:25Z</dcterms:modified>
</cp:coreProperties>
</file>