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Land Tables\"/>
    </mc:Choice>
  </mc:AlternateContent>
  <xr:revisionPtr revIDLastSave="0" documentId="8_{56FA787E-461E-4CE0-A529-A700F88EC3FB}" xr6:coauthVersionLast="47" xr6:coauthVersionMax="47" xr10:uidLastSave="{00000000-0000-0000-0000-000000000000}"/>
  <bookViews>
    <workbookView xWindow="28680" yWindow="-120" windowWidth="29040" windowHeight="15720" xr2:uid="{F03B1379-7040-4432-AA07-D7B92F863EB6}"/>
  </bookViews>
  <sheets>
    <sheet name="North Shore" sheetId="3" r:id="rId1"/>
    <sheet name="Low Bank" sheetId="4" r:id="rId2"/>
    <sheet name="Moderate Bank" sheetId="5" r:id="rId3"/>
    <sheet name="Medium Bank" sheetId="6" r:id="rId4"/>
    <sheet name="High Bank" sheetId="7" r:id="rId5"/>
    <sheet name="Low BK-RD Div" sheetId="8" r:id="rId6"/>
    <sheet name="Mod BK-RD Div" sheetId="9" r:id="rId7"/>
    <sheet name="Med BK-RD Div" sheetId="10" r:id="rId8"/>
    <sheet name="High BK-RD Div" sheetId="11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9" l="1"/>
  <c r="S2" i="9"/>
  <c r="K3" i="9"/>
  <c r="R3" i="9" s="1"/>
  <c r="K3" i="8"/>
  <c r="S3" i="8" s="1"/>
  <c r="K4" i="8"/>
  <c r="S4" i="8" s="1"/>
  <c r="I5" i="5"/>
  <c r="K5" i="5"/>
  <c r="Q5" i="5"/>
  <c r="R5" i="5"/>
  <c r="S5" i="5"/>
  <c r="I2" i="5"/>
  <c r="K2" i="5"/>
  <c r="Q2" i="5"/>
  <c r="R2" i="5"/>
  <c r="S2" i="5"/>
  <c r="P7" i="10"/>
  <c r="O7" i="10"/>
  <c r="M7" i="10"/>
  <c r="L7" i="10"/>
  <c r="J7" i="10"/>
  <c r="H7" i="10"/>
  <c r="G7" i="10"/>
  <c r="D7" i="10"/>
  <c r="K6" i="10"/>
  <c r="S6" i="10" s="1"/>
  <c r="I6" i="10"/>
  <c r="K5" i="10"/>
  <c r="R5" i="10" s="1"/>
  <c r="I5" i="10"/>
  <c r="K4" i="10"/>
  <c r="R4" i="10" s="1"/>
  <c r="I4" i="10"/>
  <c r="K3" i="10"/>
  <c r="S3" i="10" s="1"/>
  <c r="I3" i="10"/>
  <c r="K2" i="10"/>
  <c r="S2" i="10" s="1"/>
  <c r="I2" i="10"/>
  <c r="P4" i="9"/>
  <c r="O4" i="9"/>
  <c r="M4" i="9"/>
  <c r="L4" i="9"/>
  <c r="J4" i="9"/>
  <c r="H4" i="9"/>
  <c r="G4" i="9"/>
  <c r="D4" i="9"/>
  <c r="I3" i="9"/>
  <c r="I2" i="9"/>
  <c r="P5" i="8"/>
  <c r="O5" i="8"/>
  <c r="M5" i="8"/>
  <c r="L5" i="8"/>
  <c r="J5" i="8"/>
  <c r="H5" i="8"/>
  <c r="G5" i="8"/>
  <c r="D5" i="8"/>
  <c r="I4" i="8"/>
  <c r="I3" i="8"/>
  <c r="K2" i="8"/>
  <c r="Q2" i="8" s="1"/>
  <c r="I2" i="8"/>
  <c r="P5" i="6"/>
  <c r="O5" i="6"/>
  <c r="M5" i="6"/>
  <c r="L5" i="6"/>
  <c r="J5" i="6"/>
  <c r="H5" i="6"/>
  <c r="G5" i="6"/>
  <c r="D5" i="6"/>
  <c r="K4" i="6"/>
  <c r="R4" i="6" s="1"/>
  <c r="I4" i="6"/>
  <c r="K3" i="6"/>
  <c r="S3" i="6" s="1"/>
  <c r="I3" i="6"/>
  <c r="K2" i="6"/>
  <c r="Q2" i="6" s="1"/>
  <c r="I2" i="6"/>
  <c r="P6" i="5"/>
  <c r="O6" i="5"/>
  <c r="M6" i="5"/>
  <c r="L6" i="5"/>
  <c r="J6" i="5"/>
  <c r="H6" i="5"/>
  <c r="G6" i="5"/>
  <c r="D6" i="5"/>
  <c r="K4" i="5"/>
  <c r="R4" i="5" s="1"/>
  <c r="I4" i="5"/>
  <c r="K3" i="5"/>
  <c r="S3" i="5" s="1"/>
  <c r="I3" i="5"/>
  <c r="P6" i="4"/>
  <c r="O6" i="4"/>
  <c r="M6" i="4"/>
  <c r="L6" i="4"/>
  <c r="J6" i="4"/>
  <c r="H6" i="4"/>
  <c r="G6" i="4"/>
  <c r="D6" i="4"/>
  <c r="K5" i="4"/>
  <c r="S5" i="4" s="1"/>
  <c r="I5" i="4"/>
  <c r="K4" i="4"/>
  <c r="S4" i="4" s="1"/>
  <c r="I4" i="4"/>
  <c r="K3" i="4"/>
  <c r="S3" i="4" s="1"/>
  <c r="I3" i="4"/>
  <c r="K2" i="4"/>
  <c r="Q2" i="4" s="1"/>
  <c r="I2" i="4"/>
  <c r="K5" i="3"/>
  <c r="K2" i="3"/>
  <c r="P8" i="3"/>
  <c r="O8" i="3"/>
  <c r="M8" i="3"/>
  <c r="L8" i="3"/>
  <c r="J8" i="3"/>
  <c r="H8" i="3"/>
  <c r="G8" i="3"/>
  <c r="D8" i="3"/>
  <c r="K7" i="3"/>
  <c r="S7" i="3" s="1"/>
  <c r="I7" i="3"/>
  <c r="K6" i="3"/>
  <c r="Q6" i="3" s="1"/>
  <c r="I6" i="3"/>
  <c r="S5" i="3"/>
  <c r="I5" i="3"/>
  <c r="K4" i="3"/>
  <c r="S4" i="3" s="1"/>
  <c r="I4" i="3"/>
  <c r="K3" i="3"/>
  <c r="S3" i="3" s="1"/>
  <c r="I3" i="3"/>
  <c r="S2" i="3"/>
  <c r="I2" i="3"/>
  <c r="I8" i="10" l="1"/>
  <c r="Q3" i="10"/>
  <c r="R3" i="10"/>
  <c r="Q6" i="10"/>
  <c r="S4" i="10"/>
  <c r="R6" i="10"/>
  <c r="I9" i="10"/>
  <c r="I5" i="9"/>
  <c r="K4" i="9"/>
  <c r="S6" i="9" s="1"/>
  <c r="I6" i="9"/>
  <c r="I6" i="8"/>
  <c r="Q3" i="8"/>
  <c r="R3" i="8"/>
  <c r="I7" i="8"/>
  <c r="R2" i="8"/>
  <c r="S2" i="8"/>
  <c r="I6" i="6"/>
  <c r="I7" i="6"/>
  <c r="R2" i="6"/>
  <c r="S2" i="6"/>
  <c r="S4" i="6"/>
  <c r="R3" i="5"/>
  <c r="Q3" i="5"/>
  <c r="I7" i="5"/>
  <c r="I8" i="5"/>
  <c r="I7" i="4"/>
  <c r="I8" i="4"/>
  <c r="Q3" i="4"/>
  <c r="R3" i="4"/>
  <c r="S5" i="10"/>
  <c r="Q2" i="10"/>
  <c r="K7" i="10"/>
  <c r="Q4" i="10"/>
  <c r="R2" i="10"/>
  <c r="Q5" i="10"/>
  <c r="Q3" i="9"/>
  <c r="S3" i="9"/>
  <c r="Q2" i="9"/>
  <c r="R2" i="9"/>
  <c r="K5" i="8"/>
  <c r="Q4" i="8"/>
  <c r="R4" i="8"/>
  <c r="K5" i="6"/>
  <c r="Q3" i="6"/>
  <c r="R3" i="6"/>
  <c r="Q4" i="6"/>
  <c r="K6" i="5"/>
  <c r="S4" i="5"/>
  <c r="Q4" i="5"/>
  <c r="R2" i="4"/>
  <c r="S2" i="4"/>
  <c r="Q5" i="4"/>
  <c r="K6" i="4"/>
  <c r="Q4" i="4"/>
  <c r="R5" i="4"/>
  <c r="R4" i="4"/>
  <c r="I9" i="3"/>
  <c r="Q5" i="3"/>
  <c r="R5" i="3"/>
  <c r="I10" i="3"/>
  <c r="R6" i="3"/>
  <c r="Q4" i="3"/>
  <c r="R4" i="3"/>
  <c r="Q2" i="3"/>
  <c r="R2" i="3"/>
  <c r="Q7" i="3"/>
  <c r="K8" i="3"/>
  <c r="Q3" i="3"/>
  <c r="R3" i="3"/>
  <c r="R7" i="3"/>
  <c r="S6" i="3"/>
  <c r="P6" i="9" l="1"/>
  <c r="M6" i="9"/>
  <c r="S9" i="10"/>
  <c r="P9" i="10"/>
  <c r="M9" i="10"/>
  <c r="M7" i="8"/>
  <c r="S7" i="8"/>
  <c r="P7" i="8"/>
  <c r="S7" i="6"/>
  <c r="P7" i="6"/>
  <c r="M7" i="6"/>
  <c r="P8" i="5"/>
  <c r="M8" i="5"/>
  <c r="S8" i="5"/>
  <c r="P8" i="4"/>
  <c r="S8" i="4"/>
  <c r="M8" i="4"/>
  <c r="M10" i="3"/>
  <c r="P10" i="3"/>
  <c r="S10" i="3"/>
</calcChain>
</file>

<file path=xl/sharedStrings.xml><?xml version="1.0" encoding="utf-8"?>
<sst xmlns="http://schemas.openxmlformats.org/spreadsheetml/2006/main" count="630" uniqueCount="125">
  <si>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</si>
  <si>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</si>
  <si>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</si>
  <si>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</si>
  <si>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</si>
  <si>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</si>
  <si>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</si>
  <si>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</si>
  <si>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</si>
  <si>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</si>
  <si>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</si>
  <si>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</si>
  <si>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</si>
  <si>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</si>
  <si>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</si>
  <si>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</si>
  <si>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</si>
  <si>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</si>
  <si>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</si>
  <si>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</si>
  <si>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</si>
  <si>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</si>
  <si>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</si>
  <si>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</si>
  <si>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</si>
  <si>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</si>
  <si>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</si>
  <si>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</si>
  <si>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</si>
  <si>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</si>
  <si>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WD</t>
  </si>
  <si>
    <t>03-ARM'S LENGTH</t>
  </si>
  <si>
    <t>LKSHR</t>
  </si>
  <si>
    <t>LMF-LAKE MICHIGAN FRONTAGE</t>
  </si>
  <si>
    <t>NOT INSPECTED</t>
  </si>
  <si>
    <t>RES 1 FAMILY</t>
  </si>
  <si>
    <t>401</t>
  </si>
  <si>
    <t xml:space="preserve">LOW BANK </t>
  </si>
  <si>
    <t>20-004-007-12</t>
  </si>
  <si>
    <t>3590 SAUGATUCK BEACH RD #1</t>
  </si>
  <si>
    <t>4674-166</t>
  </si>
  <si>
    <t>RES VAC</t>
  </si>
  <si>
    <t>N/S LAKE</t>
  </si>
  <si>
    <t>20-004-007-13</t>
  </si>
  <si>
    <t>3588 SAUGATUCK BEACH RD #2</t>
  </si>
  <si>
    <t>4759/237</t>
  </si>
  <si>
    <t>402</t>
  </si>
  <si>
    <t>20-004-007-14</t>
  </si>
  <si>
    <t>3586 SAUGATUCK BEACH RD #3</t>
  </si>
  <si>
    <t>4718-689</t>
  </si>
  <si>
    <t>20-004-007-15</t>
  </si>
  <si>
    <t>3578 SAUGATUCK BEACH RD #4</t>
  </si>
  <si>
    <t>4630-522</t>
  </si>
  <si>
    <t>20-004-007-16</t>
  </si>
  <si>
    <t>3572 SAUGATUCK BEACH RD #5</t>
  </si>
  <si>
    <t>4747/365</t>
  </si>
  <si>
    <t>20-004-007-17</t>
  </si>
  <si>
    <t>3566 SAUGATUCK BEACH RD #6</t>
  </si>
  <si>
    <t>4630-117</t>
  </si>
  <si>
    <t>20-017-011-00</t>
  </si>
  <si>
    <t>3007 LAKESHORE DR</t>
  </si>
  <si>
    <t xml:space="preserve">WD </t>
  </si>
  <si>
    <t>4778 506</t>
  </si>
  <si>
    <t>MED BK RD-DIV</t>
  </si>
  <si>
    <t>20-020-009-03</t>
  </si>
  <si>
    <t>2975 LAKESHORE DR</t>
  </si>
  <si>
    <t>4728-931</t>
  </si>
  <si>
    <t>20-020-027-10</t>
  </si>
  <si>
    <t>2955 LAKESHORE DR</t>
  </si>
  <si>
    <t>4811/940</t>
  </si>
  <si>
    <t>LOW BK-RD DIV</t>
  </si>
  <si>
    <t>20-032-009-00</t>
  </si>
  <si>
    <t>2578 LAKESHORE DR</t>
  </si>
  <si>
    <t>4738-707</t>
  </si>
  <si>
    <t>MEDIUM BANK</t>
  </si>
  <si>
    <t>20-032-013-00</t>
  </si>
  <si>
    <t>2552 LAKESHORE DR</t>
  </si>
  <si>
    <t>4659-810</t>
  </si>
  <si>
    <t>20-032-013-10</t>
  </si>
  <si>
    <t>LAKESHORE DR V/L</t>
  </si>
  <si>
    <t>4732-961</t>
  </si>
  <si>
    <t>20-040-002-00</t>
  </si>
  <si>
    <t>2809 LAKESHORE DR</t>
  </si>
  <si>
    <t>19-MULTI PARCEL ARM'S LENGTH</t>
  </si>
  <si>
    <t>4692-646</t>
  </si>
  <si>
    <t>20-029-008-10</t>
  </si>
  <si>
    <t>MOD BK RD-DIV</t>
  </si>
  <si>
    <t>20-040-010-00</t>
  </si>
  <si>
    <t>2787 LAKESHORE DR</t>
  </si>
  <si>
    <t>4719-7</t>
  </si>
  <si>
    <t>20-029-011-00</t>
  </si>
  <si>
    <t>20-060-011-00</t>
  </si>
  <si>
    <t>2641 LAKESHORE DR</t>
  </si>
  <si>
    <t>4637-153</t>
  </si>
  <si>
    <t>20-120-009-00</t>
  </si>
  <si>
    <t>2671 LAKESHORE DR</t>
  </si>
  <si>
    <t>4784/942</t>
  </si>
  <si>
    <t>20-120-009-10</t>
  </si>
  <si>
    <t>20-160-001-00</t>
  </si>
  <si>
    <t>2500 LAKESHORE DR</t>
  </si>
  <si>
    <t>4722-971</t>
  </si>
  <si>
    <t>RESIDENTIAL</t>
  </si>
  <si>
    <t>MODERATE BANK</t>
  </si>
  <si>
    <t>20-160-003-00</t>
  </si>
  <si>
    <t>2508 LAKESHORE DR</t>
  </si>
  <si>
    <t>4719-92</t>
  </si>
  <si>
    <t>20-220-009-02</t>
  </si>
  <si>
    <t>2849 LAKESHORE DR</t>
  </si>
  <si>
    <t>4608-321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</si>
  <si>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</si>
  <si>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</si>
  <si>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</si>
  <si>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</si>
  <si>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</si>
  <si>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</si>
  <si>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</si>
  <si>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Concluded FF Rate</t>
  </si>
  <si>
    <t>No High Bank Sales</t>
  </si>
  <si>
    <t>Other lakefront rate are increasing an average of 4%</t>
  </si>
  <si>
    <t>5,685 x 1.04 = 5,912</t>
  </si>
  <si>
    <t>Concluded FF Rate 5,900</t>
  </si>
  <si>
    <t>No High Bank Road Divided Sales</t>
  </si>
  <si>
    <t>Other lakefront rates are increasing an average of 4%</t>
  </si>
  <si>
    <t>4,565 x 1.04 = 4,747</t>
  </si>
  <si>
    <t>Concluded FF Rate 4,750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</si>
</sst>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14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166" fontId="0" fillId="4" borderId="0" xfId="0" applyNumberFormat="1" applyFill="1"/>
    <xf numFmtId="38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1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FB47A-E580-4758-AD15-0CED02A36CF0}">
  <dimension ref="A1:AX12"/>
  <sheetViews>
    <sheetView tabSelected="1" workbookViewId="0">
      <selection activeCell="H19" sqref="H19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30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6.4257812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38</v>
      </c>
      <c r="B2" t="s">
        <v>39</v>
      </c>
      <c r="C2" s="25">
        <v>44434</v>
      </c>
      <c r="D2" s="15">
        <v>3200000</v>
      </c>
      <c r="E2" t="s">
        <v>30</v>
      </c>
      <c r="F2" t="s">
        <v>31</v>
      </c>
      <c r="G2" s="15">
        <v>3200000</v>
      </c>
      <c r="H2" s="15">
        <v>1099100</v>
      </c>
      <c r="I2" s="20">
        <f>H2/G2*100</f>
        <v>34.346874999999997</v>
      </c>
      <c r="J2" s="15">
        <v>3408124</v>
      </c>
      <c r="K2" s="15">
        <f>G2-0</f>
        <v>3200000</v>
      </c>
      <c r="L2" s="15">
        <v>2985834</v>
      </c>
      <c r="M2" s="30">
        <v>183.18</v>
      </c>
      <c r="N2" s="34">
        <v>0</v>
      </c>
      <c r="O2" s="39">
        <v>3.5379999999999998</v>
      </c>
      <c r="P2" s="39">
        <v>3.5379999999999998</v>
      </c>
      <c r="Q2" s="15">
        <f>K2/M2</f>
        <v>17469.156021399715</v>
      </c>
      <c r="R2" s="15">
        <f>K2/O2</f>
        <v>904465.79988694179</v>
      </c>
      <c r="S2" s="44">
        <f>K2/O2/43560</f>
        <v>20.763677683354953</v>
      </c>
      <c r="T2" s="39">
        <v>183.18</v>
      </c>
      <c r="U2" s="5" t="s">
        <v>32</v>
      </c>
      <c r="V2" t="s">
        <v>40</v>
      </c>
      <c r="X2" t="s">
        <v>33</v>
      </c>
      <c r="Y2">
        <v>0</v>
      </c>
      <c r="Z2">
        <v>1</v>
      </c>
      <c r="AA2" s="7">
        <v>44937</v>
      </c>
      <c r="AB2" t="s">
        <v>41</v>
      </c>
      <c r="AC2" s="6" t="s">
        <v>36</v>
      </c>
      <c r="AD2" t="s">
        <v>42</v>
      </c>
    </row>
    <row r="3" spans="1:50" x14ac:dyDescent="0.25">
      <c r="A3" t="s">
        <v>43</v>
      </c>
      <c r="B3" t="s">
        <v>44</v>
      </c>
      <c r="C3" s="25">
        <v>44679</v>
      </c>
      <c r="D3" s="15">
        <v>2600000</v>
      </c>
      <c r="E3" t="s">
        <v>30</v>
      </c>
      <c r="F3" t="s">
        <v>31</v>
      </c>
      <c r="G3" s="15">
        <v>2600000</v>
      </c>
      <c r="H3" s="15">
        <v>1018700</v>
      </c>
      <c r="I3" s="20">
        <f>H3/G3*100</f>
        <v>39.180769230769229</v>
      </c>
      <c r="J3" s="15">
        <v>2767414</v>
      </c>
      <c r="K3" s="15">
        <f>G3-0</f>
        <v>2600000</v>
      </c>
      <c r="L3" s="15">
        <v>2767414</v>
      </c>
      <c r="M3" s="30">
        <v>169.78</v>
      </c>
      <c r="N3" s="34">
        <v>0</v>
      </c>
      <c r="O3" s="39">
        <v>2.3519999999999999</v>
      </c>
      <c r="P3" s="39">
        <v>2.3519999999999999</v>
      </c>
      <c r="Q3" s="15">
        <f>K3/M3</f>
        <v>15313.935681470137</v>
      </c>
      <c r="R3" s="15">
        <f>K3/O3</f>
        <v>1105442.1768707484</v>
      </c>
      <c r="S3" s="44">
        <f>K3/O3/43560</f>
        <v>25.37746044239551</v>
      </c>
      <c r="T3" s="39">
        <v>169.78</v>
      </c>
      <c r="U3" s="5" t="s">
        <v>32</v>
      </c>
      <c r="V3" t="s">
        <v>45</v>
      </c>
      <c r="X3" t="s">
        <v>33</v>
      </c>
      <c r="Y3">
        <v>0</v>
      </c>
      <c r="Z3">
        <v>1</v>
      </c>
      <c r="AA3" t="s">
        <v>34</v>
      </c>
      <c r="AB3" t="s">
        <v>41</v>
      </c>
      <c r="AC3" s="6" t="s">
        <v>46</v>
      </c>
      <c r="AD3" t="s">
        <v>42</v>
      </c>
    </row>
    <row r="4" spans="1:50" x14ac:dyDescent="0.25">
      <c r="A4" t="s">
        <v>47</v>
      </c>
      <c r="B4" t="s">
        <v>48</v>
      </c>
      <c r="C4" s="25">
        <v>44567</v>
      </c>
      <c r="D4" s="15">
        <v>2600000</v>
      </c>
      <c r="E4" t="s">
        <v>30</v>
      </c>
      <c r="F4" t="s">
        <v>31</v>
      </c>
      <c r="G4" s="15">
        <v>2600000</v>
      </c>
      <c r="H4" s="15">
        <v>984400</v>
      </c>
      <c r="I4" s="20">
        <f>H4/G4*100</f>
        <v>37.861538461538466</v>
      </c>
      <c r="J4" s="15">
        <v>2674341</v>
      </c>
      <c r="K4" s="15">
        <f>G4-0</f>
        <v>2600000</v>
      </c>
      <c r="L4" s="15">
        <v>2674341</v>
      </c>
      <c r="M4" s="30">
        <v>164.07</v>
      </c>
      <c r="N4" s="34">
        <v>0</v>
      </c>
      <c r="O4" s="39">
        <v>2.456</v>
      </c>
      <c r="P4" s="39">
        <v>2.456</v>
      </c>
      <c r="Q4" s="15">
        <f>K4/M4</f>
        <v>15846.894618150791</v>
      </c>
      <c r="R4" s="15">
        <f>K4/O4</f>
        <v>1058631.9218241042</v>
      </c>
      <c r="S4" s="44">
        <f>K4/O4/43560</f>
        <v>24.302844853629573</v>
      </c>
      <c r="T4" s="39">
        <v>164.07</v>
      </c>
      <c r="U4" s="5" t="s">
        <v>32</v>
      </c>
      <c r="V4" t="s">
        <v>49</v>
      </c>
      <c r="X4" t="s">
        <v>33</v>
      </c>
      <c r="Y4">
        <v>0</v>
      </c>
      <c r="Z4">
        <v>1</v>
      </c>
      <c r="AA4" s="7">
        <v>44937</v>
      </c>
      <c r="AB4" t="s">
        <v>41</v>
      </c>
      <c r="AC4" s="6" t="s">
        <v>46</v>
      </c>
      <c r="AD4" t="s">
        <v>42</v>
      </c>
    </row>
    <row r="5" spans="1:50" x14ac:dyDescent="0.25">
      <c r="A5" t="s">
        <v>50</v>
      </c>
      <c r="B5" t="s">
        <v>51</v>
      </c>
      <c r="C5" s="25">
        <v>44344</v>
      </c>
      <c r="D5" s="15">
        <v>2550000</v>
      </c>
      <c r="E5" t="s">
        <v>30</v>
      </c>
      <c r="F5" t="s">
        <v>31</v>
      </c>
      <c r="G5" s="15">
        <v>2550000</v>
      </c>
      <c r="H5" s="15">
        <v>986800</v>
      </c>
      <c r="I5" s="20">
        <f>H5/G5*100</f>
        <v>38.698039215686272</v>
      </c>
      <c r="J5" s="15">
        <v>3651040</v>
      </c>
      <c r="K5" s="15">
        <f>G5-0</f>
        <v>2550000</v>
      </c>
      <c r="L5" s="15">
        <v>2680861</v>
      </c>
      <c r="M5" s="30">
        <v>164.47</v>
      </c>
      <c r="N5" s="34">
        <v>0</v>
      </c>
      <c r="O5" s="39">
        <v>2.718</v>
      </c>
      <c r="P5" s="39">
        <v>2.718</v>
      </c>
      <c r="Q5" s="15">
        <f>K5/M5</f>
        <v>15504.347297379461</v>
      </c>
      <c r="R5" s="15">
        <f>K5/O5</f>
        <v>938189.84547461371</v>
      </c>
      <c r="S5" s="44">
        <f>K5/O5/43560</f>
        <v>21.537875240464043</v>
      </c>
      <c r="T5" s="39">
        <v>164.47</v>
      </c>
      <c r="U5" s="5" t="s">
        <v>32</v>
      </c>
      <c r="V5" t="s">
        <v>52</v>
      </c>
      <c r="X5" t="s">
        <v>33</v>
      </c>
      <c r="Y5">
        <v>0</v>
      </c>
      <c r="Z5">
        <v>1</v>
      </c>
      <c r="AA5" s="7">
        <v>44937</v>
      </c>
      <c r="AB5" t="s">
        <v>41</v>
      </c>
      <c r="AC5" s="6" t="s">
        <v>36</v>
      </c>
      <c r="AD5" t="s">
        <v>42</v>
      </c>
    </row>
    <row r="6" spans="1:50" x14ac:dyDescent="0.25">
      <c r="A6" t="s">
        <v>53</v>
      </c>
      <c r="B6" t="s">
        <v>54</v>
      </c>
      <c r="C6" s="25">
        <v>44642</v>
      </c>
      <c r="D6" s="15">
        <v>2695000</v>
      </c>
      <c r="E6" t="s">
        <v>30</v>
      </c>
      <c r="F6" t="s">
        <v>31</v>
      </c>
      <c r="G6" s="15">
        <v>2695000</v>
      </c>
      <c r="H6" s="15">
        <v>986800</v>
      </c>
      <c r="I6" s="20">
        <f>H6/G6*100</f>
        <v>36.615955473098332</v>
      </c>
      <c r="J6" s="15">
        <v>2680861</v>
      </c>
      <c r="K6" s="15">
        <f>G6-0</f>
        <v>2695000</v>
      </c>
      <c r="L6" s="15">
        <v>2680861</v>
      </c>
      <c r="M6" s="30">
        <v>164.47</v>
      </c>
      <c r="N6" s="34">
        <v>0</v>
      </c>
      <c r="O6" s="39">
        <v>2.6920000000000002</v>
      </c>
      <c r="P6" s="39">
        <v>2.6920000000000002</v>
      </c>
      <c r="Q6" s="15">
        <f>K6/M6</f>
        <v>16385.967045661822</v>
      </c>
      <c r="R6" s="15">
        <f>K6/O6</f>
        <v>1001114.41307578</v>
      </c>
      <c r="S6" s="44">
        <f>K6/O6/43560</f>
        <v>22.982424542602846</v>
      </c>
      <c r="T6" s="39">
        <v>164.47</v>
      </c>
      <c r="U6" s="5" t="s">
        <v>32</v>
      </c>
      <c r="V6" t="s">
        <v>55</v>
      </c>
      <c r="X6" t="s">
        <v>33</v>
      </c>
      <c r="Y6">
        <v>0</v>
      </c>
      <c r="Z6">
        <v>1</v>
      </c>
      <c r="AA6" t="s">
        <v>34</v>
      </c>
      <c r="AB6" t="s">
        <v>41</v>
      </c>
      <c r="AC6" s="6" t="s">
        <v>46</v>
      </c>
      <c r="AD6" t="s">
        <v>42</v>
      </c>
    </row>
    <row r="7" spans="1:50" ht="15.75" thickBot="1" x14ac:dyDescent="0.3">
      <c r="A7" t="s">
        <v>56</v>
      </c>
      <c r="B7" t="s">
        <v>57</v>
      </c>
      <c r="C7" s="25">
        <v>44344</v>
      </c>
      <c r="D7" s="15">
        <v>5600000</v>
      </c>
      <c r="E7" t="s">
        <v>30</v>
      </c>
      <c r="F7" t="s">
        <v>31</v>
      </c>
      <c r="G7" s="15">
        <v>5600000</v>
      </c>
      <c r="H7" s="15">
        <v>1852300</v>
      </c>
      <c r="I7" s="20">
        <f>H7/G7*100</f>
        <v>33.07678571428572</v>
      </c>
      <c r="J7" s="15">
        <v>5239308</v>
      </c>
      <c r="K7" s="15">
        <f>G7-2558447</f>
        <v>3041553</v>
      </c>
      <c r="L7" s="15">
        <v>2680861</v>
      </c>
      <c r="M7" s="30">
        <v>164.47</v>
      </c>
      <c r="N7" s="34">
        <v>0</v>
      </c>
      <c r="O7" s="39">
        <v>2.6720000000000002</v>
      </c>
      <c r="P7" s="39">
        <v>2.6720000000000002</v>
      </c>
      <c r="Q7" s="15">
        <f>K7/M7</f>
        <v>18493.056484465251</v>
      </c>
      <c r="R7" s="15">
        <f>K7/O7</f>
        <v>1138305.7634730539</v>
      </c>
      <c r="S7" s="44">
        <f>K7/O7/43560</f>
        <v>26.131904579271211</v>
      </c>
      <c r="T7" s="39">
        <v>164.47</v>
      </c>
      <c r="U7" s="5" t="s">
        <v>32</v>
      </c>
      <c r="V7" t="s">
        <v>58</v>
      </c>
      <c r="X7" t="s">
        <v>33</v>
      </c>
      <c r="Y7">
        <v>0</v>
      </c>
      <c r="Z7">
        <v>1</v>
      </c>
      <c r="AA7" s="7">
        <v>43389</v>
      </c>
      <c r="AB7" t="s">
        <v>35</v>
      </c>
      <c r="AC7" s="6" t="s">
        <v>36</v>
      </c>
      <c r="AD7" t="s">
        <v>42</v>
      </c>
    </row>
    <row r="8" spans="1:50" ht="15.75" thickTop="1" x14ac:dyDescent="0.25">
      <c r="A8" s="8"/>
      <c r="B8" s="8"/>
      <c r="C8" s="26" t="s">
        <v>109</v>
      </c>
      <c r="D8" s="16">
        <f>+SUM(D2:D7)</f>
        <v>19245000</v>
      </c>
      <c r="E8" s="8"/>
      <c r="F8" s="8"/>
      <c r="G8" s="16">
        <f>+SUM(G2:G7)</f>
        <v>19245000</v>
      </c>
      <c r="H8" s="16">
        <f>+SUM(H2:H7)</f>
        <v>6928100</v>
      </c>
      <c r="I8" s="21"/>
      <c r="J8" s="16">
        <f>+SUM(J2:J7)</f>
        <v>20421088</v>
      </c>
      <c r="K8" s="16">
        <f>+SUM(K2:K7)</f>
        <v>16686553</v>
      </c>
      <c r="L8" s="16">
        <f>+SUM(L2:L7)</f>
        <v>16470172</v>
      </c>
      <c r="M8" s="31">
        <f>+SUM(M2:M7)</f>
        <v>1010.44</v>
      </c>
      <c r="N8" s="35"/>
      <c r="O8" s="40">
        <f>+SUM(O2:O7)</f>
        <v>16.428000000000001</v>
      </c>
      <c r="P8" s="40">
        <f>+SUM(P2:P7)</f>
        <v>16.428000000000001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</row>
    <row r="9" spans="1:50" x14ac:dyDescent="0.25">
      <c r="A9" s="10"/>
      <c r="B9" s="10"/>
      <c r="C9" s="27"/>
      <c r="D9" s="17"/>
      <c r="E9" s="10"/>
      <c r="F9" s="10"/>
      <c r="G9" s="17"/>
      <c r="H9" s="17" t="s">
        <v>110</v>
      </c>
      <c r="I9" s="22">
        <f>H8/G8*100</f>
        <v>35.999480384515458</v>
      </c>
      <c r="J9" s="17"/>
      <c r="K9" s="17"/>
      <c r="L9" s="17" t="s">
        <v>111</v>
      </c>
      <c r="M9" s="32"/>
      <c r="N9" s="36"/>
      <c r="O9" s="41" t="s">
        <v>111</v>
      </c>
      <c r="P9" s="41"/>
      <c r="Q9" s="17"/>
      <c r="R9" s="17" t="s">
        <v>111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</row>
    <row r="10" spans="1:50" x14ac:dyDescent="0.25">
      <c r="A10" s="12"/>
      <c r="B10" s="12"/>
      <c r="C10" s="28"/>
      <c r="D10" s="18"/>
      <c r="E10" s="12"/>
      <c r="F10" s="12"/>
      <c r="G10" s="18"/>
      <c r="H10" s="18" t="s">
        <v>112</v>
      </c>
      <c r="I10" s="23">
        <f>STDEV(I2:I7)</f>
        <v>2.4551205926732731</v>
      </c>
      <c r="J10" s="18"/>
      <c r="K10" s="18"/>
      <c r="L10" s="18" t="s">
        <v>113</v>
      </c>
      <c r="M10" s="48">
        <f>K8/M8</f>
        <v>16514.145322829656</v>
      </c>
      <c r="N10" s="37"/>
      <c r="O10" s="42" t="s">
        <v>114</v>
      </c>
      <c r="P10" s="42">
        <f>K8/O8</f>
        <v>1015738.5561236913</v>
      </c>
      <c r="Q10" s="18"/>
      <c r="R10" s="18" t="s">
        <v>115</v>
      </c>
      <c r="S10" s="47">
        <f>K8/O8/43560</f>
        <v>23.318148671342776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</row>
    <row r="12" spans="1:50" x14ac:dyDescent="0.25">
      <c r="K12" s="49"/>
      <c r="L12" s="50" t="s">
        <v>116</v>
      </c>
      <c r="M12" s="52">
        <v>16500</v>
      </c>
    </row>
  </sheetData>
  <conditionalFormatting sqref="A2:AD7">
    <cfRule type="expression" dxfId="13" priority="1" stopIfTrue="1">
      <formula>MOD(ROW(),4)&gt;1</formula>
    </cfRule>
    <cfRule type="expression" dxfId="1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C464-E85B-4E6C-8B88-61B3EA788A0F}">
  <dimension ref="A1:AX10"/>
  <sheetViews>
    <sheetView topLeftCell="J1" workbookViewId="0">
      <selection activeCell="M10" sqref="K10:M10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30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7109375" customWidth="1"/>
    <col min="29" max="29" width="5.42578125" bestFit="1" customWidth="1"/>
    <col min="30" max="30" width="16.4257812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64</v>
      </c>
      <c r="B2" t="s">
        <v>65</v>
      </c>
      <c r="C2" s="25">
        <v>44593</v>
      </c>
      <c r="D2" s="15">
        <v>3600000</v>
      </c>
      <c r="E2" t="s">
        <v>30</v>
      </c>
      <c r="F2" t="s">
        <v>31</v>
      </c>
      <c r="G2" s="15">
        <v>3600000</v>
      </c>
      <c r="H2" s="15">
        <v>0</v>
      </c>
      <c r="I2" s="20">
        <f>H2/G2*100</f>
        <v>0</v>
      </c>
      <c r="J2" s="15">
        <v>3361024</v>
      </c>
      <c r="K2" s="15">
        <f>G2-1929794</f>
        <v>1670206</v>
      </c>
      <c r="L2" s="15">
        <v>1431230</v>
      </c>
      <c r="M2" s="30">
        <v>135</v>
      </c>
      <c r="N2" s="34">
        <v>0</v>
      </c>
      <c r="O2" s="39">
        <v>3.02</v>
      </c>
      <c r="P2" s="39">
        <v>3.02</v>
      </c>
      <c r="Q2" s="15">
        <f>K2/M2</f>
        <v>12371.896296296296</v>
      </c>
      <c r="R2" s="15">
        <f>K2/O2</f>
        <v>553048.34437086096</v>
      </c>
      <c r="S2" s="44">
        <f>K2/O2/43560</f>
        <v>12.696242983720408</v>
      </c>
      <c r="T2" s="39">
        <v>135</v>
      </c>
      <c r="U2" s="5" t="s">
        <v>32</v>
      </c>
      <c r="V2" t="s">
        <v>66</v>
      </c>
      <c r="X2" t="s">
        <v>33</v>
      </c>
      <c r="Y2">
        <v>0</v>
      </c>
      <c r="Z2">
        <v>1</v>
      </c>
      <c r="AA2" s="7">
        <v>39622</v>
      </c>
      <c r="AB2" t="s">
        <v>35</v>
      </c>
      <c r="AC2" s="6" t="s">
        <v>36</v>
      </c>
      <c r="AD2" t="s">
        <v>37</v>
      </c>
    </row>
    <row r="3" spans="1:50" x14ac:dyDescent="0.25">
      <c r="A3" t="s">
        <v>67</v>
      </c>
      <c r="B3" t="s">
        <v>68</v>
      </c>
      <c r="C3" s="25">
        <v>44855</v>
      </c>
      <c r="D3" s="15">
        <v>1795000</v>
      </c>
      <c r="E3" t="s">
        <v>30</v>
      </c>
      <c r="F3" t="s">
        <v>31</v>
      </c>
      <c r="G3" s="15">
        <v>1795000</v>
      </c>
      <c r="H3" s="15">
        <v>698300</v>
      </c>
      <c r="I3" s="20">
        <f>H3/G3*100</f>
        <v>38.902506963788305</v>
      </c>
      <c r="J3" s="15">
        <v>1597483</v>
      </c>
      <c r="K3" s="15">
        <f>G3-704139</f>
        <v>1090861</v>
      </c>
      <c r="L3" s="15">
        <v>893344</v>
      </c>
      <c r="M3" s="30">
        <v>100</v>
      </c>
      <c r="N3" s="34">
        <v>0</v>
      </c>
      <c r="O3" s="39">
        <v>4.0869999999999997</v>
      </c>
      <c r="P3" s="39">
        <v>3.8570000000000002</v>
      </c>
      <c r="Q3" s="15">
        <f>K3/M3</f>
        <v>10908.61</v>
      </c>
      <c r="R3" s="15">
        <f>K3/O3</f>
        <v>266909.95840469783</v>
      </c>
      <c r="S3" s="44">
        <f>K3/O3/43560</f>
        <v>6.1274095134228155</v>
      </c>
      <c r="T3" s="39">
        <v>100</v>
      </c>
      <c r="U3" s="5" t="s">
        <v>32</v>
      </c>
      <c r="V3" t="s">
        <v>69</v>
      </c>
      <c r="X3" t="s">
        <v>33</v>
      </c>
      <c r="Y3">
        <v>0</v>
      </c>
      <c r="Z3">
        <v>1</v>
      </c>
      <c r="AA3" s="7">
        <v>39622</v>
      </c>
      <c r="AB3" t="s">
        <v>35</v>
      </c>
      <c r="AC3" s="6" t="s">
        <v>36</v>
      </c>
      <c r="AD3" t="s">
        <v>70</v>
      </c>
    </row>
    <row r="4" spans="1:50" x14ac:dyDescent="0.25">
      <c r="A4" t="s">
        <v>87</v>
      </c>
      <c r="B4" t="s">
        <v>88</v>
      </c>
      <c r="C4" s="25">
        <v>44546</v>
      </c>
      <c r="D4" s="15">
        <v>2200000</v>
      </c>
      <c r="E4" t="s">
        <v>30</v>
      </c>
      <c r="F4" t="s">
        <v>83</v>
      </c>
      <c r="G4" s="15">
        <v>2200000</v>
      </c>
      <c r="H4" s="15">
        <v>870900</v>
      </c>
      <c r="I4" s="20">
        <f>H4/G4*100</f>
        <v>39.586363636363636</v>
      </c>
      <c r="J4" s="15">
        <v>2301947</v>
      </c>
      <c r="K4" s="15">
        <f>G4-1219579</f>
        <v>980421</v>
      </c>
      <c r="L4" s="15">
        <v>940250</v>
      </c>
      <c r="M4" s="30">
        <v>200</v>
      </c>
      <c r="N4" s="34">
        <v>1689</v>
      </c>
      <c r="O4" s="39">
        <v>3.8769999999999998</v>
      </c>
      <c r="P4" s="39">
        <v>0.80300000000000005</v>
      </c>
      <c r="Q4" s="15">
        <f>K4/M4</f>
        <v>4902.1049999999996</v>
      </c>
      <c r="R4" s="15">
        <f>K4/O4</f>
        <v>252881.35156048494</v>
      </c>
      <c r="S4" s="44">
        <f>K4/O4/43560</f>
        <v>5.8053570147035112</v>
      </c>
      <c r="T4" s="39">
        <v>200</v>
      </c>
      <c r="U4" s="5" t="s">
        <v>32</v>
      </c>
      <c r="V4" t="s">
        <v>89</v>
      </c>
      <c r="W4" t="s">
        <v>90</v>
      </c>
      <c r="X4" t="s">
        <v>33</v>
      </c>
      <c r="Y4">
        <v>0</v>
      </c>
      <c r="Z4">
        <v>0</v>
      </c>
      <c r="AA4" t="s">
        <v>34</v>
      </c>
      <c r="AB4" t="s">
        <v>35</v>
      </c>
      <c r="AC4" s="6" t="s">
        <v>36</v>
      </c>
      <c r="AD4" t="s">
        <v>70</v>
      </c>
    </row>
    <row r="5" spans="1:50" ht="15.75" thickBot="1" x14ac:dyDescent="0.3">
      <c r="A5" t="s">
        <v>103</v>
      </c>
      <c r="B5" t="s">
        <v>104</v>
      </c>
      <c r="C5" s="25">
        <v>44568</v>
      </c>
      <c r="D5" s="15">
        <v>3400000</v>
      </c>
      <c r="E5" t="s">
        <v>30</v>
      </c>
      <c r="F5" t="s">
        <v>31</v>
      </c>
      <c r="G5" s="15">
        <v>3400000</v>
      </c>
      <c r="H5" s="15">
        <v>912400</v>
      </c>
      <c r="I5" s="20">
        <f>H5/G5*100</f>
        <v>26.835294117647056</v>
      </c>
      <c r="J5" s="15">
        <v>2794330</v>
      </c>
      <c r="K5" s="15">
        <f>G5-1784330</f>
        <v>1615670</v>
      </c>
      <c r="L5" s="15">
        <v>1010000</v>
      </c>
      <c r="M5" s="30">
        <v>101</v>
      </c>
      <c r="N5" s="34">
        <v>0</v>
      </c>
      <c r="O5" s="39">
        <v>1.7</v>
      </c>
      <c r="P5" s="39">
        <v>1.7</v>
      </c>
      <c r="Q5" s="15">
        <f>K5/M5</f>
        <v>15996.732673267326</v>
      </c>
      <c r="R5" s="15">
        <f>K5/O5</f>
        <v>950394.1176470588</v>
      </c>
      <c r="S5" s="44">
        <f>K5/O5/43560</f>
        <v>21.818046777939827</v>
      </c>
      <c r="T5" s="39">
        <v>101</v>
      </c>
      <c r="U5" s="5" t="s">
        <v>32</v>
      </c>
      <c r="V5" t="s">
        <v>105</v>
      </c>
      <c r="X5" t="s">
        <v>33</v>
      </c>
      <c r="Y5">
        <v>0</v>
      </c>
      <c r="Z5">
        <v>1</v>
      </c>
      <c r="AA5" s="7">
        <v>44939</v>
      </c>
      <c r="AB5" t="s">
        <v>35</v>
      </c>
      <c r="AC5" s="6" t="s">
        <v>36</v>
      </c>
      <c r="AD5" t="s">
        <v>37</v>
      </c>
    </row>
    <row r="6" spans="1:50" ht="15.75" thickTop="1" x14ac:dyDescent="0.25">
      <c r="A6" s="8"/>
      <c r="B6" s="8"/>
      <c r="C6" s="26" t="s">
        <v>109</v>
      </c>
      <c r="D6" s="16">
        <f>+SUM(D2:D5)</f>
        <v>10995000</v>
      </c>
      <c r="E6" s="8"/>
      <c r="F6" s="8"/>
      <c r="G6" s="16">
        <f>+SUM(G2:G5)</f>
        <v>10995000</v>
      </c>
      <c r="H6" s="16">
        <f>+SUM(H2:H5)</f>
        <v>2481600</v>
      </c>
      <c r="I6" s="21"/>
      <c r="J6" s="16">
        <f>+SUM(J2:J5)</f>
        <v>10054784</v>
      </c>
      <c r="K6" s="16">
        <f>+SUM(K2:K5)</f>
        <v>5357158</v>
      </c>
      <c r="L6" s="16">
        <f>+SUM(L2:L5)</f>
        <v>4274824</v>
      </c>
      <c r="M6" s="31">
        <f>+SUM(M2:M5)</f>
        <v>536</v>
      </c>
      <c r="N6" s="35"/>
      <c r="O6" s="40">
        <f>+SUM(O2:O5)</f>
        <v>12.683999999999997</v>
      </c>
      <c r="P6" s="40">
        <f>+SUM(P2:P5)</f>
        <v>9.3800000000000008</v>
      </c>
      <c r="Q6" s="16"/>
      <c r="R6" s="16"/>
      <c r="S6" s="45"/>
      <c r="T6" s="40"/>
      <c r="U6" s="9"/>
      <c r="V6" s="8"/>
      <c r="W6" s="8"/>
      <c r="X6" s="8"/>
      <c r="Y6" s="8"/>
      <c r="Z6" s="8"/>
      <c r="AA6" s="8"/>
      <c r="AB6" s="8"/>
      <c r="AC6" s="8"/>
      <c r="AD6" s="8"/>
    </row>
    <row r="7" spans="1:50" x14ac:dyDescent="0.25">
      <c r="A7" s="10"/>
      <c r="B7" s="10"/>
      <c r="C7" s="27"/>
      <c r="D7" s="17"/>
      <c r="E7" s="10"/>
      <c r="F7" s="10"/>
      <c r="G7" s="17"/>
      <c r="H7" s="17" t="s">
        <v>110</v>
      </c>
      <c r="I7" s="22">
        <f>H6/G6*100</f>
        <v>22.57025920873124</v>
      </c>
      <c r="J7" s="17"/>
      <c r="K7" s="17"/>
      <c r="L7" s="17" t="s">
        <v>111</v>
      </c>
      <c r="M7" s="32"/>
      <c r="N7" s="36"/>
      <c r="O7" s="41" t="s">
        <v>111</v>
      </c>
      <c r="P7" s="41"/>
      <c r="Q7" s="17"/>
      <c r="R7" s="17" t="s">
        <v>111</v>
      </c>
      <c r="S7" s="46"/>
      <c r="T7" s="41"/>
      <c r="U7" s="11"/>
      <c r="V7" s="10"/>
      <c r="W7" s="10"/>
      <c r="X7" s="10"/>
      <c r="Y7" s="10"/>
      <c r="Z7" s="10"/>
      <c r="AA7" s="10"/>
      <c r="AB7" s="10"/>
      <c r="AC7" s="10"/>
      <c r="AD7" s="10"/>
    </row>
    <row r="8" spans="1:50" x14ac:dyDescent="0.25">
      <c r="A8" s="12"/>
      <c r="B8" s="12"/>
      <c r="C8" s="28"/>
      <c r="D8" s="18"/>
      <c r="E8" s="12"/>
      <c r="F8" s="12"/>
      <c r="G8" s="18"/>
      <c r="H8" s="18" t="s">
        <v>112</v>
      </c>
      <c r="I8" s="23">
        <f>STDEV(I2:I5)</f>
        <v>18.505164378474817</v>
      </c>
      <c r="J8" s="18"/>
      <c r="K8" s="18"/>
      <c r="L8" s="18" t="s">
        <v>113</v>
      </c>
      <c r="M8" s="48">
        <f>K6/M6</f>
        <v>9994.6977611940292</v>
      </c>
      <c r="N8" s="37"/>
      <c r="O8" s="42" t="s">
        <v>114</v>
      </c>
      <c r="P8" s="42">
        <f>K6/O6</f>
        <v>422355.56606748665</v>
      </c>
      <c r="Q8" s="18"/>
      <c r="R8" s="18" t="s">
        <v>115</v>
      </c>
      <c r="S8" s="47">
        <f>K6/O6/43560</f>
        <v>9.6959496342398221</v>
      </c>
      <c r="T8" s="42"/>
      <c r="U8" s="13"/>
      <c r="V8" s="12"/>
      <c r="W8" s="12"/>
      <c r="X8" s="12"/>
      <c r="Y8" s="12"/>
      <c r="Z8" s="12"/>
      <c r="AA8" s="12"/>
      <c r="AB8" s="12"/>
      <c r="AC8" s="12"/>
      <c r="AD8" s="12"/>
    </row>
    <row r="10" spans="1:50" x14ac:dyDescent="0.25">
      <c r="K10" s="49"/>
      <c r="L10" s="50" t="s">
        <v>116</v>
      </c>
      <c r="M10" s="52">
        <v>10000</v>
      </c>
    </row>
  </sheetData>
  <conditionalFormatting sqref="A2:AD5">
    <cfRule type="expression" dxfId="11" priority="1" stopIfTrue="1">
      <formula>MOD(ROW(),4)&gt;1</formula>
    </cfRule>
    <cfRule type="expression" dxfId="1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CCB8-8E8B-4CBB-BE1F-B1307C83DF0D}">
  <dimension ref="A1:AX10"/>
  <sheetViews>
    <sheetView workbookViewId="0">
      <selection activeCell="M12" sqref="M12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30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6.4257812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81</v>
      </c>
      <c r="B2" t="s">
        <v>82</v>
      </c>
      <c r="C2" s="25">
        <v>44473</v>
      </c>
      <c r="D2" s="15">
        <v>1550000</v>
      </c>
      <c r="E2" t="s">
        <v>30</v>
      </c>
      <c r="F2" t="s">
        <v>83</v>
      </c>
      <c r="G2" s="15">
        <v>1550000</v>
      </c>
      <c r="H2" s="15">
        <v>669800</v>
      </c>
      <c r="I2" s="20">
        <f>H2/G2*100</f>
        <v>43.212903225806457</v>
      </c>
      <c r="J2" s="15">
        <v>1818416</v>
      </c>
      <c r="K2" s="15">
        <f>G2-773044</f>
        <v>776956</v>
      </c>
      <c r="L2" s="15">
        <v>885000</v>
      </c>
      <c r="M2" s="30">
        <v>200</v>
      </c>
      <c r="N2" s="34">
        <v>1580</v>
      </c>
      <c r="O2" s="39">
        <v>3.6269999999999998</v>
      </c>
      <c r="P2" s="39">
        <v>0.59699999999999998</v>
      </c>
      <c r="Q2" s="15">
        <f>K2/M2</f>
        <v>3884.78</v>
      </c>
      <c r="R2" s="15">
        <f>K2/O2</f>
        <v>214214.50234353461</v>
      </c>
      <c r="S2" s="44">
        <f>K2/O2/43560</f>
        <v>4.9176882998974891</v>
      </c>
      <c r="T2" s="39">
        <v>200</v>
      </c>
      <c r="U2" s="5" t="s">
        <v>32</v>
      </c>
      <c r="V2" t="s">
        <v>84</v>
      </c>
      <c r="W2" t="s">
        <v>85</v>
      </c>
      <c r="X2" t="s">
        <v>33</v>
      </c>
      <c r="Y2">
        <v>0</v>
      </c>
      <c r="Z2">
        <v>0</v>
      </c>
      <c r="AA2" s="7">
        <v>44939</v>
      </c>
      <c r="AB2" t="s">
        <v>35</v>
      </c>
      <c r="AC2" s="6" t="s">
        <v>36</v>
      </c>
      <c r="AD2" t="s">
        <v>86</v>
      </c>
    </row>
    <row r="3" spans="1:50" x14ac:dyDescent="0.25">
      <c r="A3" t="s">
        <v>91</v>
      </c>
      <c r="B3" t="s">
        <v>92</v>
      </c>
      <c r="C3" s="25">
        <v>44362</v>
      </c>
      <c r="D3" s="15">
        <v>1720000</v>
      </c>
      <c r="E3" t="s">
        <v>30</v>
      </c>
      <c r="F3" t="s">
        <v>31</v>
      </c>
      <c r="G3" s="15">
        <v>1720000</v>
      </c>
      <c r="H3" s="15">
        <v>718400</v>
      </c>
      <c r="I3" s="20">
        <f>H3/G3*100</f>
        <v>41.767441860465112</v>
      </c>
      <c r="J3" s="15">
        <v>1502243</v>
      </c>
      <c r="K3" s="15">
        <f>G3-735722</f>
        <v>984278</v>
      </c>
      <c r="L3" s="15">
        <v>766521</v>
      </c>
      <c r="M3" s="30">
        <v>100</v>
      </c>
      <c r="N3" s="34">
        <v>100</v>
      </c>
      <c r="O3" s="39">
        <v>1.3779999999999999</v>
      </c>
      <c r="P3" s="39">
        <v>1.3779999999999999</v>
      </c>
      <c r="Q3" s="15">
        <f>K3/M3</f>
        <v>9842.7800000000007</v>
      </c>
      <c r="R3" s="15">
        <f>K3/O3</f>
        <v>714280.11611030484</v>
      </c>
      <c r="S3" s="44">
        <f>K3/O3/43560</f>
        <v>16.397615154047401</v>
      </c>
      <c r="T3" s="39">
        <v>100</v>
      </c>
      <c r="U3" s="5" t="s">
        <v>32</v>
      </c>
      <c r="V3" t="s">
        <v>93</v>
      </c>
      <c r="X3" t="s">
        <v>33</v>
      </c>
      <c r="Y3">
        <v>0</v>
      </c>
      <c r="Z3">
        <v>0</v>
      </c>
      <c r="AA3" t="s">
        <v>34</v>
      </c>
      <c r="AB3" t="s">
        <v>35</v>
      </c>
      <c r="AC3" s="6" t="s">
        <v>36</v>
      </c>
      <c r="AD3" t="s">
        <v>86</v>
      </c>
    </row>
    <row r="4" spans="1:50" ht="15.75" thickBot="1" x14ac:dyDescent="0.3">
      <c r="A4" t="s">
        <v>98</v>
      </c>
      <c r="B4" t="s">
        <v>99</v>
      </c>
      <c r="C4" s="25">
        <v>44575</v>
      </c>
      <c r="D4" s="15">
        <v>1250000</v>
      </c>
      <c r="E4" t="s">
        <v>30</v>
      </c>
      <c r="F4" t="s">
        <v>31</v>
      </c>
      <c r="G4" s="15">
        <v>1250000</v>
      </c>
      <c r="H4" s="15">
        <v>524600</v>
      </c>
      <c r="I4" s="20">
        <f>H4/G4*100</f>
        <v>41.967999999999996</v>
      </c>
      <c r="J4" s="15">
        <v>1232459</v>
      </c>
      <c r="K4" s="15">
        <f>G4-473063</f>
        <v>776937</v>
      </c>
      <c r="L4" s="15">
        <v>759396</v>
      </c>
      <c r="M4" s="30">
        <v>80</v>
      </c>
      <c r="N4" s="34">
        <v>0</v>
      </c>
      <c r="O4" s="39">
        <v>1.61</v>
      </c>
      <c r="P4" s="39">
        <v>1.61</v>
      </c>
      <c r="Q4" s="15">
        <f>K4/M4</f>
        <v>9711.7124999999996</v>
      </c>
      <c r="R4" s="15">
        <f>K4/O4</f>
        <v>482569.5652173913</v>
      </c>
      <c r="S4" s="44">
        <f>K4/O4/43560</f>
        <v>11.07827284704755</v>
      </c>
      <c r="T4" s="39">
        <v>80</v>
      </c>
      <c r="U4" s="5" t="s">
        <v>32</v>
      </c>
      <c r="V4" t="s">
        <v>100</v>
      </c>
      <c r="X4" t="s">
        <v>33</v>
      </c>
      <c r="Y4">
        <v>0</v>
      </c>
      <c r="Z4">
        <v>1</v>
      </c>
      <c r="AA4" s="7">
        <v>39580</v>
      </c>
      <c r="AB4" t="s">
        <v>101</v>
      </c>
      <c r="AC4" s="6" t="s">
        <v>36</v>
      </c>
      <c r="AD4" t="s">
        <v>102</v>
      </c>
    </row>
    <row r="5" spans="1:50" ht="15.75" thickBot="1" x14ac:dyDescent="0.3">
      <c r="A5" t="s">
        <v>106</v>
      </c>
      <c r="B5" t="s">
        <v>107</v>
      </c>
      <c r="C5" s="25">
        <v>44302</v>
      </c>
      <c r="D5" s="15">
        <v>1080000</v>
      </c>
      <c r="E5" t="s">
        <v>30</v>
      </c>
      <c r="F5" t="s">
        <v>31</v>
      </c>
      <c r="G5" s="15">
        <v>1080000</v>
      </c>
      <c r="H5" s="15">
        <v>665100</v>
      </c>
      <c r="I5" s="20">
        <f>H5/G5*100</f>
        <v>61.583333333333336</v>
      </c>
      <c r="J5" s="15">
        <v>1348230</v>
      </c>
      <c r="K5" s="15">
        <f>G5-484230</f>
        <v>595770</v>
      </c>
      <c r="L5" s="15">
        <v>864000</v>
      </c>
      <c r="M5" s="30">
        <v>120</v>
      </c>
      <c r="N5" s="34">
        <v>0</v>
      </c>
      <c r="O5" s="39">
        <v>1.26</v>
      </c>
      <c r="P5" s="39">
        <v>1.26</v>
      </c>
      <c r="Q5" s="15">
        <f>K5/M5</f>
        <v>4964.75</v>
      </c>
      <c r="R5" s="15">
        <f>K5/O5</f>
        <v>472833.33333333331</v>
      </c>
      <c r="S5" s="44">
        <f>K5/O5/43560</f>
        <v>10.854759718396082</v>
      </c>
      <c r="T5" s="39">
        <v>120</v>
      </c>
      <c r="U5" s="5" t="s">
        <v>32</v>
      </c>
      <c r="V5" t="s">
        <v>108</v>
      </c>
      <c r="X5" t="s">
        <v>33</v>
      </c>
      <c r="Y5">
        <v>0</v>
      </c>
      <c r="Z5">
        <v>1</v>
      </c>
      <c r="AA5" s="7">
        <v>44938</v>
      </c>
      <c r="AB5" t="s">
        <v>101</v>
      </c>
      <c r="AC5" s="6" t="s">
        <v>36</v>
      </c>
      <c r="AD5" t="s">
        <v>86</v>
      </c>
    </row>
    <row r="6" spans="1:50" ht="15.75" thickTop="1" x14ac:dyDescent="0.25">
      <c r="A6" s="8"/>
      <c r="B6" s="8"/>
      <c r="C6" s="26" t="s">
        <v>109</v>
      </c>
      <c r="D6" s="16">
        <f>+SUM(D2:D5)</f>
        <v>5600000</v>
      </c>
      <c r="E6" s="8"/>
      <c r="F6" s="8"/>
      <c r="G6" s="16">
        <f>+SUM(G2:G5)</f>
        <v>5600000</v>
      </c>
      <c r="H6" s="16">
        <f>+SUM(H2:H5)</f>
        <v>2577900</v>
      </c>
      <c r="I6" s="21"/>
      <c r="J6" s="16">
        <f>+SUM(J2:J5)</f>
        <v>5901348</v>
      </c>
      <c r="K6" s="16">
        <f>+SUM(K2:K5)</f>
        <v>3133941</v>
      </c>
      <c r="L6" s="16">
        <f>+SUM(L2:L5)</f>
        <v>3274917</v>
      </c>
      <c r="M6" s="31">
        <f>+SUM(M2:M5)</f>
        <v>500</v>
      </c>
      <c r="N6" s="35"/>
      <c r="O6" s="40">
        <f>+SUM(O2:O5)</f>
        <v>7.875</v>
      </c>
      <c r="P6" s="40">
        <f>+SUM(P2:P5)</f>
        <v>4.8449999999999998</v>
      </c>
      <c r="Q6" s="16"/>
      <c r="R6" s="16"/>
      <c r="S6" s="45"/>
      <c r="T6" s="40"/>
      <c r="U6" s="9"/>
      <c r="V6" s="8"/>
      <c r="W6" s="8"/>
      <c r="X6" s="8"/>
      <c r="Y6" s="8"/>
      <c r="Z6" s="8"/>
      <c r="AA6" s="8"/>
      <c r="AB6" s="8"/>
      <c r="AC6" s="8"/>
      <c r="AD6" s="8"/>
    </row>
    <row r="7" spans="1:50" x14ac:dyDescent="0.25">
      <c r="A7" s="10"/>
      <c r="B7" s="10"/>
      <c r="C7" s="27"/>
      <c r="D7" s="17"/>
      <c r="E7" s="10"/>
      <c r="F7" s="10"/>
      <c r="G7" s="17"/>
      <c r="H7" s="17" t="s">
        <v>110</v>
      </c>
      <c r="I7" s="22">
        <f>H6/G6*100</f>
        <v>46.033928571428575</v>
      </c>
      <c r="J7" s="17"/>
      <c r="K7" s="17"/>
      <c r="L7" s="17" t="s">
        <v>111</v>
      </c>
      <c r="M7" s="32"/>
      <c r="N7" s="36"/>
      <c r="O7" s="41" t="s">
        <v>111</v>
      </c>
      <c r="P7" s="41"/>
      <c r="Q7" s="17"/>
      <c r="R7" s="17" t="s">
        <v>111</v>
      </c>
      <c r="S7" s="46"/>
      <c r="T7" s="41"/>
      <c r="U7" s="11"/>
      <c r="V7" s="10"/>
      <c r="W7" s="10"/>
      <c r="X7" s="10"/>
      <c r="Y7" s="10"/>
      <c r="Z7" s="10"/>
      <c r="AA7" s="10"/>
      <c r="AB7" s="10"/>
      <c r="AC7" s="10"/>
      <c r="AD7" s="10"/>
    </row>
    <row r="8" spans="1:50" x14ac:dyDescent="0.25">
      <c r="A8" s="12"/>
      <c r="B8" s="12"/>
      <c r="C8" s="28"/>
      <c r="D8" s="18"/>
      <c r="E8" s="12"/>
      <c r="F8" s="12"/>
      <c r="G8" s="18"/>
      <c r="H8" s="18" t="s">
        <v>112</v>
      </c>
      <c r="I8" s="23">
        <f>STDEV(I2:I5)</f>
        <v>9.65480418041302</v>
      </c>
      <c r="J8" s="18"/>
      <c r="K8" s="18"/>
      <c r="L8" s="18" t="s">
        <v>113</v>
      </c>
      <c r="M8" s="48">
        <f>K6/M6</f>
        <v>6267.8819999999996</v>
      </c>
      <c r="N8" s="37"/>
      <c r="O8" s="42" t="s">
        <v>114</v>
      </c>
      <c r="P8" s="42">
        <f>K6/O6</f>
        <v>397960.76190476189</v>
      </c>
      <c r="Q8" s="18"/>
      <c r="R8" s="18" t="s">
        <v>115</v>
      </c>
      <c r="S8" s="47">
        <f>K6/O6/43560</f>
        <v>9.1359219904674447</v>
      </c>
      <c r="T8" s="42"/>
      <c r="U8" s="13"/>
      <c r="V8" s="12"/>
      <c r="W8" s="12"/>
      <c r="X8" s="12"/>
      <c r="Y8" s="12"/>
      <c r="Z8" s="12"/>
      <c r="AA8" s="12"/>
      <c r="AB8" s="12"/>
      <c r="AC8" s="12"/>
      <c r="AD8" s="12"/>
    </row>
    <row r="10" spans="1:50" x14ac:dyDescent="0.25">
      <c r="K10" s="49"/>
      <c r="L10" s="50" t="s">
        <v>116</v>
      </c>
      <c r="M10" s="51">
        <v>9000</v>
      </c>
    </row>
  </sheetData>
  <conditionalFormatting sqref="A2:AD5">
    <cfRule type="expression" dxfId="9" priority="1" stopIfTrue="1">
      <formula>MOD(ROW(),4)&gt;1</formula>
    </cfRule>
    <cfRule type="expression" dxfId="8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C134-392A-4B77-9D59-D7CB4263ACAB}">
  <dimension ref="A1:AX9"/>
  <sheetViews>
    <sheetView workbookViewId="0">
      <selection activeCell="I14" sqref="I14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30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6.4257812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71</v>
      </c>
      <c r="B2" t="s">
        <v>72</v>
      </c>
      <c r="C2" s="25">
        <v>44623</v>
      </c>
      <c r="D2" s="15">
        <v>900000</v>
      </c>
      <c r="E2" t="s">
        <v>30</v>
      </c>
      <c r="F2" t="s">
        <v>31</v>
      </c>
      <c r="G2" s="15">
        <v>900000</v>
      </c>
      <c r="H2" s="15">
        <v>598100</v>
      </c>
      <c r="I2" s="20">
        <f>H2/G2*100</f>
        <v>66.455555555555563</v>
      </c>
      <c r="J2" s="15">
        <v>760500</v>
      </c>
      <c r="K2" s="15">
        <f>G2-0</f>
        <v>900000</v>
      </c>
      <c r="L2" s="15">
        <v>754000</v>
      </c>
      <c r="M2" s="30">
        <v>100</v>
      </c>
      <c r="N2" s="34">
        <v>0</v>
      </c>
      <c r="O2" s="39">
        <v>0.60799999999999998</v>
      </c>
      <c r="P2" s="39">
        <v>0.60799999999999998</v>
      </c>
      <c r="Q2" s="15">
        <f>K2/M2</f>
        <v>9000</v>
      </c>
      <c r="R2" s="15">
        <f>K2/O2</f>
        <v>1480263.1578947369</v>
      </c>
      <c r="S2" s="44">
        <f>K2/O2/43560</f>
        <v>33.98216615919965</v>
      </c>
      <c r="T2" s="39">
        <v>100</v>
      </c>
      <c r="U2" s="5" t="s">
        <v>32</v>
      </c>
      <c r="V2" t="s">
        <v>73</v>
      </c>
      <c r="X2" t="s">
        <v>33</v>
      </c>
      <c r="Y2">
        <v>0</v>
      </c>
      <c r="Z2">
        <v>1</v>
      </c>
      <c r="AA2" s="7">
        <v>41422</v>
      </c>
      <c r="AB2" t="s">
        <v>35</v>
      </c>
      <c r="AC2" s="6" t="s">
        <v>36</v>
      </c>
      <c r="AD2" t="s">
        <v>74</v>
      </c>
    </row>
    <row r="3" spans="1:50" x14ac:dyDescent="0.25">
      <c r="A3" t="s">
        <v>75</v>
      </c>
      <c r="B3" t="s">
        <v>76</v>
      </c>
      <c r="C3" s="25">
        <v>44420</v>
      </c>
      <c r="D3" s="15">
        <v>1775000</v>
      </c>
      <c r="E3" t="s">
        <v>30</v>
      </c>
      <c r="F3" t="s">
        <v>31</v>
      </c>
      <c r="G3" s="15">
        <v>1775000</v>
      </c>
      <c r="H3" s="15">
        <v>681100</v>
      </c>
      <c r="I3" s="20">
        <f>H3/G3*100</f>
        <v>38.371830985915494</v>
      </c>
      <c r="J3" s="15">
        <v>1806168</v>
      </c>
      <c r="K3" s="15">
        <f>G3-1013514</f>
        <v>761486</v>
      </c>
      <c r="L3" s="15">
        <v>792654</v>
      </c>
      <c r="M3" s="30">
        <v>99.8</v>
      </c>
      <c r="N3" s="34">
        <v>0</v>
      </c>
      <c r="O3" s="39">
        <v>0.93</v>
      </c>
      <c r="P3" s="39">
        <v>0.93</v>
      </c>
      <c r="Q3" s="15">
        <f>K3/M3</f>
        <v>7630.1202404809619</v>
      </c>
      <c r="R3" s="15">
        <f>K3/O3</f>
        <v>818802.15053763438</v>
      </c>
      <c r="S3" s="44">
        <f>K3/O3/43560</f>
        <v>18.797110893885087</v>
      </c>
      <c r="T3" s="39">
        <v>99.8</v>
      </c>
      <c r="U3" s="5" t="s">
        <v>32</v>
      </c>
      <c r="V3" t="s">
        <v>77</v>
      </c>
      <c r="X3" t="s">
        <v>33</v>
      </c>
      <c r="Y3">
        <v>0</v>
      </c>
      <c r="Z3">
        <v>0</v>
      </c>
      <c r="AA3" s="7">
        <v>42992</v>
      </c>
      <c r="AB3" t="s">
        <v>35</v>
      </c>
      <c r="AC3" s="6" t="s">
        <v>36</v>
      </c>
      <c r="AD3" t="s">
        <v>74</v>
      </c>
    </row>
    <row r="4" spans="1:50" ht="15.75" thickBot="1" x14ac:dyDescent="0.3">
      <c r="A4" t="s">
        <v>78</v>
      </c>
      <c r="B4" t="s">
        <v>79</v>
      </c>
      <c r="C4" s="25">
        <v>44609</v>
      </c>
      <c r="D4" s="15">
        <v>580000</v>
      </c>
      <c r="E4" t="s">
        <v>30</v>
      </c>
      <c r="F4" t="s">
        <v>31</v>
      </c>
      <c r="G4" s="15">
        <v>580000</v>
      </c>
      <c r="H4" s="15">
        <v>189000</v>
      </c>
      <c r="I4" s="20">
        <f>H4/G4*100</f>
        <v>32.586206896551722</v>
      </c>
      <c r="J4" s="15">
        <v>527800</v>
      </c>
      <c r="K4" s="15">
        <f>G4-0</f>
        <v>580000</v>
      </c>
      <c r="L4" s="15">
        <v>527800</v>
      </c>
      <c r="M4" s="30">
        <v>70</v>
      </c>
      <c r="N4" s="34">
        <v>0</v>
      </c>
      <c r="O4" s="39">
        <v>0.75</v>
      </c>
      <c r="P4" s="39">
        <v>0.75</v>
      </c>
      <c r="Q4" s="15">
        <f>K4/M4</f>
        <v>8285.7142857142862</v>
      </c>
      <c r="R4" s="15">
        <f>K4/O4</f>
        <v>773333.33333333337</v>
      </c>
      <c r="S4" s="44">
        <f>K4/O4/43560</f>
        <v>17.753290480563209</v>
      </c>
      <c r="T4" s="39">
        <v>70</v>
      </c>
      <c r="U4" s="5" t="s">
        <v>32</v>
      </c>
      <c r="V4" t="s">
        <v>80</v>
      </c>
      <c r="X4" t="s">
        <v>33</v>
      </c>
      <c r="Y4">
        <v>0</v>
      </c>
      <c r="Z4">
        <v>0</v>
      </c>
      <c r="AA4" t="s">
        <v>34</v>
      </c>
      <c r="AB4" t="s">
        <v>41</v>
      </c>
      <c r="AC4" s="6" t="s">
        <v>46</v>
      </c>
      <c r="AD4" t="s">
        <v>74</v>
      </c>
    </row>
    <row r="5" spans="1:50" ht="15.75" thickTop="1" x14ac:dyDescent="0.25">
      <c r="A5" s="8"/>
      <c r="B5" s="8"/>
      <c r="C5" s="26" t="s">
        <v>109</v>
      </c>
      <c r="D5" s="16">
        <f>+SUM(D2:D4)</f>
        <v>3255000</v>
      </c>
      <c r="E5" s="8"/>
      <c r="F5" s="8"/>
      <c r="G5" s="16">
        <f>+SUM(G2:G4)</f>
        <v>3255000</v>
      </c>
      <c r="H5" s="16">
        <f>+SUM(H2:H4)</f>
        <v>1468200</v>
      </c>
      <c r="I5" s="21"/>
      <c r="J5" s="16">
        <f>+SUM(J2:J4)</f>
        <v>3094468</v>
      </c>
      <c r="K5" s="16">
        <f>+SUM(K2:K4)</f>
        <v>2241486</v>
      </c>
      <c r="L5" s="16">
        <f>+SUM(L2:L4)</f>
        <v>2074454</v>
      </c>
      <c r="M5" s="31">
        <f>+SUM(M2:M4)</f>
        <v>269.8</v>
      </c>
      <c r="N5" s="35"/>
      <c r="O5" s="40">
        <f>+SUM(O2:O4)</f>
        <v>2.2880000000000003</v>
      </c>
      <c r="P5" s="40">
        <f>+SUM(P2:P4)</f>
        <v>2.2880000000000003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110</v>
      </c>
      <c r="I6" s="22">
        <f>H5/G5*100</f>
        <v>45.105990783410135</v>
      </c>
      <c r="J6" s="17"/>
      <c r="K6" s="17"/>
      <c r="L6" s="17" t="s">
        <v>111</v>
      </c>
      <c r="M6" s="32"/>
      <c r="N6" s="36"/>
      <c r="O6" s="41" t="s">
        <v>111</v>
      </c>
      <c r="P6" s="41"/>
      <c r="Q6" s="17"/>
      <c r="R6" s="17" t="s">
        <v>111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112</v>
      </c>
      <c r="I7" s="23">
        <f>STDEV(I2:I4)</f>
        <v>18.116759323859934</v>
      </c>
      <c r="J7" s="18"/>
      <c r="K7" s="18"/>
      <c r="L7" s="18" t="s">
        <v>113</v>
      </c>
      <c r="M7" s="48">
        <f>K5/M5</f>
        <v>8307.9540400296519</v>
      </c>
      <c r="N7" s="37"/>
      <c r="O7" s="42" t="s">
        <v>114</v>
      </c>
      <c r="P7" s="42">
        <f>K5/O5</f>
        <v>979670.45454545447</v>
      </c>
      <c r="Q7" s="18"/>
      <c r="R7" s="18" t="s">
        <v>115</v>
      </c>
      <c r="S7" s="47">
        <f>K5/O5/43560</f>
        <v>22.490138993238165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49"/>
      <c r="L9" s="50" t="s">
        <v>116</v>
      </c>
      <c r="M9" s="51">
        <v>8300</v>
      </c>
    </row>
  </sheetData>
  <conditionalFormatting sqref="A2:AD4">
    <cfRule type="expression" dxfId="7" priority="1" stopIfTrue="1">
      <formula>MOD(ROW(),4)&gt;1</formula>
    </cfRule>
    <cfRule type="expression" dxfId="6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A4425-31D6-4B5F-BD26-9B4D7BB00FA3}">
  <dimension ref="A1:AX6"/>
  <sheetViews>
    <sheetView workbookViewId="0">
      <selection activeCell="B3" sqref="B3:B6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30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6.4257812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3" spans="1:50" x14ac:dyDescent="0.25">
      <c r="B3" t="s">
        <v>117</v>
      </c>
    </row>
    <row r="4" spans="1:50" x14ac:dyDescent="0.25">
      <c r="B4" t="s">
        <v>118</v>
      </c>
    </row>
    <row r="5" spans="1:50" x14ac:dyDescent="0.25">
      <c r="B5" t="s">
        <v>119</v>
      </c>
    </row>
    <row r="6" spans="1:50" x14ac:dyDescent="0.25">
      <c r="B6" s="53" t="s">
        <v>120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3C29-2CA1-4DD2-B7AE-30152272AAE0}">
  <dimension ref="A1:AX9"/>
  <sheetViews>
    <sheetView workbookViewId="0">
      <selection activeCell="L15" sqref="L15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30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6.4257812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67</v>
      </c>
      <c r="B2" t="s">
        <v>68</v>
      </c>
      <c r="C2" s="25">
        <v>44855</v>
      </c>
      <c r="D2" s="15">
        <v>1795000</v>
      </c>
      <c r="E2" t="s">
        <v>30</v>
      </c>
      <c r="F2" t="s">
        <v>31</v>
      </c>
      <c r="G2" s="15">
        <v>1795000</v>
      </c>
      <c r="H2" s="15">
        <v>698300</v>
      </c>
      <c r="I2" s="20">
        <f>H2/G2*100</f>
        <v>38.902506963788305</v>
      </c>
      <c r="J2" s="15">
        <v>1597483</v>
      </c>
      <c r="K2" s="15">
        <f>G2-704139</f>
        <v>1090861</v>
      </c>
      <c r="L2" s="15">
        <v>893344</v>
      </c>
      <c r="M2" s="30">
        <v>100</v>
      </c>
      <c r="N2" s="34">
        <v>0</v>
      </c>
      <c r="O2" s="39">
        <v>4.0869999999999997</v>
      </c>
      <c r="P2" s="39">
        <v>3.8570000000000002</v>
      </c>
      <c r="Q2" s="15">
        <f>K2/M2</f>
        <v>10908.61</v>
      </c>
      <c r="R2" s="15">
        <f>K2/O2</f>
        <v>266909.95840469783</v>
      </c>
      <c r="S2" s="44">
        <f>K2/O2/43560</f>
        <v>6.1274095134228155</v>
      </c>
      <c r="T2" s="39">
        <v>100</v>
      </c>
      <c r="U2" s="5" t="s">
        <v>32</v>
      </c>
      <c r="V2" t="s">
        <v>69</v>
      </c>
      <c r="X2" t="s">
        <v>33</v>
      </c>
      <c r="Y2">
        <v>0</v>
      </c>
      <c r="Z2">
        <v>1</v>
      </c>
      <c r="AA2" s="7">
        <v>39622</v>
      </c>
      <c r="AB2" t="s">
        <v>35</v>
      </c>
      <c r="AC2" s="6" t="s">
        <v>36</v>
      </c>
      <c r="AD2" t="s">
        <v>70</v>
      </c>
    </row>
    <row r="3" spans="1:50" x14ac:dyDescent="0.25">
      <c r="A3" t="s">
        <v>87</v>
      </c>
      <c r="B3" t="s">
        <v>88</v>
      </c>
      <c r="C3" s="25">
        <v>44546</v>
      </c>
      <c r="D3" s="15">
        <v>2200000</v>
      </c>
      <c r="E3" t="s">
        <v>30</v>
      </c>
      <c r="F3" t="s">
        <v>83</v>
      </c>
      <c r="G3" s="15">
        <v>2200000</v>
      </c>
      <c r="H3" s="15">
        <v>870900</v>
      </c>
      <c r="I3" s="20">
        <f>H3/G3*100</f>
        <v>39.586363636363636</v>
      </c>
      <c r="J3" s="15">
        <v>2301947</v>
      </c>
      <c r="K3" s="15">
        <f>G3-0</f>
        <v>2200000</v>
      </c>
      <c r="L3" s="15">
        <v>940250</v>
      </c>
      <c r="M3" s="30">
        <v>200</v>
      </c>
      <c r="N3" s="34">
        <v>1689</v>
      </c>
      <c r="O3" s="39">
        <v>3.8769999999999998</v>
      </c>
      <c r="P3" s="39">
        <v>0.80300000000000005</v>
      </c>
      <c r="Q3" s="15">
        <f>K3/M3</f>
        <v>11000</v>
      </c>
      <c r="R3" s="15">
        <f>K3/O3</f>
        <v>567449.05855042557</v>
      </c>
      <c r="S3" s="44">
        <f>K3/O3/43560</f>
        <v>13.026837891423911</v>
      </c>
      <c r="T3" s="39">
        <v>200</v>
      </c>
      <c r="U3" s="5" t="s">
        <v>32</v>
      </c>
      <c r="V3" t="s">
        <v>89</v>
      </c>
      <c r="W3" t="s">
        <v>90</v>
      </c>
      <c r="X3" t="s">
        <v>33</v>
      </c>
      <c r="Y3">
        <v>0</v>
      </c>
      <c r="Z3">
        <v>0</v>
      </c>
      <c r="AA3" t="s">
        <v>34</v>
      </c>
      <c r="AB3" t="s">
        <v>35</v>
      </c>
      <c r="AC3" s="6" t="s">
        <v>36</v>
      </c>
      <c r="AD3" t="s">
        <v>70</v>
      </c>
    </row>
    <row r="4" spans="1:50" ht="15.75" thickBot="1" x14ac:dyDescent="0.3">
      <c r="A4" t="s">
        <v>106</v>
      </c>
      <c r="B4" t="s">
        <v>107</v>
      </c>
      <c r="C4" s="25">
        <v>44302</v>
      </c>
      <c r="D4" s="15">
        <v>1080000</v>
      </c>
      <c r="E4" t="s">
        <v>30</v>
      </c>
      <c r="F4" t="s">
        <v>31</v>
      </c>
      <c r="G4" s="15">
        <v>1080000</v>
      </c>
      <c r="H4" s="15">
        <v>665100</v>
      </c>
      <c r="I4" s="20">
        <f>H4/G4*100</f>
        <v>61.583333333333336</v>
      </c>
      <c r="J4" s="15">
        <v>1348230</v>
      </c>
      <c r="K4" s="15">
        <f>G4-484230</f>
        <v>595770</v>
      </c>
      <c r="L4" s="15">
        <v>864000</v>
      </c>
      <c r="M4" s="30">
        <v>120</v>
      </c>
      <c r="N4" s="34">
        <v>0</v>
      </c>
      <c r="O4" s="39">
        <v>1.26</v>
      </c>
      <c r="P4" s="39">
        <v>1.26</v>
      </c>
      <c r="Q4" s="15">
        <f>K4/M4</f>
        <v>4964.75</v>
      </c>
      <c r="R4" s="15">
        <f>K4/O4</f>
        <v>472833.33333333331</v>
      </c>
      <c r="S4" s="44">
        <f>K4/O4/43560</f>
        <v>10.854759718396082</v>
      </c>
      <c r="T4" s="39">
        <v>120</v>
      </c>
      <c r="U4" s="5" t="s">
        <v>32</v>
      </c>
      <c r="V4" t="s">
        <v>108</v>
      </c>
      <c r="X4" t="s">
        <v>33</v>
      </c>
      <c r="Y4">
        <v>0</v>
      </c>
      <c r="Z4">
        <v>1</v>
      </c>
      <c r="AA4" s="7">
        <v>44938</v>
      </c>
      <c r="AB4" t="s">
        <v>101</v>
      </c>
      <c r="AC4" s="6" t="s">
        <v>36</v>
      </c>
      <c r="AD4" t="s">
        <v>86</v>
      </c>
    </row>
    <row r="5" spans="1:50" ht="15.75" thickTop="1" x14ac:dyDescent="0.25">
      <c r="A5" s="8"/>
      <c r="B5" s="8"/>
      <c r="C5" s="26" t="s">
        <v>109</v>
      </c>
      <c r="D5" s="16">
        <f>+SUM(D2:D4)</f>
        <v>5075000</v>
      </c>
      <c r="E5" s="8"/>
      <c r="F5" s="8"/>
      <c r="G5" s="16">
        <f>+SUM(G2:G4)</f>
        <v>5075000</v>
      </c>
      <c r="H5" s="16">
        <f>+SUM(H2:H4)</f>
        <v>2234300</v>
      </c>
      <c r="I5" s="21"/>
      <c r="J5" s="16">
        <f>+SUM(J2:J4)</f>
        <v>5247660</v>
      </c>
      <c r="K5" s="16">
        <f>+SUM(K2:K4)</f>
        <v>3886631</v>
      </c>
      <c r="L5" s="16">
        <f>+SUM(L2:L4)</f>
        <v>2697594</v>
      </c>
      <c r="M5" s="31">
        <f>+SUM(M2:M4)</f>
        <v>420</v>
      </c>
      <c r="N5" s="35"/>
      <c r="O5" s="40">
        <f>+SUM(O2:O4)</f>
        <v>9.2240000000000002</v>
      </c>
      <c r="P5" s="40">
        <f>+SUM(P2:P4)</f>
        <v>5.92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110</v>
      </c>
      <c r="I6" s="22">
        <f>H5/G5*100</f>
        <v>44.025615763546796</v>
      </c>
      <c r="J6" s="17"/>
      <c r="K6" s="17"/>
      <c r="L6" s="17" t="s">
        <v>111</v>
      </c>
      <c r="M6" s="32"/>
      <c r="N6" s="36"/>
      <c r="O6" s="41" t="s">
        <v>111</v>
      </c>
      <c r="P6" s="41"/>
      <c r="Q6" s="17"/>
      <c r="R6" s="17" t="s">
        <v>111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112</v>
      </c>
      <c r="I7" s="23">
        <f>STDEV(I2:I4)</f>
        <v>12.901900509895693</v>
      </c>
      <c r="J7" s="18"/>
      <c r="K7" s="18"/>
      <c r="L7" s="18" t="s">
        <v>113</v>
      </c>
      <c r="M7" s="48">
        <f>K5/M5</f>
        <v>9253.8833333333332</v>
      </c>
      <c r="N7" s="37"/>
      <c r="O7" s="42" t="s">
        <v>114</v>
      </c>
      <c r="P7" s="42">
        <f>K5/O5</f>
        <v>421360.68950563745</v>
      </c>
      <c r="Q7" s="18"/>
      <c r="R7" s="18" t="s">
        <v>115</v>
      </c>
      <c r="S7" s="47">
        <f>K5/O5/43560</f>
        <v>9.6731104110568751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49"/>
      <c r="L9" s="50" t="s">
        <v>116</v>
      </c>
      <c r="M9" s="51">
        <v>9200</v>
      </c>
    </row>
  </sheetData>
  <conditionalFormatting sqref="A2:AD4">
    <cfRule type="expression" dxfId="5" priority="1" stopIfTrue="1">
      <formula>MOD(ROW(),4)&gt;1</formula>
    </cfRule>
    <cfRule type="expression" dxfId="4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0BDF2-21A5-43BC-A7F0-CFF4D481D90B}">
  <dimension ref="A1:AX8"/>
  <sheetViews>
    <sheetView workbookViewId="0">
      <selection activeCell="J17" sqref="J17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30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6.4257812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81</v>
      </c>
      <c r="B2" t="s">
        <v>82</v>
      </c>
      <c r="C2" s="25">
        <v>44473</v>
      </c>
      <c r="D2" s="15">
        <v>1550000</v>
      </c>
      <c r="E2" t="s">
        <v>30</v>
      </c>
      <c r="F2" t="s">
        <v>83</v>
      </c>
      <c r="G2" s="15">
        <v>1550000</v>
      </c>
      <c r="H2" s="15">
        <v>669800</v>
      </c>
      <c r="I2" s="20">
        <f>H2/G2*100</f>
        <v>43.212903225806457</v>
      </c>
      <c r="J2" s="15">
        <v>1823044</v>
      </c>
      <c r="K2" s="15">
        <f>G2-29978-883066</f>
        <v>636956</v>
      </c>
      <c r="L2" s="15">
        <v>885000</v>
      </c>
      <c r="M2" s="30">
        <v>100</v>
      </c>
      <c r="N2" s="34">
        <v>1580</v>
      </c>
      <c r="O2" s="39">
        <v>3.6269999999999998</v>
      </c>
      <c r="P2" s="39">
        <v>0.59699999999999998</v>
      </c>
      <c r="Q2" s="15">
        <f>K2/M2</f>
        <v>6369.56</v>
      </c>
      <c r="R2" s="15">
        <f>K2/O2</f>
        <v>175615.10890543149</v>
      </c>
      <c r="S2" s="44">
        <f>K2/O2/43560</f>
        <v>4.031568156690347</v>
      </c>
      <c r="T2" s="39">
        <v>200</v>
      </c>
      <c r="U2" s="5" t="s">
        <v>32</v>
      </c>
      <c r="V2" t="s">
        <v>84</v>
      </c>
      <c r="W2" t="s">
        <v>85</v>
      </c>
      <c r="X2" t="s">
        <v>33</v>
      </c>
      <c r="Y2">
        <v>0</v>
      </c>
      <c r="Z2">
        <v>0</v>
      </c>
      <c r="AA2" s="7">
        <v>44939</v>
      </c>
      <c r="AB2" t="s">
        <v>35</v>
      </c>
      <c r="AC2" s="6" t="s">
        <v>36</v>
      </c>
      <c r="AD2" t="s">
        <v>86</v>
      </c>
    </row>
    <row r="3" spans="1:50" ht="15.75" thickBot="1" x14ac:dyDescent="0.3">
      <c r="A3" t="s">
        <v>106</v>
      </c>
      <c r="B3" t="s">
        <v>107</v>
      </c>
      <c r="C3" s="25">
        <v>44302</v>
      </c>
      <c r="D3" s="15">
        <v>1080000</v>
      </c>
      <c r="E3" t="s">
        <v>30</v>
      </c>
      <c r="F3" t="s">
        <v>31</v>
      </c>
      <c r="G3" s="15">
        <v>1080000</v>
      </c>
      <c r="H3" s="15">
        <v>665100</v>
      </c>
      <c r="I3" s="20">
        <f>H3/G3*100</f>
        <v>61.583333333333336</v>
      </c>
      <c r="J3" s="15">
        <v>1348230</v>
      </c>
      <c r="K3" s="15">
        <f>G3-0</f>
        <v>1080000</v>
      </c>
      <c r="L3" s="15">
        <v>864000</v>
      </c>
      <c r="M3" s="30">
        <v>120</v>
      </c>
      <c r="N3" s="34">
        <v>0</v>
      </c>
      <c r="O3" s="39">
        <v>1.26</v>
      </c>
      <c r="P3" s="39">
        <v>1.26</v>
      </c>
      <c r="Q3" s="15">
        <f>K3/M3</f>
        <v>9000</v>
      </c>
      <c r="R3" s="15">
        <f>K3/O3</f>
        <v>857142.85714285716</v>
      </c>
      <c r="S3" s="44">
        <f>K3/O3/43560</f>
        <v>19.677292404565133</v>
      </c>
      <c r="T3" s="39">
        <v>120</v>
      </c>
      <c r="U3" s="5" t="s">
        <v>32</v>
      </c>
      <c r="V3" t="s">
        <v>108</v>
      </c>
      <c r="X3" t="s">
        <v>33</v>
      </c>
      <c r="Y3">
        <v>0</v>
      </c>
      <c r="Z3">
        <v>1</v>
      </c>
      <c r="AA3" s="7">
        <v>44938</v>
      </c>
      <c r="AB3" t="s">
        <v>101</v>
      </c>
      <c r="AC3" s="6" t="s">
        <v>36</v>
      </c>
      <c r="AD3" t="s">
        <v>86</v>
      </c>
    </row>
    <row r="4" spans="1:50" ht="15.75" thickTop="1" x14ac:dyDescent="0.25">
      <c r="A4" s="8"/>
      <c r="B4" s="8"/>
      <c r="C4" s="26" t="s">
        <v>109</v>
      </c>
      <c r="D4" s="16">
        <f>+SUM(D2:D3)</f>
        <v>2630000</v>
      </c>
      <c r="E4" s="8"/>
      <c r="F4" s="8"/>
      <c r="G4" s="16">
        <f>+SUM(G2:G3)</f>
        <v>2630000</v>
      </c>
      <c r="H4" s="16">
        <f>+SUM(H2:H3)</f>
        <v>1334900</v>
      </c>
      <c r="I4" s="21"/>
      <c r="J4" s="16">
        <f>+SUM(J2:J3)</f>
        <v>3171274</v>
      </c>
      <c r="K4" s="16">
        <f>+SUM(K2:K3)</f>
        <v>1716956</v>
      </c>
      <c r="L4" s="16">
        <f>+SUM(L2:L3)</f>
        <v>1749000</v>
      </c>
      <c r="M4" s="31">
        <f>+SUM(M2:M3)</f>
        <v>220</v>
      </c>
      <c r="N4" s="35"/>
      <c r="O4" s="40">
        <f>+SUM(O2:O3)</f>
        <v>4.8869999999999996</v>
      </c>
      <c r="P4" s="40">
        <f>+SUM(P2:P3)</f>
        <v>1.857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</row>
    <row r="5" spans="1:50" x14ac:dyDescent="0.25">
      <c r="A5" s="10"/>
      <c r="B5" s="10"/>
      <c r="C5" s="27"/>
      <c r="D5" s="17"/>
      <c r="E5" s="10"/>
      <c r="F5" s="10"/>
      <c r="G5" s="17"/>
      <c r="H5" s="17" t="s">
        <v>110</v>
      </c>
      <c r="I5" s="22">
        <f>H4/G4*100</f>
        <v>50.756653992395442</v>
      </c>
      <c r="J5" s="17"/>
      <c r="K5" s="17"/>
      <c r="L5" s="17" t="s">
        <v>111</v>
      </c>
      <c r="M5" s="32"/>
      <c r="N5" s="36"/>
      <c r="O5" s="41" t="s">
        <v>111</v>
      </c>
      <c r="P5" s="41"/>
      <c r="Q5" s="17"/>
      <c r="R5" s="17" t="s">
        <v>111</v>
      </c>
      <c r="S5" s="46"/>
      <c r="T5" s="41"/>
      <c r="U5" s="11"/>
      <c r="V5" s="10"/>
      <c r="W5" s="10"/>
      <c r="X5" s="10"/>
      <c r="Y5" s="10"/>
      <c r="Z5" s="10"/>
      <c r="AA5" s="10"/>
      <c r="AB5" s="10"/>
      <c r="AC5" s="10"/>
      <c r="AD5" s="10"/>
    </row>
    <row r="6" spans="1:50" x14ac:dyDescent="0.25">
      <c r="A6" s="12"/>
      <c r="B6" s="12"/>
      <c r="C6" s="28"/>
      <c r="D6" s="18"/>
      <c r="E6" s="12"/>
      <c r="F6" s="12"/>
      <c r="G6" s="18"/>
      <c r="H6" s="18" t="s">
        <v>112</v>
      </c>
      <c r="I6" s="23">
        <f>STDEV(I2:I3)</f>
        <v>12.989855702345736</v>
      </c>
      <c r="J6" s="18"/>
      <c r="K6" s="18"/>
      <c r="L6" s="18" t="s">
        <v>113</v>
      </c>
      <c r="M6" s="48">
        <f>K4/M4</f>
        <v>7804.3454545454542</v>
      </c>
      <c r="N6" s="37"/>
      <c r="O6" s="42" t="s">
        <v>114</v>
      </c>
      <c r="P6" s="42">
        <f>K4/O4</f>
        <v>351331.28708819317</v>
      </c>
      <c r="Q6" s="18"/>
      <c r="R6" s="18" t="s">
        <v>115</v>
      </c>
      <c r="S6" s="47">
        <f>K4/O4/43560</f>
        <v>8.0654565447243609</v>
      </c>
      <c r="T6" s="42"/>
      <c r="U6" s="13"/>
      <c r="V6" s="12"/>
      <c r="W6" s="12"/>
      <c r="X6" s="12"/>
      <c r="Y6" s="12"/>
      <c r="Z6" s="12"/>
      <c r="AA6" s="12"/>
      <c r="AB6" s="12"/>
      <c r="AC6" s="12"/>
      <c r="AD6" s="12"/>
    </row>
    <row r="8" spans="1:50" x14ac:dyDescent="0.25">
      <c r="K8" s="49"/>
      <c r="L8" s="50" t="s">
        <v>116</v>
      </c>
      <c r="M8" s="51">
        <v>7800</v>
      </c>
    </row>
  </sheetData>
  <conditionalFormatting sqref="A2:AD3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D751-75F8-43B6-9F5F-EB67E7E9B115}">
  <dimension ref="A1:AX11"/>
  <sheetViews>
    <sheetView topLeftCell="I1" workbookViewId="0">
      <selection activeCell="M11" sqref="K11:M11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30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6.4257812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59</v>
      </c>
      <c r="B2" t="s">
        <v>60</v>
      </c>
      <c r="C2" s="25">
        <v>44750</v>
      </c>
      <c r="D2" s="15">
        <v>1400000</v>
      </c>
      <c r="E2" t="s">
        <v>61</v>
      </c>
      <c r="F2" t="s">
        <v>31</v>
      </c>
      <c r="G2" s="15">
        <v>1400000</v>
      </c>
      <c r="H2" s="15">
        <v>488600</v>
      </c>
      <c r="I2" s="20">
        <f>H2/G2*100</f>
        <v>34.9</v>
      </c>
      <c r="J2" s="15">
        <v>1053940</v>
      </c>
      <c r="K2" s="15">
        <f>G2-494164</f>
        <v>905836</v>
      </c>
      <c r="L2" s="15">
        <v>559776</v>
      </c>
      <c r="M2" s="30">
        <v>83</v>
      </c>
      <c r="N2" s="34">
        <v>0</v>
      </c>
      <c r="O2" s="39">
        <v>0.95</v>
      </c>
      <c r="P2" s="39">
        <v>0.95</v>
      </c>
      <c r="Q2" s="15">
        <f>K2/M2</f>
        <v>10913.686746987953</v>
      </c>
      <c r="R2" s="15">
        <f>K2/O2</f>
        <v>953511.57894736843</v>
      </c>
      <c r="S2" s="44">
        <f>K2/O2/43560</f>
        <v>21.889613841766952</v>
      </c>
      <c r="T2" s="39">
        <v>83</v>
      </c>
      <c r="U2" s="5" t="s">
        <v>32</v>
      </c>
      <c r="V2" t="s">
        <v>62</v>
      </c>
      <c r="X2" t="s">
        <v>33</v>
      </c>
      <c r="Y2">
        <v>1</v>
      </c>
      <c r="Z2">
        <v>0</v>
      </c>
      <c r="AA2" s="7">
        <v>39617</v>
      </c>
      <c r="AB2" t="s">
        <v>35</v>
      </c>
      <c r="AC2" s="6" t="s">
        <v>36</v>
      </c>
      <c r="AD2" t="s">
        <v>63</v>
      </c>
    </row>
    <row r="3" spans="1:50" x14ac:dyDescent="0.25">
      <c r="A3" t="s">
        <v>71</v>
      </c>
      <c r="B3" t="s">
        <v>72</v>
      </c>
      <c r="C3" s="25">
        <v>44623</v>
      </c>
      <c r="D3" s="15">
        <v>900000</v>
      </c>
      <c r="E3" t="s">
        <v>30</v>
      </c>
      <c r="F3" t="s">
        <v>31</v>
      </c>
      <c r="G3" s="15">
        <v>900000</v>
      </c>
      <c r="H3" s="15">
        <v>598100</v>
      </c>
      <c r="I3" s="20">
        <f>H3/G3*100</f>
        <v>66.455555555555563</v>
      </c>
      <c r="J3" s="15">
        <v>760500</v>
      </c>
      <c r="K3" s="15">
        <f>G3-0</f>
        <v>900000</v>
      </c>
      <c r="L3" s="15">
        <v>754000</v>
      </c>
      <c r="M3" s="30">
        <v>100</v>
      </c>
      <c r="N3" s="34">
        <v>0</v>
      </c>
      <c r="O3" s="39">
        <v>0.60799999999999998</v>
      </c>
      <c r="P3" s="39">
        <v>0.60799999999999998</v>
      </c>
      <c r="Q3" s="15">
        <f>K3/M3</f>
        <v>9000</v>
      </c>
      <c r="R3" s="15">
        <f>K3/O3</f>
        <v>1480263.1578947369</v>
      </c>
      <c r="S3" s="44">
        <f>K3/O3/43560</f>
        <v>33.98216615919965</v>
      </c>
      <c r="T3" s="39">
        <v>100</v>
      </c>
      <c r="U3" s="5" t="s">
        <v>32</v>
      </c>
      <c r="V3" t="s">
        <v>73</v>
      </c>
      <c r="X3" t="s">
        <v>33</v>
      </c>
      <c r="Y3">
        <v>0</v>
      </c>
      <c r="Z3">
        <v>1</v>
      </c>
      <c r="AA3" s="7">
        <v>41422</v>
      </c>
      <c r="AB3" t="s">
        <v>35</v>
      </c>
      <c r="AC3" s="6" t="s">
        <v>36</v>
      </c>
      <c r="AD3" t="s">
        <v>74</v>
      </c>
    </row>
    <row r="4" spans="1:50" x14ac:dyDescent="0.25">
      <c r="A4" t="s">
        <v>75</v>
      </c>
      <c r="B4" t="s">
        <v>76</v>
      </c>
      <c r="C4" s="25">
        <v>44420</v>
      </c>
      <c r="D4" s="15">
        <v>1775000</v>
      </c>
      <c r="E4" t="s">
        <v>30</v>
      </c>
      <c r="F4" t="s">
        <v>31</v>
      </c>
      <c r="G4" s="15">
        <v>1775000</v>
      </c>
      <c r="H4" s="15">
        <v>681100</v>
      </c>
      <c r="I4" s="20">
        <f>H4/G4*100</f>
        <v>38.371830985915494</v>
      </c>
      <c r="J4" s="15">
        <v>1806168</v>
      </c>
      <c r="K4" s="15">
        <f>G4-1013514</f>
        <v>761486</v>
      </c>
      <c r="L4" s="15">
        <v>792654</v>
      </c>
      <c r="M4" s="30">
        <v>99.8</v>
      </c>
      <c r="N4" s="34">
        <v>0</v>
      </c>
      <c r="O4" s="39">
        <v>0.93</v>
      </c>
      <c r="P4" s="39">
        <v>0.93</v>
      </c>
      <c r="Q4" s="15">
        <f>K4/M4</f>
        <v>7630.1202404809619</v>
      </c>
      <c r="R4" s="15">
        <f>K4/O4</f>
        <v>818802.15053763438</v>
      </c>
      <c r="S4" s="44">
        <f>K4/O4/43560</f>
        <v>18.797110893885087</v>
      </c>
      <c r="T4" s="39">
        <v>99.8</v>
      </c>
      <c r="U4" s="5" t="s">
        <v>32</v>
      </c>
      <c r="V4" t="s">
        <v>77</v>
      </c>
      <c r="X4" t="s">
        <v>33</v>
      </c>
      <c r="Y4">
        <v>0</v>
      </c>
      <c r="Z4">
        <v>0</v>
      </c>
      <c r="AA4" s="7">
        <v>42992</v>
      </c>
      <c r="AB4" t="s">
        <v>35</v>
      </c>
      <c r="AC4" s="6" t="s">
        <v>36</v>
      </c>
      <c r="AD4" t="s">
        <v>74</v>
      </c>
    </row>
    <row r="5" spans="1:50" x14ac:dyDescent="0.25">
      <c r="A5" t="s">
        <v>78</v>
      </c>
      <c r="B5" t="s">
        <v>79</v>
      </c>
      <c r="C5" s="25">
        <v>44609</v>
      </c>
      <c r="D5" s="15">
        <v>580000</v>
      </c>
      <c r="E5" t="s">
        <v>30</v>
      </c>
      <c r="F5" t="s">
        <v>31</v>
      </c>
      <c r="G5" s="15">
        <v>580000</v>
      </c>
      <c r="H5" s="15">
        <v>189000</v>
      </c>
      <c r="I5" s="20">
        <f>H5/G5*100</f>
        <v>32.586206896551722</v>
      </c>
      <c r="J5" s="15">
        <v>527800</v>
      </c>
      <c r="K5" s="15">
        <f>G5-0</f>
        <v>580000</v>
      </c>
      <c r="L5" s="15">
        <v>527800</v>
      </c>
      <c r="M5" s="30">
        <v>70</v>
      </c>
      <c r="N5" s="34">
        <v>0</v>
      </c>
      <c r="O5" s="39">
        <v>0.75</v>
      </c>
      <c r="P5" s="39">
        <v>0.75</v>
      </c>
      <c r="Q5" s="15">
        <f>K5/M5</f>
        <v>8285.7142857142862</v>
      </c>
      <c r="R5" s="15">
        <f>K5/O5</f>
        <v>773333.33333333337</v>
      </c>
      <c r="S5" s="44">
        <f>K5/O5/43560</f>
        <v>17.753290480563209</v>
      </c>
      <c r="T5" s="39">
        <v>70</v>
      </c>
      <c r="U5" s="5" t="s">
        <v>32</v>
      </c>
      <c r="V5" t="s">
        <v>80</v>
      </c>
      <c r="X5" t="s">
        <v>33</v>
      </c>
      <c r="Y5">
        <v>0</v>
      </c>
      <c r="Z5">
        <v>0</v>
      </c>
      <c r="AA5" t="s">
        <v>34</v>
      </c>
      <c r="AB5" t="s">
        <v>41</v>
      </c>
      <c r="AC5" s="6" t="s">
        <v>46</v>
      </c>
      <c r="AD5" t="s">
        <v>74</v>
      </c>
    </row>
    <row r="6" spans="1:50" ht="15.75" thickBot="1" x14ac:dyDescent="0.3">
      <c r="A6" t="s">
        <v>94</v>
      </c>
      <c r="B6" t="s">
        <v>95</v>
      </c>
      <c r="C6" s="25">
        <v>44764</v>
      </c>
      <c r="D6" s="15">
        <v>1800000</v>
      </c>
      <c r="E6" t="s">
        <v>30</v>
      </c>
      <c r="F6" t="s">
        <v>83</v>
      </c>
      <c r="G6" s="15">
        <v>1800000</v>
      </c>
      <c r="H6" s="15">
        <v>678700</v>
      </c>
      <c r="I6" s="20">
        <f>H6/G6*100</f>
        <v>37.705555555555556</v>
      </c>
      <c r="J6" s="15">
        <v>1990827</v>
      </c>
      <c r="K6" s="15">
        <f>G6-1140219</f>
        <v>659781</v>
      </c>
      <c r="L6" s="15">
        <v>747750</v>
      </c>
      <c r="M6" s="30">
        <v>203</v>
      </c>
      <c r="N6" s="34">
        <v>310.39999399999999</v>
      </c>
      <c r="O6" s="39">
        <v>1.046</v>
      </c>
      <c r="P6" s="39">
        <v>0.73399999999999999</v>
      </c>
      <c r="Q6" s="15">
        <f>K6/M6</f>
        <v>3250.152709359606</v>
      </c>
      <c r="R6" s="15">
        <f>K6/O6</f>
        <v>630765.77437858505</v>
      </c>
      <c r="S6" s="44">
        <f>K6/O6/43560</f>
        <v>14.480389678112605</v>
      </c>
      <c r="T6" s="39">
        <v>203</v>
      </c>
      <c r="U6" s="5" t="s">
        <v>32</v>
      </c>
      <c r="V6" t="s">
        <v>96</v>
      </c>
      <c r="W6" t="s">
        <v>97</v>
      </c>
      <c r="X6" t="s">
        <v>33</v>
      </c>
      <c r="Y6">
        <v>0</v>
      </c>
      <c r="Z6">
        <v>1</v>
      </c>
      <c r="AA6" s="7">
        <v>39608</v>
      </c>
      <c r="AB6" t="s">
        <v>35</v>
      </c>
      <c r="AC6" s="6" t="s">
        <v>36</v>
      </c>
      <c r="AD6" t="s">
        <v>63</v>
      </c>
    </row>
    <row r="7" spans="1:50" ht="15.75" thickTop="1" x14ac:dyDescent="0.25">
      <c r="A7" s="8"/>
      <c r="B7" s="8"/>
      <c r="C7" s="26" t="s">
        <v>109</v>
      </c>
      <c r="D7" s="16">
        <f>+SUM(D2:D6)</f>
        <v>6455000</v>
      </c>
      <c r="E7" s="8"/>
      <c r="F7" s="8"/>
      <c r="G7" s="16">
        <f>+SUM(G2:G6)</f>
        <v>6455000</v>
      </c>
      <c r="H7" s="16">
        <f>+SUM(H2:H6)</f>
        <v>2635500</v>
      </c>
      <c r="I7" s="21"/>
      <c r="J7" s="16">
        <f>+SUM(J2:J6)</f>
        <v>6139235</v>
      </c>
      <c r="K7" s="16">
        <f>+SUM(K2:K6)</f>
        <v>3807103</v>
      </c>
      <c r="L7" s="16">
        <f>+SUM(L2:L6)</f>
        <v>3381980</v>
      </c>
      <c r="M7" s="31">
        <f>+SUM(M2:M6)</f>
        <v>555.79999999999995</v>
      </c>
      <c r="N7" s="35"/>
      <c r="O7" s="40">
        <f>+SUM(O2:O6)</f>
        <v>4.2839999999999998</v>
      </c>
      <c r="P7" s="40">
        <f>+SUM(P2:P6)</f>
        <v>3.972</v>
      </c>
      <c r="Q7" s="16"/>
      <c r="R7" s="16"/>
      <c r="S7" s="45"/>
      <c r="T7" s="40"/>
      <c r="U7" s="9"/>
      <c r="V7" s="8"/>
      <c r="W7" s="8"/>
      <c r="X7" s="8"/>
      <c r="Y7" s="8"/>
      <c r="Z7" s="8"/>
      <c r="AA7" s="8"/>
      <c r="AB7" s="8"/>
      <c r="AC7" s="8"/>
      <c r="AD7" s="8"/>
    </row>
    <row r="8" spans="1:50" x14ac:dyDescent="0.25">
      <c r="A8" s="10"/>
      <c r="B8" s="10"/>
      <c r="C8" s="27"/>
      <c r="D8" s="17"/>
      <c r="E8" s="10"/>
      <c r="F8" s="10"/>
      <c r="G8" s="17"/>
      <c r="H8" s="17" t="s">
        <v>110</v>
      </c>
      <c r="I8" s="22">
        <f>H7/G7*100</f>
        <v>40.828814872192098</v>
      </c>
      <c r="J8" s="17"/>
      <c r="K8" s="17"/>
      <c r="L8" s="17" t="s">
        <v>111</v>
      </c>
      <c r="M8" s="32"/>
      <c r="N8" s="36"/>
      <c r="O8" s="41" t="s">
        <v>111</v>
      </c>
      <c r="P8" s="41"/>
      <c r="Q8" s="17"/>
      <c r="R8" s="17" t="s">
        <v>111</v>
      </c>
      <c r="S8" s="46"/>
      <c r="T8" s="41"/>
      <c r="U8" s="11"/>
      <c r="V8" s="10"/>
      <c r="W8" s="10"/>
      <c r="X8" s="10"/>
      <c r="Y8" s="10"/>
      <c r="Z8" s="10"/>
      <c r="AA8" s="10"/>
      <c r="AB8" s="10"/>
      <c r="AC8" s="10"/>
      <c r="AD8" s="10"/>
    </row>
    <row r="9" spans="1:50" x14ac:dyDescent="0.25">
      <c r="A9" s="12"/>
      <c r="B9" s="12"/>
      <c r="C9" s="28"/>
      <c r="D9" s="18"/>
      <c r="E9" s="12"/>
      <c r="F9" s="12"/>
      <c r="G9" s="18"/>
      <c r="H9" s="18" t="s">
        <v>112</v>
      </c>
      <c r="I9" s="23">
        <f>STDEV(I2:I6)</f>
        <v>13.862805346229433</v>
      </c>
      <c r="J9" s="18"/>
      <c r="K9" s="18"/>
      <c r="L9" s="18" t="s">
        <v>113</v>
      </c>
      <c r="M9" s="48">
        <f>K7/M7</f>
        <v>6849.7715005397631</v>
      </c>
      <c r="N9" s="37"/>
      <c r="O9" s="42" t="s">
        <v>114</v>
      </c>
      <c r="P9" s="42">
        <f>K7/O7</f>
        <v>888679.50513538753</v>
      </c>
      <c r="Q9" s="18"/>
      <c r="R9" s="18" t="s">
        <v>115</v>
      </c>
      <c r="S9" s="47">
        <f>K7/O7/43560</f>
        <v>20.40127422257547</v>
      </c>
      <c r="T9" s="42"/>
      <c r="U9" s="13"/>
      <c r="V9" s="12"/>
      <c r="W9" s="12"/>
      <c r="X9" s="12"/>
      <c r="Y9" s="12"/>
      <c r="Z9" s="12"/>
      <c r="AA9" s="12"/>
      <c r="AB9" s="12"/>
      <c r="AC9" s="12"/>
      <c r="AD9" s="12"/>
    </row>
    <row r="11" spans="1:50" x14ac:dyDescent="0.25">
      <c r="K11" s="49"/>
      <c r="L11" s="50" t="s">
        <v>116</v>
      </c>
      <c r="M11" s="51">
        <v>6850</v>
      </c>
    </row>
  </sheetData>
  <conditionalFormatting sqref="A2:AD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0CAF-7D42-40EE-868C-80919DCC7C70}">
  <dimension ref="A1:AX6"/>
  <sheetViews>
    <sheetView workbookViewId="0">
      <selection activeCell="B7" sqref="B7"/>
    </sheetView>
  </sheetViews>
  <sheetFormatPr defaultRowHeight="15" x14ac:dyDescent="0.25"/>
  <cols>
    <col min="1" max="1" width="14.28515625" bestFit="1" customWidth="1"/>
    <col min="2" max="2" width="28.285156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30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2.42578125" bestFit="1" customWidth="1"/>
    <col min="29" max="29" width="5.42578125" bestFit="1" customWidth="1"/>
    <col min="30" max="30" width="16.4257812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3" spans="1:50" x14ac:dyDescent="0.25">
      <c r="B3" t="s">
        <v>121</v>
      </c>
    </row>
    <row r="4" spans="1:50" x14ac:dyDescent="0.25">
      <c r="B4" t="s">
        <v>122</v>
      </c>
    </row>
    <row r="5" spans="1:50" x14ac:dyDescent="0.25">
      <c r="B5" t="s">
        <v>123</v>
      </c>
    </row>
    <row r="6" spans="1:50" x14ac:dyDescent="0.25">
      <c r="B6" s="53" t="s">
        <v>124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North Shore</vt:lpstr>
      <vt:lpstr>Low Bank</vt:lpstr>
      <vt:lpstr>Moderate Bank</vt:lpstr>
      <vt:lpstr>Medium Bank</vt:lpstr>
      <vt:lpstr>High Bank</vt:lpstr>
      <vt:lpstr>Low BK-RD Div</vt:lpstr>
      <vt:lpstr>Mod BK-RD Div</vt:lpstr>
      <vt:lpstr>Med BK-RD Div</vt:lpstr>
      <vt:lpstr>High BK-RD 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2024-01-10T19:28:55Z</dcterms:created>
  <dcterms:modified xsi:type="dcterms:W3CDTF">2024-01-10T20:09:55Z</dcterms:modified>
</cp:coreProperties>
</file>