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8_{F09F3E6A-AA15-41AD-A8FC-0695326894B5}" xr6:coauthVersionLast="47" xr6:coauthVersionMax="47" xr10:uidLastSave="{00000000-0000-0000-0000-000000000000}"/>
  <bookViews>
    <workbookView xWindow="28680" yWindow="-120" windowWidth="29040" windowHeight="15720" activeTab="7" xr2:uid="{68BEEDDF-DDB4-4CE6-892E-0A734F9E5FA2}"/>
  </bookViews>
  <sheets>
    <sheet name="Excellent" sheetId="9" r:id="rId1"/>
    <sheet name="Average" sheetId="8" r:id="rId2"/>
    <sheet name="Good" sheetId="7" r:id="rId3"/>
    <sheet name="Fair" sheetId="6" r:id="rId4"/>
    <sheet name="Lacking" sheetId="5" r:id="rId5"/>
    <sheet name="Excelt River Frt" sheetId="4" r:id="rId6"/>
    <sheet name="Good River Frt" sheetId="3" r:id="rId7"/>
    <sheet name="Avg River Frt" sheetId="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S3" i="3" s="1"/>
  <c r="K3" i="4"/>
  <c r="Q3" i="4" s="1"/>
  <c r="I4" i="6"/>
  <c r="K4" i="6"/>
  <c r="S4" i="6" s="1"/>
  <c r="P5" i="9"/>
  <c r="O5" i="9"/>
  <c r="M5" i="9"/>
  <c r="L5" i="9"/>
  <c r="J5" i="9"/>
  <c r="H5" i="9"/>
  <c r="G5" i="9"/>
  <c r="D5" i="9"/>
  <c r="K4" i="9"/>
  <c r="R4" i="9" s="1"/>
  <c r="I4" i="9"/>
  <c r="K3" i="9"/>
  <c r="R3" i="9" s="1"/>
  <c r="I3" i="9"/>
  <c r="K2" i="9"/>
  <c r="S2" i="9" s="1"/>
  <c r="I2" i="9"/>
  <c r="P5" i="8"/>
  <c r="O5" i="8"/>
  <c r="M5" i="8"/>
  <c r="L5" i="8"/>
  <c r="J5" i="8"/>
  <c r="H5" i="8"/>
  <c r="G5" i="8"/>
  <c r="D5" i="8"/>
  <c r="K4" i="8"/>
  <c r="R4" i="8" s="1"/>
  <c r="I4" i="8"/>
  <c r="I7" i="8" s="1"/>
  <c r="K3" i="8"/>
  <c r="S3" i="8" s="1"/>
  <c r="I3" i="8"/>
  <c r="K2" i="8"/>
  <c r="R2" i="8" s="1"/>
  <c r="I2" i="8"/>
  <c r="P5" i="7"/>
  <c r="O5" i="7"/>
  <c r="M5" i="7"/>
  <c r="L5" i="7"/>
  <c r="J5" i="7"/>
  <c r="H5" i="7"/>
  <c r="G5" i="7"/>
  <c r="D5" i="7"/>
  <c r="K4" i="7"/>
  <c r="Q4" i="7" s="1"/>
  <c r="I4" i="7"/>
  <c r="K3" i="7"/>
  <c r="R3" i="7" s="1"/>
  <c r="I3" i="7"/>
  <c r="K2" i="7"/>
  <c r="S2" i="7" s="1"/>
  <c r="I2" i="7"/>
  <c r="I6" i="6"/>
  <c r="P5" i="6"/>
  <c r="O5" i="6"/>
  <c r="M5" i="6"/>
  <c r="L5" i="6"/>
  <c r="J5" i="6"/>
  <c r="H5" i="6"/>
  <c r="G5" i="6"/>
  <c r="D5" i="6"/>
  <c r="K3" i="6"/>
  <c r="Q3" i="6" s="1"/>
  <c r="I3" i="6"/>
  <c r="K2" i="6"/>
  <c r="S2" i="6" s="1"/>
  <c r="I2" i="6"/>
  <c r="I6" i="5"/>
  <c r="P5" i="5"/>
  <c r="O5" i="5"/>
  <c r="M5" i="5"/>
  <c r="L5" i="5"/>
  <c r="J5" i="5"/>
  <c r="H5" i="5"/>
  <c r="G5" i="5"/>
  <c r="D5" i="5"/>
  <c r="K4" i="5"/>
  <c r="Q4" i="5" s="1"/>
  <c r="I4" i="5"/>
  <c r="S3" i="5"/>
  <c r="R3" i="5"/>
  <c r="Q3" i="5"/>
  <c r="K3" i="5"/>
  <c r="I3" i="5"/>
  <c r="R2" i="5"/>
  <c r="K2" i="5"/>
  <c r="Q2" i="5" s="1"/>
  <c r="I2" i="5"/>
  <c r="I7" i="5" s="1"/>
  <c r="P5" i="4"/>
  <c r="O5" i="4"/>
  <c r="M5" i="4"/>
  <c r="L5" i="4"/>
  <c r="J5" i="4"/>
  <c r="H5" i="4"/>
  <c r="G5" i="4"/>
  <c r="D5" i="4"/>
  <c r="K4" i="4"/>
  <c r="S4" i="4" s="1"/>
  <c r="I4" i="4"/>
  <c r="I3" i="4"/>
  <c r="K2" i="4"/>
  <c r="R2" i="4" s="1"/>
  <c r="I2" i="4"/>
  <c r="P4" i="3"/>
  <c r="O4" i="3"/>
  <c r="M4" i="3"/>
  <c r="L4" i="3"/>
  <c r="J4" i="3"/>
  <c r="H4" i="3"/>
  <c r="I5" i="3" s="1"/>
  <c r="G4" i="3"/>
  <c r="D4" i="3"/>
  <c r="I3" i="3"/>
  <c r="K2" i="3"/>
  <c r="S2" i="3" s="1"/>
  <c r="I2" i="3"/>
  <c r="I6" i="3"/>
  <c r="K2" i="2"/>
  <c r="Q2" i="2" s="1"/>
  <c r="I2" i="2"/>
  <c r="I3" i="2"/>
  <c r="K3" i="2"/>
  <c r="Q3" i="2" s="1"/>
  <c r="D4" i="2"/>
  <c r="G4" i="2"/>
  <c r="H4" i="2"/>
  <c r="J4" i="2"/>
  <c r="L4" i="2"/>
  <c r="M4" i="2"/>
  <c r="O4" i="2"/>
  <c r="P4" i="2"/>
  <c r="I5" i="2" l="1"/>
  <c r="I6" i="4"/>
  <c r="S2" i="4"/>
  <c r="I7" i="4"/>
  <c r="S2" i="5"/>
  <c r="R4" i="6"/>
  <c r="Q4" i="6"/>
  <c r="I7" i="6"/>
  <c r="I6" i="7"/>
  <c r="Q3" i="7"/>
  <c r="I7" i="7"/>
  <c r="R4" i="7"/>
  <c r="S4" i="7"/>
  <c r="I6" i="8"/>
  <c r="S2" i="8"/>
  <c r="Q3" i="8"/>
  <c r="R3" i="8"/>
  <c r="Q4" i="8"/>
  <c r="S4" i="8"/>
  <c r="I6" i="9"/>
  <c r="I7" i="9"/>
  <c r="S3" i="9"/>
  <c r="K5" i="9"/>
  <c r="Q2" i="9"/>
  <c r="S4" i="9"/>
  <c r="Q4" i="9"/>
  <c r="R2" i="9"/>
  <c r="Q3" i="9"/>
  <c r="K5" i="8"/>
  <c r="Q2" i="8"/>
  <c r="Q2" i="7"/>
  <c r="S3" i="7"/>
  <c r="K5" i="7"/>
  <c r="R2" i="7"/>
  <c r="Q2" i="6"/>
  <c r="S3" i="6"/>
  <c r="R3" i="6"/>
  <c r="K5" i="6"/>
  <c r="R2" i="6"/>
  <c r="R4" i="5"/>
  <c r="S4" i="5"/>
  <c r="K5" i="5"/>
  <c r="S3" i="4"/>
  <c r="K5" i="4"/>
  <c r="R4" i="4"/>
  <c r="R3" i="4"/>
  <c r="Q4" i="4"/>
  <c r="Q2" i="4"/>
  <c r="Q2" i="3"/>
  <c r="R2" i="3"/>
  <c r="K4" i="3"/>
  <c r="Q3" i="3"/>
  <c r="R3" i="3"/>
  <c r="I6" i="2"/>
  <c r="K4" i="2"/>
  <c r="S6" i="2" s="1"/>
  <c r="S3" i="2"/>
  <c r="S2" i="2"/>
  <c r="R3" i="2"/>
  <c r="R2" i="2"/>
  <c r="S7" i="9" l="1"/>
  <c r="M7" i="9"/>
  <c r="P7" i="9"/>
  <c r="S7" i="8"/>
  <c r="P7" i="8"/>
  <c r="M7" i="8"/>
  <c r="S7" i="7"/>
  <c r="P7" i="7"/>
  <c r="M7" i="7"/>
  <c r="S7" i="6"/>
  <c r="P7" i="6"/>
  <c r="M7" i="6"/>
  <c r="S7" i="5"/>
  <c r="P7" i="5"/>
  <c r="M7" i="5"/>
  <c r="M7" i="4"/>
  <c r="S7" i="4"/>
  <c r="P7" i="4"/>
  <c r="S6" i="3"/>
  <c r="P6" i="3"/>
  <c r="M6" i="3"/>
  <c r="P6" i="2"/>
  <c r="M6" i="2"/>
</calcChain>
</file>

<file path=xl/sharedStrings.xml><?xml version="1.0" encoding="utf-8"?>
<sst xmlns="http://schemas.openxmlformats.org/spreadsheetml/2006/main" count="555" uniqueCount="104">
  <si>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</si>
  <si>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</si>
  <si>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</si>
  <si>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</si>
  <si>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</si>
  <si>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</si>
  <si>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</si>
  <si>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</si>
  <si>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</si>
  <si>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</si>
  <si>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</si>
  <si>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</si>
  <si>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</si>
  <si>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</si>
  <si>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</si>
  <si>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</si>
  <si>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</si>
  <si>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</si>
  <si>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</si>
  <si>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</si>
  <si>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</si>
  <si>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</si>
  <si>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</si>
  <si>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</si>
  <si>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</si>
  <si>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</si>
  <si>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</si>
  <si>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</si>
  <si>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</si>
  <si>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</si>
  <si>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20-004-007-19</t>
  </si>
  <si>
    <t>SAUGATUCK BEACH RD #8</t>
  </si>
  <si>
    <t>WD</t>
  </si>
  <si>
    <t>03-ARM'S LENGTH</t>
  </si>
  <si>
    <t>LMB</t>
  </si>
  <si>
    <t>4757/752</t>
  </si>
  <si>
    <t>LMB-LAKE MICHIGAN BACKLOT/CHANNEL</t>
  </si>
  <si>
    <t>NOT INSPECTED</t>
  </si>
  <si>
    <t>RES VAC</t>
  </si>
  <si>
    <t>402</t>
  </si>
  <si>
    <t>EXCET RIVER FRT</t>
  </si>
  <si>
    <t>20-004-007-20</t>
  </si>
  <si>
    <t>6768 SAUGATUCK BEACH RD</t>
  </si>
  <si>
    <t>4756/189</t>
  </si>
  <si>
    <t>GOOD RIVER FRT</t>
  </si>
  <si>
    <t>19-MULTI PARCEL ARM'S LENGTH</t>
  </si>
  <si>
    <t>RES 1 FAMILY</t>
  </si>
  <si>
    <t>401</t>
  </si>
  <si>
    <t>20-017-007-10</t>
  </si>
  <si>
    <t>6947 WILEY RD</t>
  </si>
  <si>
    <t>4679-660</t>
  </si>
  <si>
    <t>FAIR</t>
  </si>
  <si>
    <t>20-020-009-04</t>
  </si>
  <si>
    <t>2975 LAKESHORE DR</t>
  </si>
  <si>
    <t>LKSHR</t>
  </si>
  <si>
    <t>4753/612</t>
  </si>
  <si>
    <t>AVERAGE</t>
  </si>
  <si>
    <t>20-020-035-11</t>
  </si>
  <si>
    <t>6944 OLD OWL DR</t>
  </si>
  <si>
    <t>4713-355</t>
  </si>
  <si>
    <t>RESIDENTIAL</t>
  </si>
  <si>
    <t>EXCELLENT</t>
  </si>
  <si>
    <t>20-029-026-30</t>
  </si>
  <si>
    <t>HICKORY LN V/L</t>
  </si>
  <si>
    <t>4716-768</t>
  </si>
  <si>
    <t>GOOD</t>
  </si>
  <si>
    <t>20-029-027-40</t>
  </si>
  <si>
    <t>6875 126TH AVE</t>
  </si>
  <si>
    <t>4729-453</t>
  </si>
  <si>
    <t>20-029-027-30</t>
  </si>
  <si>
    <t>20-032-019-30</t>
  </si>
  <si>
    <t>2525 LAKESHORE DR</t>
  </si>
  <si>
    <t>4785/741</t>
  </si>
  <si>
    <t>20-032-042-10</t>
  </si>
  <si>
    <t>2421 LAKESHORE DR</t>
  </si>
  <si>
    <t>4637-121</t>
  </si>
  <si>
    <t>20-032-042-11</t>
  </si>
  <si>
    <t>2407 LAKESHORE DR</t>
  </si>
  <si>
    <t>4803/625</t>
  </si>
  <si>
    <t>20-060-032-00</t>
  </si>
  <si>
    <t>6906 BENDEMEER DR</t>
  </si>
  <si>
    <t>4623-687</t>
  </si>
  <si>
    <t>20-060-036-00</t>
  </si>
  <si>
    <t>6934 BENDEMEER DR</t>
  </si>
  <si>
    <t>4614-861</t>
  </si>
  <si>
    <t>20-320-007-00</t>
  </si>
  <si>
    <t>3482 RIVERSIDE DR</t>
  </si>
  <si>
    <t>4796/120</t>
  </si>
  <si>
    <t>20-380-015-00</t>
  </si>
  <si>
    <t>3421 RIVERSIDE DR</t>
  </si>
  <si>
    <t>SBN</t>
  </si>
  <si>
    <t>4773/333</t>
  </si>
  <si>
    <t>20-380-013-00</t>
  </si>
  <si>
    <t>20-430-006-00</t>
  </si>
  <si>
    <t>WILD TURKEY LN #6 V/L</t>
  </si>
  <si>
    <t>4685-676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</si>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</sst>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38" fontId="0" fillId="4" borderId="0" xfId="0" applyNumberFormat="1" applyFill="1"/>
    <xf numFmtId="166" fontId="0" fillId="4" borderId="0" xfId="0" applyNumberFormat="1" applyFill="1"/>
  </cellXfs>
  <cellStyles count="1">
    <cellStyle name="Normal" xfId="0" builtinId="0"/>
  </cellStyles>
  <dxfs count="1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868F-9CDA-4D40-9FDF-946961EB3691}">
  <dimension ref="A1:AX9"/>
  <sheetViews>
    <sheetView topLeftCell="K1" workbookViewId="0">
      <selection activeCell="N17" sqref="N17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70</v>
      </c>
      <c r="B2" t="s">
        <v>71</v>
      </c>
      <c r="C2" s="25">
        <v>44771</v>
      </c>
      <c r="D2" s="15">
        <v>540000</v>
      </c>
      <c r="E2" t="s">
        <v>32</v>
      </c>
      <c r="F2" t="s">
        <v>33</v>
      </c>
      <c r="G2" s="15">
        <v>540000</v>
      </c>
      <c r="H2" s="15">
        <v>211300</v>
      </c>
      <c r="I2" s="20">
        <f>H2/G2*100</f>
        <v>39.129629629629633</v>
      </c>
      <c r="J2" s="15">
        <v>496912</v>
      </c>
      <c r="K2" s="15">
        <f>G2-304208</f>
        <v>235792</v>
      </c>
      <c r="L2" s="15">
        <v>192704</v>
      </c>
      <c r="M2" s="30">
        <v>116.79</v>
      </c>
      <c r="N2" s="34">
        <v>0</v>
      </c>
      <c r="O2" s="39">
        <v>0.67</v>
      </c>
      <c r="P2" s="39">
        <v>0.67</v>
      </c>
      <c r="Q2" s="15">
        <f>K2/M2</f>
        <v>2018.9399777378198</v>
      </c>
      <c r="R2" s="15">
        <f>K2/O2</f>
        <v>351928.35820895521</v>
      </c>
      <c r="S2" s="44">
        <f>K2/O2/43560</f>
        <v>8.0791634115921767</v>
      </c>
      <c r="T2" s="39">
        <v>116.79</v>
      </c>
      <c r="U2" s="5" t="s">
        <v>34</v>
      </c>
      <c r="V2" t="s">
        <v>72</v>
      </c>
      <c r="X2" t="s">
        <v>36</v>
      </c>
      <c r="Y2">
        <v>0</v>
      </c>
      <c r="Z2">
        <v>0</v>
      </c>
      <c r="AA2" t="s">
        <v>37</v>
      </c>
      <c r="AB2" t="s">
        <v>46</v>
      </c>
      <c r="AC2" s="6" t="s">
        <v>47</v>
      </c>
      <c r="AD2" t="s">
        <v>61</v>
      </c>
    </row>
    <row r="3" spans="1:50" x14ac:dyDescent="0.25">
      <c r="A3" t="s">
        <v>57</v>
      </c>
      <c r="B3" t="s">
        <v>58</v>
      </c>
      <c r="C3" s="25">
        <v>44544</v>
      </c>
      <c r="D3" s="15">
        <v>1330000</v>
      </c>
      <c r="E3" t="s">
        <v>32</v>
      </c>
      <c r="F3" t="s">
        <v>33</v>
      </c>
      <c r="G3" s="15">
        <v>1330000</v>
      </c>
      <c r="H3" s="15">
        <v>585300</v>
      </c>
      <c r="I3" s="20">
        <f>H3/G3*100</f>
        <v>44.007518796992478</v>
      </c>
      <c r="J3" s="15">
        <v>1250182</v>
      </c>
      <c r="K3" s="15">
        <f>G3-48156-987526</f>
        <v>294318</v>
      </c>
      <c r="L3" s="15">
        <v>214500</v>
      </c>
      <c r="M3" s="30">
        <v>130</v>
      </c>
      <c r="N3" s="34">
        <v>260</v>
      </c>
      <c r="O3" s="39">
        <v>0.77600000000000002</v>
      </c>
      <c r="P3" s="39">
        <v>0.77600000000000002</v>
      </c>
      <c r="Q3" s="15">
        <f>K3/M3</f>
        <v>2263.9846153846156</v>
      </c>
      <c r="R3" s="15">
        <f>K3/O3</f>
        <v>379275.77319587627</v>
      </c>
      <c r="S3" s="44">
        <f>K3/O3/43560</f>
        <v>8.706973672999915</v>
      </c>
      <c r="T3" s="39">
        <v>130</v>
      </c>
      <c r="U3" s="5" t="s">
        <v>34</v>
      </c>
      <c r="V3" t="s">
        <v>59</v>
      </c>
      <c r="X3" t="s">
        <v>36</v>
      </c>
      <c r="Y3">
        <v>0</v>
      </c>
      <c r="Z3">
        <v>0</v>
      </c>
      <c r="AA3" t="s">
        <v>37</v>
      </c>
      <c r="AB3" t="s">
        <v>60</v>
      </c>
      <c r="AC3" s="6" t="s">
        <v>47</v>
      </c>
      <c r="AD3" t="s">
        <v>61</v>
      </c>
    </row>
    <row r="4" spans="1:50" ht="15.75" thickBot="1" x14ac:dyDescent="0.3">
      <c r="A4" t="s">
        <v>88</v>
      </c>
      <c r="B4" t="s">
        <v>89</v>
      </c>
      <c r="C4" s="25">
        <v>44725</v>
      </c>
      <c r="D4" s="15">
        <v>629900</v>
      </c>
      <c r="E4" t="s">
        <v>32</v>
      </c>
      <c r="F4" t="s">
        <v>45</v>
      </c>
      <c r="G4" s="15">
        <v>629900</v>
      </c>
      <c r="H4" s="15">
        <v>178500</v>
      </c>
      <c r="I4" s="20">
        <f>H4/G4*100</f>
        <v>28.337831401809808</v>
      </c>
      <c r="J4" s="15">
        <v>450656</v>
      </c>
      <c r="K4" s="15">
        <f>G4-0</f>
        <v>629900</v>
      </c>
      <c r="L4" s="15">
        <v>318000</v>
      </c>
      <c r="M4" s="30">
        <v>180</v>
      </c>
      <c r="N4" s="34">
        <v>0</v>
      </c>
      <c r="O4" s="39">
        <v>0.49</v>
      </c>
      <c r="P4" s="39">
        <v>0.33</v>
      </c>
      <c r="Q4" s="15">
        <f>K4/M4</f>
        <v>3499.4444444444443</v>
      </c>
      <c r="R4" s="15">
        <f>K4/O4</f>
        <v>1285510.2040816327</v>
      </c>
      <c r="S4" s="44">
        <f>K4/O4/43560</f>
        <v>29.511253537227564</v>
      </c>
      <c r="T4" s="39">
        <v>180</v>
      </c>
      <c r="U4" s="5" t="s">
        <v>90</v>
      </c>
      <c r="V4" t="s">
        <v>91</v>
      </c>
      <c r="W4" t="s">
        <v>92</v>
      </c>
      <c r="X4" t="s">
        <v>36</v>
      </c>
      <c r="Y4">
        <v>0</v>
      </c>
      <c r="Z4">
        <v>0</v>
      </c>
      <c r="AA4" s="7">
        <v>44936</v>
      </c>
      <c r="AB4" t="s">
        <v>46</v>
      </c>
      <c r="AC4" s="6" t="s">
        <v>39</v>
      </c>
      <c r="AD4" t="s">
        <v>61</v>
      </c>
    </row>
    <row r="5" spans="1:50" ht="15.75" thickTop="1" x14ac:dyDescent="0.25">
      <c r="A5" s="8"/>
      <c r="B5" s="8"/>
      <c r="C5" s="26" t="s">
        <v>96</v>
      </c>
      <c r="D5" s="16">
        <f>+SUM(D2:D4)</f>
        <v>2499900</v>
      </c>
      <c r="E5" s="8"/>
      <c r="F5" s="8"/>
      <c r="G5" s="16">
        <f>+SUM(G2:G4)</f>
        <v>2499900</v>
      </c>
      <c r="H5" s="16">
        <f>+SUM(H2:H4)</f>
        <v>975100</v>
      </c>
      <c r="I5" s="21"/>
      <c r="J5" s="16">
        <f>+SUM(J2:J4)</f>
        <v>2197750</v>
      </c>
      <c r="K5" s="16">
        <f>+SUM(K2:K4)</f>
        <v>1160010</v>
      </c>
      <c r="L5" s="16">
        <f>+SUM(L2:L4)</f>
        <v>725204</v>
      </c>
      <c r="M5" s="31">
        <f>+SUM(M2:M4)</f>
        <v>426.79</v>
      </c>
      <c r="N5" s="35"/>
      <c r="O5" s="40">
        <f>+SUM(O2:O4)</f>
        <v>1.9360000000000002</v>
      </c>
      <c r="P5" s="40">
        <f>+SUM(P2:P4)</f>
        <v>1.7760000000000002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97</v>
      </c>
      <c r="I6" s="22">
        <f>H5/G5*100</f>
        <v>39.005560222408896</v>
      </c>
      <c r="J6" s="17"/>
      <c r="K6" s="17"/>
      <c r="L6" s="17" t="s">
        <v>98</v>
      </c>
      <c r="M6" s="32"/>
      <c r="N6" s="36"/>
      <c r="O6" s="41" t="s">
        <v>98</v>
      </c>
      <c r="P6" s="41"/>
      <c r="Q6" s="17"/>
      <c r="R6" s="17" t="s">
        <v>98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99</v>
      </c>
      <c r="I7" s="23">
        <f>STDEV(I2:I4)</f>
        <v>8.0186845843712433</v>
      </c>
      <c r="J7" s="18"/>
      <c r="K7" s="18"/>
      <c r="L7" s="18" t="s">
        <v>100</v>
      </c>
      <c r="M7" s="48">
        <f>K5/M5</f>
        <v>2717.987769160477</v>
      </c>
      <c r="N7" s="37"/>
      <c r="O7" s="42" t="s">
        <v>101</v>
      </c>
      <c r="P7" s="42">
        <f>K5/O5</f>
        <v>599178.71900826436</v>
      </c>
      <c r="Q7" s="18"/>
      <c r="R7" s="18" t="s">
        <v>102</v>
      </c>
      <c r="S7" s="47">
        <f>K5/O5/43560</f>
        <v>13.755250665938117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103</v>
      </c>
      <c r="M9" s="51">
        <v>2700</v>
      </c>
    </row>
  </sheetData>
  <conditionalFormatting sqref="A2:AD4">
    <cfRule type="expression" dxfId="15" priority="1" stopIfTrue="1">
      <formula>MOD(ROW(),4)&gt;1</formula>
    </cfRule>
    <cfRule type="expression" dxfId="1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23AB-B2BC-4B48-83E9-C1E31F642994}">
  <dimension ref="A1:AX9"/>
  <sheetViews>
    <sheetView topLeftCell="B1" workbookViewId="0">
      <selection activeCell="K14" sqref="K14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82</v>
      </c>
      <c r="B2" t="s">
        <v>83</v>
      </c>
      <c r="C2" s="25">
        <v>44315</v>
      </c>
      <c r="D2" s="15">
        <v>708033</v>
      </c>
      <c r="E2" t="s">
        <v>32</v>
      </c>
      <c r="F2" t="s">
        <v>33</v>
      </c>
      <c r="G2" s="15">
        <v>708033</v>
      </c>
      <c r="H2" s="15">
        <v>304000</v>
      </c>
      <c r="I2" s="20">
        <f>H2/G2*100</f>
        <v>42.935851860012178</v>
      </c>
      <c r="J2" s="15">
        <v>751490</v>
      </c>
      <c r="K2" s="15">
        <f>G2-566490</f>
        <v>141543</v>
      </c>
      <c r="L2" s="15">
        <v>185000</v>
      </c>
      <c r="M2" s="30">
        <v>200</v>
      </c>
      <c r="N2" s="34">
        <v>361.334991</v>
      </c>
      <c r="O2" s="39">
        <v>1.726</v>
      </c>
      <c r="P2" s="39">
        <v>1.659</v>
      </c>
      <c r="Q2" s="15">
        <f>K2/M2</f>
        <v>707.71500000000003</v>
      </c>
      <c r="R2" s="15">
        <f>K2/O2</f>
        <v>82006.37311703361</v>
      </c>
      <c r="S2" s="44">
        <f>K2/O2/43560</f>
        <v>1.882607280005363</v>
      </c>
      <c r="T2" s="39">
        <v>200</v>
      </c>
      <c r="U2" s="5" t="s">
        <v>34</v>
      </c>
      <c r="V2" t="s">
        <v>84</v>
      </c>
      <c r="X2" t="s">
        <v>36</v>
      </c>
      <c r="Y2">
        <v>0</v>
      </c>
      <c r="Z2">
        <v>1</v>
      </c>
      <c r="AA2" s="7">
        <v>39601</v>
      </c>
      <c r="AB2" t="s">
        <v>46</v>
      </c>
      <c r="AC2" s="6" t="s">
        <v>47</v>
      </c>
      <c r="AD2" t="s">
        <v>56</v>
      </c>
    </row>
    <row r="3" spans="1:50" x14ac:dyDescent="0.25">
      <c r="A3" t="s">
        <v>52</v>
      </c>
      <c r="B3" t="s">
        <v>53</v>
      </c>
      <c r="C3" s="25">
        <v>44666</v>
      </c>
      <c r="D3" s="15">
        <v>1350000</v>
      </c>
      <c r="E3" t="s">
        <v>32</v>
      </c>
      <c r="F3" t="s">
        <v>33</v>
      </c>
      <c r="G3" s="15">
        <v>1350000</v>
      </c>
      <c r="H3" s="15">
        <v>839400</v>
      </c>
      <c r="I3" s="20">
        <f>H3/G3*100</f>
        <v>62.177777777777777</v>
      </c>
      <c r="J3" s="15">
        <v>1266325</v>
      </c>
      <c r="K3" s="15">
        <f>G3-0</f>
        <v>1350000</v>
      </c>
      <c r="L3" s="15">
        <v>1266325</v>
      </c>
      <c r="M3" s="30">
        <v>1369</v>
      </c>
      <c r="N3" s="34">
        <v>0</v>
      </c>
      <c r="O3" s="39">
        <v>45.85</v>
      </c>
      <c r="P3" s="39">
        <v>42.84</v>
      </c>
      <c r="Q3" s="15">
        <f>K3/M3</f>
        <v>986.12125639152669</v>
      </c>
      <c r="R3" s="15">
        <f>K3/O3</f>
        <v>29443.838604143948</v>
      </c>
      <c r="S3" s="44">
        <f>K3/O3/43560</f>
        <v>0.67593752534765716</v>
      </c>
      <c r="T3" s="39">
        <v>1369</v>
      </c>
      <c r="U3" s="5" t="s">
        <v>54</v>
      </c>
      <c r="V3" t="s">
        <v>55</v>
      </c>
      <c r="X3" t="s">
        <v>36</v>
      </c>
      <c r="Y3">
        <v>0</v>
      </c>
      <c r="Z3">
        <v>1</v>
      </c>
      <c r="AA3" s="7">
        <v>39622</v>
      </c>
      <c r="AB3" t="s">
        <v>46</v>
      </c>
      <c r="AC3" s="6" t="s">
        <v>39</v>
      </c>
      <c r="AD3" t="s">
        <v>56</v>
      </c>
    </row>
    <row r="4" spans="1:50" ht="15.75" thickBot="1" x14ac:dyDescent="0.3">
      <c r="A4" t="s">
        <v>79</v>
      </c>
      <c r="B4" t="s">
        <v>80</v>
      </c>
      <c r="C4" s="25">
        <v>44327</v>
      </c>
      <c r="D4" s="15">
        <v>220000</v>
      </c>
      <c r="E4" t="s">
        <v>32</v>
      </c>
      <c r="F4" t="s">
        <v>33</v>
      </c>
      <c r="G4" s="15">
        <v>220000</v>
      </c>
      <c r="H4" s="15">
        <v>77200</v>
      </c>
      <c r="I4" s="20">
        <f>H4/G4*100</f>
        <v>35.090909090909086</v>
      </c>
      <c r="J4" s="15">
        <v>185000</v>
      </c>
      <c r="K4" s="15">
        <f>G4-0</f>
        <v>220000</v>
      </c>
      <c r="L4" s="15">
        <v>185000</v>
      </c>
      <c r="M4" s="30">
        <v>200</v>
      </c>
      <c r="N4" s="34">
        <v>0</v>
      </c>
      <c r="O4" s="39">
        <v>1.8919999999999999</v>
      </c>
      <c r="P4" s="39">
        <v>1.8919999999999999</v>
      </c>
      <c r="Q4" s="15">
        <f>K4/M4</f>
        <v>1100</v>
      </c>
      <c r="R4" s="15">
        <f>K4/O4</f>
        <v>116279.06976744186</v>
      </c>
      <c r="S4" s="44">
        <f>K4/O4/43560</f>
        <v>2.6694001324022465</v>
      </c>
      <c r="T4" s="39">
        <v>200</v>
      </c>
      <c r="U4" s="5" t="s">
        <v>34</v>
      </c>
      <c r="V4" t="s">
        <v>81</v>
      </c>
      <c r="X4" t="s">
        <v>36</v>
      </c>
      <c r="Y4">
        <v>0</v>
      </c>
      <c r="Z4">
        <v>1</v>
      </c>
      <c r="AA4" s="7">
        <v>39601</v>
      </c>
      <c r="AB4" t="s">
        <v>38</v>
      </c>
      <c r="AC4" s="6" t="s">
        <v>39</v>
      </c>
      <c r="AD4" t="s">
        <v>56</v>
      </c>
    </row>
    <row r="5" spans="1:50" ht="15.75" thickTop="1" x14ac:dyDescent="0.25">
      <c r="A5" s="8"/>
      <c r="B5" s="8"/>
      <c r="C5" s="26" t="s">
        <v>96</v>
      </c>
      <c r="D5" s="16">
        <f>+SUM(D2:D4)</f>
        <v>2278033</v>
      </c>
      <c r="E5" s="8"/>
      <c r="F5" s="8"/>
      <c r="G5" s="16">
        <f>+SUM(G2:G4)</f>
        <v>2278033</v>
      </c>
      <c r="H5" s="16">
        <f>+SUM(H2:H4)</f>
        <v>1220600</v>
      </c>
      <c r="I5" s="21"/>
      <c r="J5" s="16">
        <f>+SUM(J2:J4)</f>
        <v>2202815</v>
      </c>
      <c r="K5" s="16">
        <f>+SUM(K2:K4)</f>
        <v>1711543</v>
      </c>
      <c r="L5" s="16">
        <f>+SUM(L2:L4)</f>
        <v>1636325</v>
      </c>
      <c r="M5" s="31">
        <f>+SUM(M2:M4)</f>
        <v>1769</v>
      </c>
      <c r="N5" s="35"/>
      <c r="O5" s="40">
        <f>+SUM(O2:O4)</f>
        <v>49.468000000000004</v>
      </c>
      <c r="P5" s="40">
        <f>+SUM(P2:P4)</f>
        <v>46.391000000000005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97</v>
      </c>
      <c r="I6" s="22">
        <f>H5/G5*100</f>
        <v>53.581313352352666</v>
      </c>
      <c r="J6" s="17"/>
      <c r="K6" s="17"/>
      <c r="L6" s="17" t="s">
        <v>98</v>
      </c>
      <c r="M6" s="32"/>
      <c r="N6" s="36"/>
      <c r="O6" s="41" t="s">
        <v>98</v>
      </c>
      <c r="P6" s="41"/>
      <c r="Q6" s="17"/>
      <c r="R6" s="17" t="s">
        <v>98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99</v>
      </c>
      <c r="I7" s="23">
        <f>STDEV(I2:I4)</f>
        <v>13.937319776622219</v>
      </c>
      <c r="J7" s="18"/>
      <c r="K7" s="18"/>
      <c r="L7" s="18" t="s">
        <v>100</v>
      </c>
      <c r="M7" s="48">
        <f>K5/M5</f>
        <v>967.52006783493505</v>
      </c>
      <c r="N7" s="37"/>
      <c r="O7" s="42" t="s">
        <v>101</v>
      </c>
      <c r="P7" s="42">
        <f>K5/O5</f>
        <v>34598.993288590602</v>
      </c>
      <c r="Q7" s="18"/>
      <c r="R7" s="18" t="s">
        <v>102</v>
      </c>
      <c r="S7" s="47">
        <f>K5/O5/43560</f>
        <v>0.7942835924837145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103</v>
      </c>
      <c r="M9" s="52">
        <v>970</v>
      </c>
    </row>
  </sheetData>
  <conditionalFormatting sqref="A2:AD4">
    <cfRule type="expression" dxfId="13" priority="1" stopIfTrue="1">
      <formula>MOD(ROW(),4)&gt;1</formula>
    </cfRule>
    <cfRule type="expression" dxfId="1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DAD4-0AB1-41F3-8B5B-0F74523E262C}">
  <dimension ref="A1:AX9"/>
  <sheetViews>
    <sheetView workbookViewId="0">
      <selection activeCell="M20" sqref="M20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62</v>
      </c>
      <c r="B2" t="s">
        <v>63</v>
      </c>
      <c r="C2" s="25">
        <v>44561</v>
      </c>
      <c r="D2" s="15">
        <v>165000</v>
      </c>
      <c r="E2" t="s">
        <v>32</v>
      </c>
      <c r="F2" t="s">
        <v>33</v>
      </c>
      <c r="G2" s="15">
        <v>165000</v>
      </c>
      <c r="H2" s="15">
        <v>97800</v>
      </c>
      <c r="I2" s="20">
        <f>H2/G2*100</f>
        <v>59.27272727272728</v>
      </c>
      <c r="J2" s="15">
        <v>208718</v>
      </c>
      <c r="K2" s="15">
        <f>G2-0</f>
        <v>165000</v>
      </c>
      <c r="L2" s="15">
        <v>208718</v>
      </c>
      <c r="M2" s="30">
        <v>200.69</v>
      </c>
      <c r="N2" s="34">
        <v>0</v>
      </c>
      <c r="O2" s="39">
        <v>0.73</v>
      </c>
      <c r="P2" s="39">
        <v>0.73</v>
      </c>
      <c r="Q2" s="15">
        <f>K2/M2</f>
        <v>822.16353580148484</v>
      </c>
      <c r="R2" s="15">
        <f>K2/O2</f>
        <v>226027.39726027398</v>
      </c>
      <c r="S2" s="44">
        <f>K2/O2/43560</f>
        <v>5.1888750518887505</v>
      </c>
      <c r="T2" s="39">
        <v>200.69</v>
      </c>
      <c r="U2" s="5" t="s">
        <v>34</v>
      </c>
      <c r="V2" t="s">
        <v>64</v>
      </c>
      <c r="X2" t="s">
        <v>36</v>
      </c>
      <c r="Y2">
        <v>0</v>
      </c>
      <c r="Z2">
        <v>1</v>
      </c>
      <c r="AA2" t="s">
        <v>37</v>
      </c>
      <c r="AB2" t="s">
        <v>38</v>
      </c>
      <c r="AC2" s="6" t="s">
        <v>39</v>
      </c>
      <c r="AD2" t="s">
        <v>65</v>
      </c>
    </row>
    <row r="3" spans="1:50" x14ac:dyDescent="0.25">
      <c r="A3" t="s">
        <v>79</v>
      </c>
      <c r="B3" t="s">
        <v>80</v>
      </c>
      <c r="C3" s="25">
        <v>44327</v>
      </c>
      <c r="D3" s="15">
        <v>220000</v>
      </c>
      <c r="E3" t="s">
        <v>32</v>
      </c>
      <c r="F3" t="s">
        <v>33</v>
      </c>
      <c r="G3" s="15">
        <v>220000</v>
      </c>
      <c r="H3" s="15">
        <v>77200</v>
      </c>
      <c r="I3" s="20">
        <f>H3/G3*100</f>
        <v>35.090909090909086</v>
      </c>
      <c r="J3" s="15">
        <v>185000</v>
      </c>
      <c r="K3" s="15">
        <f>G3-0</f>
        <v>220000</v>
      </c>
      <c r="L3" s="15">
        <v>185000</v>
      </c>
      <c r="M3" s="30">
        <v>200</v>
      </c>
      <c r="N3" s="34">
        <v>0</v>
      </c>
      <c r="O3" s="39">
        <v>1.8919999999999999</v>
      </c>
      <c r="P3" s="39">
        <v>1.8919999999999999</v>
      </c>
      <c r="Q3" s="15">
        <f>K3/M3</f>
        <v>1100</v>
      </c>
      <c r="R3" s="15">
        <f>K3/O3</f>
        <v>116279.06976744186</v>
      </c>
      <c r="S3" s="44">
        <f>K3/O3/43560</f>
        <v>2.6694001324022465</v>
      </c>
      <c r="T3" s="39">
        <v>200</v>
      </c>
      <c r="U3" s="5" t="s">
        <v>34</v>
      </c>
      <c r="V3" t="s">
        <v>81</v>
      </c>
      <c r="X3" t="s">
        <v>36</v>
      </c>
      <c r="Y3">
        <v>0</v>
      </c>
      <c r="Z3">
        <v>1</v>
      </c>
      <c r="AA3" s="7">
        <v>39601</v>
      </c>
      <c r="AB3" t="s">
        <v>38</v>
      </c>
      <c r="AC3" s="6" t="s">
        <v>39</v>
      </c>
      <c r="AD3" t="s">
        <v>56</v>
      </c>
    </row>
    <row r="4" spans="1:50" ht="15.75" thickBot="1" x14ac:dyDescent="0.3">
      <c r="A4" t="s">
        <v>93</v>
      </c>
      <c r="B4" t="s">
        <v>94</v>
      </c>
      <c r="C4" s="25">
        <v>44487</v>
      </c>
      <c r="D4" s="15">
        <v>210000</v>
      </c>
      <c r="E4" t="s">
        <v>32</v>
      </c>
      <c r="F4" t="s">
        <v>33</v>
      </c>
      <c r="G4" s="15">
        <v>210000</v>
      </c>
      <c r="H4" s="15">
        <v>57500</v>
      </c>
      <c r="I4" s="20">
        <f>H4/G4*100</f>
        <v>27.380952380952383</v>
      </c>
      <c r="J4" s="15">
        <v>122897</v>
      </c>
      <c r="K4" s="15">
        <f>G4-0</f>
        <v>210000</v>
      </c>
      <c r="L4" s="15">
        <v>122897</v>
      </c>
      <c r="M4" s="30">
        <v>118.17</v>
      </c>
      <c r="N4" s="34">
        <v>0</v>
      </c>
      <c r="O4" s="39">
        <v>0.6</v>
      </c>
      <c r="P4" s="39">
        <v>0.6</v>
      </c>
      <c r="Q4" s="15">
        <f>K4/M4</f>
        <v>1777.100787001777</v>
      </c>
      <c r="R4" s="15">
        <f>K4/O4</f>
        <v>350000</v>
      </c>
      <c r="S4" s="44">
        <f>K4/O4/43560</f>
        <v>8.0348943985307617</v>
      </c>
      <c r="T4" s="39">
        <v>118.17</v>
      </c>
      <c r="U4" s="5" t="s">
        <v>34</v>
      </c>
      <c r="V4" t="s">
        <v>95</v>
      </c>
      <c r="X4" t="s">
        <v>36</v>
      </c>
      <c r="Y4">
        <v>0</v>
      </c>
      <c r="Z4">
        <v>0</v>
      </c>
      <c r="AA4" t="s">
        <v>37</v>
      </c>
      <c r="AB4" t="s">
        <v>38</v>
      </c>
      <c r="AC4" s="6" t="s">
        <v>39</v>
      </c>
      <c r="AD4" t="s">
        <v>65</v>
      </c>
    </row>
    <row r="5" spans="1:50" ht="15.75" thickTop="1" x14ac:dyDescent="0.25">
      <c r="A5" s="8"/>
      <c r="B5" s="8"/>
      <c r="C5" s="26" t="s">
        <v>96</v>
      </c>
      <c r="D5" s="16">
        <f>+SUM(D2:D4)</f>
        <v>595000</v>
      </c>
      <c r="E5" s="8"/>
      <c r="F5" s="8"/>
      <c r="G5" s="16">
        <f>+SUM(G2:G4)</f>
        <v>595000</v>
      </c>
      <c r="H5" s="16">
        <f>+SUM(H2:H4)</f>
        <v>232500</v>
      </c>
      <c r="I5" s="21"/>
      <c r="J5" s="16">
        <f>+SUM(J2:J4)</f>
        <v>516615</v>
      </c>
      <c r="K5" s="16">
        <f>+SUM(K2:K4)</f>
        <v>595000</v>
      </c>
      <c r="L5" s="16">
        <f>+SUM(L2:L4)</f>
        <v>516615</v>
      </c>
      <c r="M5" s="31">
        <f>+SUM(M2:M4)</f>
        <v>518.86</v>
      </c>
      <c r="N5" s="35"/>
      <c r="O5" s="40">
        <f>+SUM(O2:O4)</f>
        <v>3.222</v>
      </c>
      <c r="P5" s="40">
        <f>+SUM(P2:P4)</f>
        <v>3.222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97</v>
      </c>
      <c r="I6" s="22">
        <f>H5/G5*100</f>
        <v>39.075630252100844</v>
      </c>
      <c r="J6" s="17"/>
      <c r="K6" s="17"/>
      <c r="L6" s="17" t="s">
        <v>98</v>
      </c>
      <c r="M6" s="32"/>
      <c r="N6" s="36"/>
      <c r="O6" s="41" t="s">
        <v>98</v>
      </c>
      <c r="P6" s="41"/>
      <c r="Q6" s="17"/>
      <c r="R6" s="17" t="s">
        <v>98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99</v>
      </c>
      <c r="I7" s="23">
        <f>STDEV(I2:I4)</f>
        <v>16.639756953330988</v>
      </c>
      <c r="J7" s="18"/>
      <c r="K7" s="18"/>
      <c r="L7" s="18" t="s">
        <v>100</v>
      </c>
      <c r="M7" s="48">
        <f>K5/M5</f>
        <v>1146.7447866476507</v>
      </c>
      <c r="N7" s="37"/>
      <c r="O7" s="42" t="s">
        <v>101</v>
      </c>
      <c r="P7" s="42">
        <f>K5/O5</f>
        <v>184667.90813159529</v>
      </c>
      <c r="Q7" s="18"/>
      <c r="R7" s="18" t="s">
        <v>102</v>
      </c>
      <c r="S7" s="47">
        <f>K5/O5/43560</f>
        <v>4.2393918303855669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103</v>
      </c>
      <c r="M9" s="52">
        <v>1150</v>
      </c>
    </row>
  </sheetData>
  <conditionalFormatting sqref="A2:AD4">
    <cfRule type="expression" dxfId="11" priority="1" stopIfTrue="1">
      <formula>MOD(ROW(),4)&gt;1</formula>
    </cfRule>
    <cfRule type="expression" dxfId="1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90DC-A009-41FB-9DAD-7F188E720185}">
  <dimension ref="A1:AX9"/>
  <sheetViews>
    <sheetView topLeftCell="E1" workbookViewId="0">
      <selection activeCell="L11" sqref="L11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73</v>
      </c>
      <c r="B2" t="s">
        <v>74</v>
      </c>
      <c r="C2" s="25">
        <v>44369</v>
      </c>
      <c r="D2" s="15">
        <v>650000</v>
      </c>
      <c r="E2" t="s">
        <v>32</v>
      </c>
      <c r="F2" t="s">
        <v>33</v>
      </c>
      <c r="G2" s="15">
        <v>650000</v>
      </c>
      <c r="H2" s="15">
        <v>267500</v>
      </c>
      <c r="I2" s="20">
        <f>H2/G2*100</f>
        <v>41.153846153846153</v>
      </c>
      <c r="J2" s="15">
        <v>684708</v>
      </c>
      <c r="K2" s="15">
        <f>G2-498508</f>
        <v>151492</v>
      </c>
      <c r="L2" s="15">
        <v>186200</v>
      </c>
      <c r="M2" s="30">
        <v>380</v>
      </c>
      <c r="N2" s="34">
        <v>0</v>
      </c>
      <c r="O2" s="39">
        <v>1.96</v>
      </c>
      <c r="P2" s="39">
        <v>1.96</v>
      </c>
      <c r="Q2" s="15">
        <f>K2/M2</f>
        <v>398.66315789473686</v>
      </c>
      <c r="R2" s="15">
        <f>K2/O2</f>
        <v>77291.836734693876</v>
      </c>
      <c r="S2" s="44">
        <f>K2/O2/43560</f>
        <v>1.7743764172335601</v>
      </c>
      <c r="T2" s="39">
        <v>380</v>
      </c>
      <c r="U2" s="5" t="s">
        <v>34</v>
      </c>
      <c r="V2" t="s">
        <v>75</v>
      </c>
      <c r="X2" t="s">
        <v>36</v>
      </c>
      <c r="Y2">
        <v>0</v>
      </c>
      <c r="Z2">
        <v>0</v>
      </c>
      <c r="AA2" t="s">
        <v>37</v>
      </c>
      <c r="AB2" t="s">
        <v>46</v>
      </c>
      <c r="AC2" s="6" t="s">
        <v>47</v>
      </c>
      <c r="AD2" t="s">
        <v>51</v>
      </c>
    </row>
    <row r="3" spans="1:50" x14ac:dyDescent="0.25">
      <c r="A3" t="s">
        <v>66</v>
      </c>
      <c r="B3" t="s">
        <v>67</v>
      </c>
      <c r="C3" s="25">
        <v>44589</v>
      </c>
      <c r="D3" s="15">
        <v>140000</v>
      </c>
      <c r="E3" t="s">
        <v>32</v>
      </c>
      <c r="F3" t="s">
        <v>45</v>
      </c>
      <c r="G3" s="15">
        <v>140000</v>
      </c>
      <c r="H3" s="15">
        <v>51700</v>
      </c>
      <c r="I3" s="20">
        <f>H3/G3*100</f>
        <v>36.928571428571431</v>
      </c>
      <c r="J3" s="15">
        <v>198146</v>
      </c>
      <c r="K3" s="15">
        <f>G3-51146</f>
        <v>88854</v>
      </c>
      <c r="L3" s="15">
        <v>98000</v>
      </c>
      <c r="M3" s="30">
        <v>200</v>
      </c>
      <c r="N3" s="34">
        <v>400</v>
      </c>
      <c r="O3" s="39">
        <v>0.91800000000000004</v>
      </c>
      <c r="P3" s="39">
        <v>0.45900000000000002</v>
      </c>
      <c r="Q3" s="15">
        <f>K3/M3</f>
        <v>444.27</v>
      </c>
      <c r="R3" s="15">
        <f>K3/O3</f>
        <v>96790.849673202611</v>
      </c>
      <c r="S3" s="44">
        <f>K3/O3/43560</f>
        <v>2.2220121596235676</v>
      </c>
      <c r="T3" s="39">
        <v>200</v>
      </c>
      <c r="U3" s="5" t="s">
        <v>34</v>
      </c>
      <c r="V3" t="s">
        <v>68</v>
      </c>
      <c r="W3" t="s">
        <v>69</v>
      </c>
      <c r="X3" t="s">
        <v>36</v>
      </c>
      <c r="Y3">
        <v>1</v>
      </c>
      <c r="Z3">
        <v>0</v>
      </c>
      <c r="AA3" s="7">
        <v>39607</v>
      </c>
      <c r="AB3" t="s">
        <v>46</v>
      </c>
      <c r="AC3" s="6" t="s">
        <v>47</v>
      </c>
      <c r="AD3" t="s">
        <v>51</v>
      </c>
    </row>
    <row r="4" spans="1:50" ht="15.75" thickBot="1" x14ac:dyDescent="0.3">
      <c r="A4" t="s">
        <v>76</v>
      </c>
      <c r="B4" t="s">
        <v>77</v>
      </c>
      <c r="C4" s="25">
        <v>44823</v>
      </c>
      <c r="D4" s="15">
        <v>115000</v>
      </c>
      <c r="E4" t="s">
        <v>32</v>
      </c>
      <c r="F4" t="s">
        <v>33</v>
      </c>
      <c r="G4" s="15">
        <v>115000</v>
      </c>
      <c r="H4" s="15">
        <v>35600</v>
      </c>
      <c r="I4" s="20">
        <f>H4/G4*100</f>
        <v>30.956521739130434</v>
      </c>
      <c r="J4" s="15">
        <v>75382</v>
      </c>
      <c r="K4" s="15">
        <f>G4-0</f>
        <v>115000</v>
      </c>
      <c r="L4" s="15">
        <v>75382</v>
      </c>
      <c r="M4" s="30">
        <v>153.84</v>
      </c>
      <c r="N4" s="34">
        <v>0</v>
      </c>
      <c r="O4" s="39">
        <v>1.0900000000000001</v>
      </c>
      <c r="P4" s="39">
        <v>1.0900000000000001</v>
      </c>
      <c r="Q4" s="15">
        <f>K4/M4</f>
        <v>747.52990119604783</v>
      </c>
      <c r="R4" s="15">
        <f>K4/O4</f>
        <v>105504.58715596329</v>
      </c>
      <c r="S4" s="44">
        <f>K4/O4/43560</f>
        <v>2.4220520467392861</v>
      </c>
      <c r="T4" s="39">
        <v>153.84</v>
      </c>
      <c r="U4" s="5" t="s">
        <v>34</v>
      </c>
      <c r="V4" t="s">
        <v>78</v>
      </c>
      <c r="X4" t="s">
        <v>36</v>
      </c>
      <c r="Y4">
        <v>0</v>
      </c>
      <c r="Z4">
        <v>0</v>
      </c>
      <c r="AA4" t="s">
        <v>37</v>
      </c>
      <c r="AB4" t="s">
        <v>38</v>
      </c>
      <c r="AC4" s="6" t="s">
        <v>47</v>
      </c>
      <c r="AD4" t="s">
        <v>51</v>
      </c>
    </row>
    <row r="5" spans="1:50" ht="15.75" thickTop="1" x14ac:dyDescent="0.25">
      <c r="A5" s="8"/>
      <c r="B5" s="8"/>
      <c r="C5" s="26" t="s">
        <v>96</v>
      </c>
      <c r="D5" s="16">
        <f>+SUM(D2:D4)</f>
        <v>905000</v>
      </c>
      <c r="E5" s="8"/>
      <c r="F5" s="8"/>
      <c r="G5" s="16">
        <f>+SUM(G2:G4)</f>
        <v>905000</v>
      </c>
      <c r="H5" s="16">
        <f>+SUM(H2:H4)</f>
        <v>354800</v>
      </c>
      <c r="I5" s="21"/>
      <c r="J5" s="16">
        <f>+SUM(J2:J4)</f>
        <v>958236</v>
      </c>
      <c r="K5" s="16">
        <f>+SUM(K2:K4)</f>
        <v>355346</v>
      </c>
      <c r="L5" s="16">
        <f>+SUM(L2:L4)</f>
        <v>359582</v>
      </c>
      <c r="M5" s="31">
        <f>+SUM(M2:M4)</f>
        <v>733.84</v>
      </c>
      <c r="N5" s="35"/>
      <c r="O5" s="40">
        <f>+SUM(O2:O4)</f>
        <v>3.968</v>
      </c>
      <c r="P5" s="40">
        <f>+SUM(P2:P4)</f>
        <v>3.5090000000000003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97</v>
      </c>
      <c r="I6" s="22">
        <f>H5/G5*100</f>
        <v>39.204419889502759</v>
      </c>
      <c r="J6" s="17"/>
      <c r="K6" s="17"/>
      <c r="L6" s="17" t="s">
        <v>98</v>
      </c>
      <c r="M6" s="32"/>
      <c r="N6" s="36"/>
      <c r="O6" s="41" t="s">
        <v>98</v>
      </c>
      <c r="P6" s="41"/>
      <c r="Q6" s="17"/>
      <c r="R6" s="17" t="s">
        <v>98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99</v>
      </c>
      <c r="I7" s="23">
        <f>STDEV(I2:I4)</f>
        <v>5.1235363636222173</v>
      </c>
      <c r="J7" s="18"/>
      <c r="K7" s="18"/>
      <c r="L7" s="18" t="s">
        <v>100</v>
      </c>
      <c r="M7" s="48">
        <f>K5/M5</f>
        <v>484.22816962825681</v>
      </c>
      <c r="N7" s="37"/>
      <c r="O7" s="42" t="s">
        <v>101</v>
      </c>
      <c r="P7" s="42">
        <f>K5/O5</f>
        <v>89552.923387096773</v>
      </c>
      <c r="Q7" s="18"/>
      <c r="R7" s="18" t="s">
        <v>102</v>
      </c>
      <c r="S7" s="47">
        <f>K5/O5/43560</f>
        <v>2.0558522357001094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103</v>
      </c>
      <c r="M9" s="52">
        <v>490</v>
      </c>
    </row>
  </sheetData>
  <conditionalFormatting sqref="A2:AD4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606C-7C31-4E4D-A04D-FB085A4CDEC2}">
  <dimension ref="A1:AX9"/>
  <sheetViews>
    <sheetView workbookViewId="0">
      <selection activeCell="M9" sqref="K9:M9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48</v>
      </c>
      <c r="B2" t="s">
        <v>49</v>
      </c>
      <c r="C2" s="25">
        <v>44470</v>
      </c>
      <c r="D2" s="15">
        <v>100000</v>
      </c>
      <c r="E2" t="s">
        <v>32</v>
      </c>
      <c r="F2" t="s">
        <v>33</v>
      </c>
      <c r="G2" s="15">
        <v>100000</v>
      </c>
      <c r="H2" s="15">
        <v>69500</v>
      </c>
      <c r="I2" s="20">
        <f>H2/G2*100</f>
        <v>69.5</v>
      </c>
      <c r="J2" s="15">
        <v>147000</v>
      </c>
      <c r="K2" s="15">
        <f>G2-0</f>
        <v>100000</v>
      </c>
      <c r="L2" s="15">
        <v>147000</v>
      </c>
      <c r="M2" s="30">
        <v>300</v>
      </c>
      <c r="N2" s="34">
        <v>0</v>
      </c>
      <c r="O2" s="39">
        <v>3.1680000000000001</v>
      </c>
      <c r="P2" s="39">
        <v>3.1680000000000001</v>
      </c>
      <c r="Q2" s="15">
        <f>K2/M2</f>
        <v>333.33333333333331</v>
      </c>
      <c r="R2" s="15">
        <f>K2/O2</f>
        <v>31565.656565656565</v>
      </c>
      <c r="S2" s="44">
        <f>K2/O2/43560</f>
        <v>0.72464776321525637</v>
      </c>
      <c r="T2" s="39">
        <v>300</v>
      </c>
      <c r="U2" s="5" t="s">
        <v>34</v>
      </c>
      <c r="V2" t="s">
        <v>50</v>
      </c>
      <c r="X2" t="s">
        <v>36</v>
      </c>
      <c r="Y2">
        <v>0</v>
      </c>
      <c r="Z2">
        <v>1</v>
      </c>
      <c r="AA2" s="7">
        <v>39615</v>
      </c>
      <c r="AB2" t="s">
        <v>38</v>
      </c>
      <c r="AC2" s="6" t="s">
        <v>39</v>
      </c>
      <c r="AD2" t="s">
        <v>51</v>
      </c>
      <c r="AO2" s="2"/>
      <c r="AQ2" s="2"/>
    </row>
    <row r="3" spans="1:50" x14ac:dyDescent="0.25">
      <c r="A3" t="s">
        <v>73</v>
      </c>
      <c r="B3" t="s">
        <v>74</v>
      </c>
      <c r="C3" s="25">
        <v>44369</v>
      </c>
      <c r="D3" s="15">
        <v>650000</v>
      </c>
      <c r="E3" t="s">
        <v>32</v>
      </c>
      <c r="F3" t="s">
        <v>33</v>
      </c>
      <c r="G3" s="15">
        <v>650000</v>
      </c>
      <c r="H3" s="15">
        <v>267500</v>
      </c>
      <c r="I3" s="20">
        <f>H3/G3*100</f>
        <v>41.153846153846153</v>
      </c>
      <c r="J3" s="15">
        <v>684708</v>
      </c>
      <c r="K3" s="15">
        <f>G3-498508</f>
        <v>151492</v>
      </c>
      <c r="L3" s="15">
        <v>186200</v>
      </c>
      <c r="M3" s="30">
        <v>380</v>
      </c>
      <c r="N3" s="34">
        <v>0</v>
      </c>
      <c r="O3" s="39">
        <v>1.96</v>
      </c>
      <c r="P3" s="39">
        <v>1.96</v>
      </c>
      <c r="Q3" s="15">
        <f>K3/M3</f>
        <v>398.66315789473686</v>
      </c>
      <c r="R3" s="15">
        <f>K3/O3</f>
        <v>77291.836734693876</v>
      </c>
      <c r="S3" s="44">
        <f>K3/O3/43560</f>
        <v>1.7743764172335601</v>
      </c>
      <c r="T3" s="39">
        <v>380</v>
      </c>
      <c r="U3" s="5" t="s">
        <v>34</v>
      </c>
      <c r="V3" t="s">
        <v>75</v>
      </c>
      <c r="X3" t="s">
        <v>36</v>
      </c>
      <c r="Y3">
        <v>0</v>
      </c>
      <c r="Z3">
        <v>0</v>
      </c>
      <c r="AA3" t="s">
        <v>37</v>
      </c>
      <c r="AB3" t="s">
        <v>46</v>
      </c>
      <c r="AC3" s="6" t="s">
        <v>47</v>
      </c>
      <c r="AD3" t="s">
        <v>51</v>
      </c>
    </row>
    <row r="4" spans="1:50" ht="15.75" thickBot="1" x14ac:dyDescent="0.3">
      <c r="A4" t="s">
        <v>66</v>
      </c>
      <c r="B4" t="s">
        <v>67</v>
      </c>
      <c r="C4" s="25">
        <v>44589</v>
      </c>
      <c r="D4" s="15">
        <v>140000</v>
      </c>
      <c r="E4" t="s">
        <v>32</v>
      </c>
      <c r="F4" t="s">
        <v>45</v>
      </c>
      <c r="G4" s="15">
        <v>140000</v>
      </c>
      <c r="H4" s="15">
        <v>51700</v>
      </c>
      <c r="I4" s="20">
        <f>H4/G4*100</f>
        <v>36.928571428571431</v>
      </c>
      <c r="J4" s="15">
        <v>198146</v>
      </c>
      <c r="K4" s="15">
        <f>G4-51146</f>
        <v>88854</v>
      </c>
      <c r="L4" s="15">
        <v>98000</v>
      </c>
      <c r="M4" s="30">
        <v>200</v>
      </c>
      <c r="N4" s="34">
        <v>400</v>
      </c>
      <c r="O4" s="39">
        <v>0.91800000000000004</v>
      </c>
      <c r="P4" s="39">
        <v>0.45900000000000002</v>
      </c>
      <c r="Q4" s="15">
        <f>K4/M4</f>
        <v>444.27</v>
      </c>
      <c r="R4" s="15">
        <f>K4/O4</f>
        <v>96790.849673202611</v>
      </c>
      <c r="S4" s="44">
        <f>K4/O4/43560</f>
        <v>2.2220121596235676</v>
      </c>
      <c r="T4" s="39">
        <v>200</v>
      </c>
      <c r="U4" s="5" t="s">
        <v>34</v>
      </c>
      <c r="V4" t="s">
        <v>68</v>
      </c>
      <c r="W4" t="s">
        <v>69</v>
      </c>
      <c r="X4" t="s">
        <v>36</v>
      </c>
      <c r="Y4">
        <v>1</v>
      </c>
      <c r="Z4">
        <v>0</v>
      </c>
      <c r="AA4" s="7">
        <v>39607</v>
      </c>
      <c r="AB4" t="s">
        <v>46</v>
      </c>
      <c r="AC4" s="6" t="s">
        <v>47</v>
      </c>
      <c r="AD4" t="s">
        <v>51</v>
      </c>
    </row>
    <row r="5" spans="1:50" ht="15.75" thickTop="1" x14ac:dyDescent="0.25">
      <c r="A5" s="8"/>
      <c r="B5" s="8"/>
      <c r="C5" s="26" t="s">
        <v>96</v>
      </c>
      <c r="D5" s="16">
        <f>+SUM(D2:D4)</f>
        <v>890000</v>
      </c>
      <c r="E5" s="8"/>
      <c r="F5" s="8"/>
      <c r="G5" s="16">
        <f>+SUM(G2:G4)</f>
        <v>890000</v>
      </c>
      <c r="H5" s="16">
        <f>+SUM(H2:H4)</f>
        <v>388700</v>
      </c>
      <c r="I5" s="21"/>
      <c r="J5" s="16">
        <f>+SUM(J2:J4)</f>
        <v>1029854</v>
      </c>
      <c r="K5" s="16">
        <f>+SUM(K2:K4)</f>
        <v>340346</v>
      </c>
      <c r="L5" s="16">
        <f>+SUM(L2:L4)</f>
        <v>431200</v>
      </c>
      <c r="M5" s="31">
        <f>+SUM(M2:M4)</f>
        <v>880</v>
      </c>
      <c r="N5" s="35"/>
      <c r="O5" s="40">
        <f>+SUM(O2:O4)</f>
        <v>6.0460000000000003</v>
      </c>
      <c r="P5" s="40">
        <f>+SUM(P2:P4)</f>
        <v>5.5869999999999997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97</v>
      </c>
      <c r="I6" s="22">
        <f>H5/G5*100</f>
        <v>43.674157303370784</v>
      </c>
      <c r="J6" s="17"/>
      <c r="K6" s="17"/>
      <c r="L6" s="17" t="s">
        <v>98</v>
      </c>
      <c r="M6" s="32"/>
      <c r="N6" s="36"/>
      <c r="O6" s="41" t="s">
        <v>98</v>
      </c>
      <c r="P6" s="41"/>
      <c r="Q6" s="17"/>
      <c r="R6" s="17" t="s">
        <v>98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99</v>
      </c>
      <c r="I7" s="23">
        <f>STDEV(I2:I4)</f>
        <v>17.711838524734141</v>
      </c>
      <c r="J7" s="18"/>
      <c r="K7" s="18"/>
      <c r="L7" s="18" t="s">
        <v>100</v>
      </c>
      <c r="M7" s="48">
        <f>K5/M5</f>
        <v>386.75681818181818</v>
      </c>
      <c r="N7" s="37"/>
      <c r="O7" s="42" t="s">
        <v>101</v>
      </c>
      <c r="P7" s="42">
        <f>K5/O5</f>
        <v>56292.755540853454</v>
      </c>
      <c r="Q7" s="18"/>
      <c r="R7" s="18" t="s">
        <v>102</v>
      </c>
      <c r="S7" s="47">
        <f>K5/O5/43560</f>
        <v>1.292303846208757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103</v>
      </c>
      <c r="M9" s="52">
        <v>390</v>
      </c>
    </row>
  </sheetData>
  <conditionalFormatting sqref="A2:AD4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54CDF-02E3-45C3-A91F-75CED18AB3BD}">
  <dimension ref="A1:AX9"/>
  <sheetViews>
    <sheetView workbookViewId="0">
      <selection activeCell="M9" sqref="K9:M9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41</v>
      </c>
      <c r="B2" t="s">
        <v>42</v>
      </c>
      <c r="C2" s="25">
        <v>44679</v>
      </c>
      <c r="D2" s="15">
        <v>1325000</v>
      </c>
      <c r="E2" t="s">
        <v>32</v>
      </c>
      <c r="F2" t="s">
        <v>33</v>
      </c>
      <c r="G2" s="15">
        <v>1325000</v>
      </c>
      <c r="H2" s="15">
        <v>793400</v>
      </c>
      <c r="I2" s="20">
        <f>H2/G2*100</f>
        <v>59.879245283018868</v>
      </c>
      <c r="J2" s="15">
        <v>1314391</v>
      </c>
      <c r="K2" s="15">
        <f>G2-0</f>
        <v>1325000</v>
      </c>
      <c r="L2" s="15">
        <v>1314391</v>
      </c>
      <c r="M2" s="30">
        <v>176.31</v>
      </c>
      <c r="N2" s="34">
        <v>0</v>
      </c>
      <c r="O2" s="39">
        <v>2.8889999999999998</v>
      </c>
      <c r="P2" s="39">
        <v>2.8889999999999998</v>
      </c>
      <c r="Q2" s="15">
        <f>K2/M2</f>
        <v>7515.1721399807157</v>
      </c>
      <c r="R2" s="15">
        <f>K2/O2</f>
        <v>458636.20629975776</v>
      </c>
      <c r="S2" s="44">
        <f>K2/O2/43560</f>
        <v>10.528838528460922</v>
      </c>
      <c r="T2" s="39">
        <v>176.31</v>
      </c>
      <c r="U2" s="5" t="s">
        <v>34</v>
      </c>
      <c r="V2" t="s">
        <v>43</v>
      </c>
      <c r="X2" t="s">
        <v>36</v>
      </c>
      <c r="Y2">
        <v>0</v>
      </c>
      <c r="Z2">
        <v>1</v>
      </c>
      <c r="AA2" t="s">
        <v>37</v>
      </c>
      <c r="AB2" t="s">
        <v>38</v>
      </c>
      <c r="AC2" s="6" t="s">
        <v>39</v>
      </c>
      <c r="AD2" t="s">
        <v>44</v>
      </c>
    </row>
    <row r="3" spans="1:50" x14ac:dyDescent="0.25">
      <c r="A3" t="s">
        <v>85</v>
      </c>
      <c r="B3" t="s">
        <v>86</v>
      </c>
      <c r="C3" s="25">
        <v>44798</v>
      </c>
      <c r="D3" s="15">
        <v>1275000</v>
      </c>
      <c r="E3" t="s">
        <v>32</v>
      </c>
      <c r="F3" t="s">
        <v>33</v>
      </c>
      <c r="G3" s="15">
        <v>1275000</v>
      </c>
      <c r="H3" s="15">
        <v>398600</v>
      </c>
      <c r="I3" s="20">
        <f>H3/G3*100</f>
        <v>31.262745098039211</v>
      </c>
      <c r="J3" s="15">
        <v>914243</v>
      </c>
      <c r="K3" s="15">
        <f>G3-(392393*1.15)</f>
        <v>823748.05</v>
      </c>
      <c r="L3" s="15">
        <v>521850</v>
      </c>
      <c r="M3" s="30">
        <v>70</v>
      </c>
      <c r="N3" s="34">
        <v>290</v>
      </c>
      <c r="O3" s="39">
        <v>0.46600000000000003</v>
      </c>
      <c r="P3" s="39">
        <v>0.46600000000000003</v>
      </c>
      <c r="Q3" s="15">
        <f>K3/M3</f>
        <v>11767.829285714286</v>
      </c>
      <c r="R3" s="15">
        <f>K3/O3</f>
        <v>1767699.6781115879</v>
      </c>
      <c r="S3" s="44">
        <f>K3/O3/43560</f>
        <v>40.580800691266937</v>
      </c>
      <c r="T3" s="39">
        <v>70</v>
      </c>
      <c r="U3" s="5" t="s">
        <v>34</v>
      </c>
      <c r="V3" t="s">
        <v>87</v>
      </c>
      <c r="X3" t="s">
        <v>36</v>
      </c>
      <c r="Y3">
        <v>0</v>
      </c>
      <c r="Z3">
        <v>0</v>
      </c>
      <c r="AA3" s="7">
        <v>39699</v>
      </c>
      <c r="AB3" t="s">
        <v>46</v>
      </c>
      <c r="AC3" s="6" t="s">
        <v>47</v>
      </c>
      <c r="AD3" t="s">
        <v>44</v>
      </c>
    </row>
    <row r="4" spans="1:50" ht="15.75" thickBot="1" x14ac:dyDescent="0.3">
      <c r="A4" t="s">
        <v>30</v>
      </c>
      <c r="B4" t="s">
        <v>31</v>
      </c>
      <c r="C4" s="25">
        <v>44679</v>
      </c>
      <c r="D4" s="15">
        <v>3000000</v>
      </c>
      <c r="E4" t="s">
        <v>32</v>
      </c>
      <c r="F4" t="s">
        <v>33</v>
      </c>
      <c r="G4" s="15">
        <v>3000000</v>
      </c>
      <c r="H4" s="15">
        <v>1057500</v>
      </c>
      <c r="I4" s="20">
        <f>H4/G4*100</f>
        <v>35.25</v>
      </c>
      <c r="J4" s="15">
        <v>2252379</v>
      </c>
      <c r="K4" s="15">
        <f>G4-0</f>
        <v>3000000</v>
      </c>
      <c r="L4" s="15">
        <v>2252379</v>
      </c>
      <c r="M4" s="30">
        <v>234.99</v>
      </c>
      <c r="N4" s="34">
        <v>0</v>
      </c>
      <c r="O4" s="39">
        <v>1.9550000000000001</v>
      </c>
      <c r="P4" s="39">
        <v>1.9550000000000001</v>
      </c>
      <c r="Q4" s="15">
        <f>K4/M4</f>
        <v>12766.500702157538</v>
      </c>
      <c r="R4" s="15">
        <f>K4/O4</f>
        <v>1534526.8542199489</v>
      </c>
      <c r="S4" s="44">
        <f>K4/O4/43560</f>
        <v>35.227889215333995</v>
      </c>
      <c r="T4" s="39">
        <v>234.99</v>
      </c>
      <c r="U4" s="5" t="s">
        <v>34</v>
      </c>
      <c r="V4" t="s">
        <v>35</v>
      </c>
      <c r="X4" t="s">
        <v>36</v>
      </c>
      <c r="Y4">
        <v>0</v>
      </c>
      <c r="Z4">
        <v>1</v>
      </c>
      <c r="AA4" t="s">
        <v>37</v>
      </c>
      <c r="AB4" t="s">
        <v>38</v>
      </c>
      <c r="AC4" s="6" t="s">
        <v>39</v>
      </c>
      <c r="AD4" t="s">
        <v>40</v>
      </c>
    </row>
    <row r="5" spans="1:50" ht="15.75" thickTop="1" x14ac:dyDescent="0.25">
      <c r="A5" s="8"/>
      <c r="B5" s="8"/>
      <c r="C5" s="26" t="s">
        <v>96</v>
      </c>
      <c r="D5" s="16">
        <f>+SUM(D2:D4)</f>
        <v>5600000</v>
      </c>
      <c r="E5" s="8"/>
      <c r="F5" s="8"/>
      <c r="G5" s="16">
        <f>+SUM(G2:G4)</f>
        <v>5600000</v>
      </c>
      <c r="H5" s="16">
        <f>+SUM(H2:H4)</f>
        <v>2249500</v>
      </c>
      <c r="I5" s="21"/>
      <c r="J5" s="16">
        <f>+SUM(J2:J4)</f>
        <v>4481013</v>
      </c>
      <c r="K5" s="16">
        <f>+SUM(K2:K4)</f>
        <v>5148748.05</v>
      </c>
      <c r="L5" s="16">
        <f>+SUM(L2:L4)</f>
        <v>4088620</v>
      </c>
      <c r="M5" s="31">
        <f>+SUM(M2:M4)</f>
        <v>481.3</v>
      </c>
      <c r="N5" s="35"/>
      <c r="O5" s="40">
        <f>+SUM(O2:O4)</f>
        <v>5.3100000000000005</v>
      </c>
      <c r="P5" s="40">
        <f>+SUM(P2:P4)</f>
        <v>5.3100000000000005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97</v>
      </c>
      <c r="I6" s="22">
        <f>H5/G5*100</f>
        <v>40.169642857142854</v>
      </c>
      <c r="J6" s="17"/>
      <c r="K6" s="17"/>
      <c r="L6" s="17" t="s">
        <v>98</v>
      </c>
      <c r="M6" s="32"/>
      <c r="N6" s="36"/>
      <c r="O6" s="41" t="s">
        <v>98</v>
      </c>
      <c r="P6" s="41"/>
      <c r="Q6" s="17"/>
      <c r="R6" s="17" t="s">
        <v>98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99</v>
      </c>
      <c r="I7" s="23">
        <f>STDEV(I2:I4)</f>
        <v>15.499473150730319</v>
      </c>
      <c r="J7" s="18"/>
      <c r="K7" s="18"/>
      <c r="L7" s="18" t="s">
        <v>100</v>
      </c>
      <c r="M7" s="48">
        <f>K5/M5</f>
        <v>10697.585809266569</v>
      </c>
      <c r="N7" s="37"/>
      <c r="O7" s="42" t="s">
        <v>101</v>
      </c>
      <c r="P7" s="42">
        <f>K5/O5</f>
        <v>969632.40112994344</v>
      </c>
      <c r="Q7" s="18"/>
      <c r="R7" s="18" t="s">
        <v>102</v>
      </c>
      <c r="S7" s="47">
        <f>K5/O5/43560</f>
        <v>22.259696995636901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103</v>
      </c>
      <c r="M9" s="51">
        <v>10700</v>
      </c>
    </row>
  </sheetData>
  <conditionalFormatting sqref="A2:AD4">
    <cfRule type="expression" dxfId="5" priority="1" stopIfTrue="1">
      <formula>MOD(ROW(),4)&gt;1</formula>
    </cfRule>
    <cfRule type="expression" dxfId="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65C2-6870-4652-BD3C-A5A10AAD9C0E}">
  <dimension ref="A1:AX8"/>
  <sheetViews>
    <sheetView workbookViewId="0">
      <selection activeCell="M8" sqref="K8:M8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41</v>
      </c>
      <c r="B2" t="s">
        <v>42</v>
      </c>
      <c r="C2" s="25">
        <v>44679</v>
      </c>
      <c r="D2" s="15">
        <v>1325000</v>
      </c>
      <c r="E2" t="s">
        <v>32</v>
      </c>
      <c r="F2" t="s">
        <v>33</v>
      </c>
      <c r="G2" s="15">
        <v>1325000</v>
      </c>
      <c r="H2" s="15">
        <v>793400</v>
      </c>
      <c r="I2" s="20">
        <f>H2/G2*100</f>
        <v>59.879245283018868</v>
      </c>
      <c r="J2" s="15">
        <v>1314391</v>
      </c>
      <c r="K2" s="15">
        <f>G2-0</f>
        <v>1325000</v>
      </c>
      <c r="L2" s="15">
        <v>1314391</v>
      </c>
      <c r="M2" s="30">
        <v>176.31</v>
      </c>
      <c r="N2" s="34">
        <v>0</v>
      </c>
      <c r="O2" s="39">
        <v>2.8889999999999998</v>
      </c>
      <c r="P2" s="39">
        <v>2.8889999999999998</v>
      </c>
      <c r="Q2" s="15">
        <f>K2/M2</f>
        <v>7515.1721399807157</v>
      </c>
      <c r="R2" s="15">
        <f>K2/O2</f>
        <v>458636.20629975776</v>
      </c>
      <c r="S2" s="44">
        <f>K2/O2/43560</f>
        <v>10.528838528460922</v>
      </c>
      <c r="T2" s="39">
        <v>176.31</v>
      </c>
      <c r="U2" s="5" t="s">
        <v>34</v>
      </c>
      <c r="V2" t="s">
        <v>43</v>
      </c>
      <c r="X2" t="s">
        <v>36</v>
      </c>
      <c r="Y2">
        <v>0</v>
      </c>
      <c r="Z2">
        <v>1</v>
      </c>
      <c r="AA2" t="s">
        <v>37</v>
      </c>
      <c r="AB2" t="s">
        <v>38</v>
      </c>
      <c r="AC2" s="6" t="s">
        <v>39</v>
      </c>
      <c r="AD2" t="s">
        <v>44</v>
      </c>
    </row>
    <row r="3" spans="1:50" ht="15.75" thickBot="1" x14ac:dyDescent="0.3">
      <c r="A3" t="s">
        <v>85</v>
      </c>
      <c r="B3" t="s">
        <v>86</v>
      </c>
      <c r="C3" s="25">
        <v>44798</v>
      </c>
      <c r="D3" s="15">
        <v>1275000</v>
      </c>
      <c r="E3" t="s">
        <v>32</v>
      </c>
      <c r="F3" t="s">
        <v>33</v>
      </c>
      <c r="G3" s="15">
        <v>1275000</v>
      </c>
      <c r="H3" s="15">
        <v>398600</v>
      </c>
      <c r="I3" s="20">
        <f>H3/G3*100</f>
        <v>31.262745098039211</v>
      </c>
      <c r="J3" s="15">
        <v>914243</v>
      </c>
      <c r="K3" s="15">
        <f>G3-(392393*1.15)</f>
        <v>823748.05</v>
      </c>
      <c r="L3" s="15">
        <v>521850</v>
      </c>
      <c r="M3" s="30">
        <v>70</v>
      </c>
      <c r="N3" s="34">
        <v>290</v>
      </c>
      <c r="O3" s="39">
        <v>0.46600000000000003</v>
      </c>
      <c r="P3" s="39">
        <v>0.46600000000000003</v>
      </c>
      <c r="Q3" s="15">
        <f>K3/M3</f>
        <v>11767.829285714286</v>
      </c>
      <c r="R3" s="15">
        <f>K3/O3</f>
        <v>1767699.6781115879</v>
      </c>
      <c r="S3" s="44">
        <f>K3/O3/43560</f>
        <v>40.580800691266937</v>
      </c>
      <c r="T3" s="39">
        <v>70</v>
      </c>
      <c r="U3" s="5" t="s">
        <v>34</v>
      </c>
      <c r="V3" t="s">
        <v>87</v>
      </c>
      <c r="X3" t="s">
        <v>36</v>
      </c>
      <c r="Y3">
        <v>0</v>
      </c>
      <c r="Z3">
        <v>0</v>
      </c>
      <c r="AA3" s="7">
        <v>39699</v>
      </c>
      <c r="AB3" t="s">
        <v>46</v>
      </c>
      <c r="AC3" s="6" t="s">
        <v>47</v>
      </c>
      <c r="AD3" t="s">
        <v>44</v>
      </c>
    </row>
    <row r="4" spans="1:50" ht="15.75" thickTop="1" x14ac:dyDescent="0.25">
      <c r="A4" s="8"/>
      <c r="B4" s="8"/>
      <c r="C4" s="26" t="s">
        <v>96</v>
      </c>
      <c r="D4" s="16">
        <f>+SUM(D2:D3)</f>
        <v>2600000</v>
      </c>
      <c r="E4" s="8"/>
      <c r="F4" s="8"/>
      <c r="G4" s="16">
        <f>+SUM(G2:G3)</f>
        <v>2600000</v>
      </c>
      <c r="H4" s="16">
        <f>+SUM(H2:H3)</f>
        <v>1192000</v>
      </c>
      <c r="I4" s="21"/>
      <c r="J4" s="16">
        <f>+SUM(J2:J3)</f>
        <v>2228634</v>
      </c>
      <c r="K4" s="16">
        <f>+SUM(K2:K3)</f>
        <v>2148748.0499999998</v>
      </c>
      <c r="L4" s="16">
        <f>+SUM(L2:L3)</f>
        <v>1836241</v>
      </c>
      <c r="M4" s="31">
        <f>+SUM(M2:M3)</f>
        <v>246.31</v>
      </c>
      <c r="N4" s="35"/>
      <c r="O4" s="40">
        <f>+SUM(O2:O3)</f>
        <v>3.355</v>
      </c>
      <c r="P4" s="40">
        <f>+SUM(P2:P3)</f>
        <v>3.355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</row>
    <row r="5" spans="1:50" x14ac:dyDescent="0.25">
      <c r="A5" s="10"/>
      <c r="B5" s="10"/>
      <c r="C5" s="27"/>
      <c r="D5" s="17"/>
      <c r="E5" s="10"/>
      <c r="F5" s="10"/>
      <c r="G5" s="17"/>
      <c r="H5" s="17" t="s">
        <v>97</v>
      </c>
      <c r="I5" s="22">
        <f>H4/G4*100</f>
        <v>45.846153846153847</v>
      </c>
      <c r="J5" s="17"/>
      <c r="K5" s="17"/>
      <c r="L5" s="17" t="s">
        <v>98</v>
      </c>
      <c r="M5" s="32"/>
      <c r="N5" s="36"/>
      <c r="O5" s="41" t="s">
        <v>98</v>
      </c>
      <c r="P5" s="41"/>
      <c r="Q5" s="17"/>
      <c r="R5" s="17" t="s">
        <v>98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</row>
    <row r="6" spans="1:50" x14ac:dyDescent="0.25">
      <c r="A6" s="12"/>
      <c r="B6" s="12"/>
      <c r="C6" s="28"/>
      <c r="D6" s="18"/>
      <c r="E6" s="12"/>
      <c r="F6" s="12"/>
      <c r="G6" s="18"/>
      <c r="H6" s="18" t="s">
        <v>99</v>
      </c>
      <c r="I6" s="23">
        <f>STDEV(I2:I3)</f>
        <v>20.234921334625216</v>
      </c>
      <c r="J6" s="18"/>
      <c r="K6" s="18"/>
      <c r="L6" s="18" t="s">
        <v>100</v>
      </c>
      <c r="M6" s="48">
        <f>K4/M4</f>
        <v>8723.7548211603262</v>
      </c>
      <c r="N6" s="37"/>
      <c r="O6" s="42" t="s">
        <v>101</v>
      </c>
      <c r="P6" s="42">
        <f>K4/O4</f>
        <v>640461.4157973174</v>
      </c>
      <c r="Q6" s="18"/>
      <c r="R6" s="18" t="s">
        <v>102</v>
      </c>
      <c r="S6" s="47">
        <f>K4/O4/43560</f>
        <v>14.702970977899849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</row>
    <row r="8" spans="1:50" x14ac:dyDescent="0.25">
      <c r="K8" s="49"/>
      <c r="L8" s="50" t="s">
        <v>103</v>
      </c>
      <c r="M8" s="52">
        <v>8725</v>
      </c>
    </row>
  </sheetData>
  <conditionalFormatting sqref="A2:AD3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9081-1E28-463B-BD48-157D9713ABD3}">
  <dimension ref="A1:AX8"/>
  <sheetViews>
    <sheetView tabSelected="1" workbookViewId="0">
      <selection activeCell="L8" sqref="L8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8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5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57</v>
      </c>
      <c r="B2" t="s">
        <v>58</v>
      </c>
      <c r="C2" s="25">
        <v>44544</v>
      </c>
      <c r="D2" s="15">
        <v>1330000</v>
      </c>
      <c r="E2" t="s">
        <v>32</v>
      </c>
      <c r="F2" t="s">
        <v>33</v>
      </c>
      <c r="G2" s="15">
        <v>1330000</v>
      </c>
      <c r="H2" s="15">
        <v>585300</v>
      </c>
      <c r="I2" s="20">
        <f>H2/G2*100</f>
        <v>44.007518796992478</v>
      </c>
      <c r="J2" s="15">
        <v>1250182</v>
      </c>
      <c r="K2" s="15">
        <f>G2-48156-987526</f>
        <v>294318</v>
      </c>
      <c r="L2" s="15">
        <v>214500</v>
      </c>
      <c r="M2" s="30">
        <v>130</v>
      </c>
      <c r="N2" s="34">
        <v>260</v>
      </c>
      <c r="O2" s="39">
        <v>0.77600000000000002</v>
      </c>
      <c r="P2" s="39">
        <v>0.77600000000000002</v>
      </c>
      <c r="Q2" s="15">
        <f>K2/M2</f>
        <v>2263.9846153846156</v>
      </c>
      <c r="R2" s="15">
        <f>K2/O2</f>
        <v>379275.77319587627</v>
      </c>
      <c r="S2" s="44">
        <f>K2/O2/43560</f>
        <v>8.706973672999915</v>
      </c>
      <c r="T2" s="39">
        <v>130</v>
      </c>
      <c r="U2" s="5" t="s">
        <v>34</v>
      </c>
      <c r="V2" t="s">
        <v>59</v>
      </c>
      <c r="X2" t="s">
        <v>36</v>
      </c>
      <c r="Y2">
        <v>0</v>
      </c>
      <c r="Z2">
        <v>0</v>
      </c>
      <c r="AA2" t="s">
        <v>37</v>
      </c>
      <c r="AB2" t="s">
        <v>60</v>
      </c>
      <c r="AC2" s="6" t="s">
        <v>47</v>
      </c>
      <c r="AD2" t="s">
        <v>61</v>
      </c>
    </row>
    <row r="3" spans="1:50" ht="15.75" thickBot="1" x14ac:dyDescent="0.3">
      <c r="A3" t="s">
        <v>88</v>
      </c>
      <c r="B3" t="s">
        <v>89</v>
      </c>
      <c r="C3" s="25">
        <v>44725</v>
      </c>
      <c r="D3" s="15">
        <v>629900</v>
      </c>
      <c r="E3" t="s">
        <v>32</v>
      </c>
      <c r="F3" t="s">
        <v>45</v>
      </c>
      <c r="G3" s="15">
        <v>629900</v>
      </c>
      <c r="H3" s="15">
        <v>178500</v>
      </c>
      <c r="I3" s="20">
        <f>H3/G3*100</f>
        <v>28.337831401809808</v>
      </c>
      <c r="J3" s="15">
        <v>450656</v>
      </c>
      <c r="K3" s="15">
        <f>G3-0</f>
        <v>629900</v>
      </c>
      <c r="L3" s="15">
        <v>318000</v>
      </c>
      <c r="M3" s="30">
        <v>180</v>
      </c>
      <c r="N3" s="34">
        <v>0</v>
      </c>
      <c r="O3" s="39">
        <v>0.49</v>
      </c>
      <c r="P3" s="39">
        <v>0.33</v>
      </c>
      <c r="Q3" s="15">
        <f>K3/M3</f>
        <v>3499.4444444444443</v>
      </c>
      <c r="R3" s="15">
        <f>K3/O3</f>
        <v>1285510.2040816327</v>
      </c>
      <c r="S3" s="44">
        <f>K3/O3/43560</f>
        <v>29.511253537227564</v>
      </c>
      <c r="T3" s="39">
        <v>180</v>
      </c>
      <c r="U3" s="5" t="s">
        <v>90</v>
      </c>
      <c r="V3" t="s">
        <v>91</v>
      </c>
      <c r="W3" t="s">
        <v>92</v>
      </c>
      <c r="X3" t="s">
        <v>36</v>
      </c>
      <c r="Y3">
        <v>0</v>
      </c>
      <c r="Z3">
        <v>0</v>
      </c>
      <c r="AA3" s="7">
        <v>44936</v>
      </c>
      <c r="AB3" t="s">
        <v>46</v>
      </c>
      <c r="AC3" s="6" t="s">
        <v>39</v>
      </c>
      <c r="AD3" t="s">
        <v>61</v>
      </c>
    </row>
    <row r="4" spans="1:50" ht="15.75" thickTop="1" x14ac:dyDescent="0.25">
      <c r="A4" s="8"/>
      <c r="B4" s="8"/>
      <c r="C4" s="26" t="s">
        <v>96</v>
      </c>
      <c r="D4" s="16">
        <f>+SUM(D2:D3)</f>
        <v>1959900</v>
      </c>
      <c r="E4" s="8"/>
      <c r="F4" s="8"/>
      <c r="G4" s="16">
        <f>+SUM(G2:G3)</f>
        <v>1959900</v>
      </c>
      <c r="H4" s="16">
        <f>+SUM(H2:H3)</f>
        <v>763800</v>
      </c>
      <c r="I4" s="21"/>
      <c r="J4" s="16">
        <f>+SUM(J2:J3)</f>
        <v>1700838</v>
      </c>
      <c r="K4" s="16">
        <f>+SUM(K2:K3)</f>
        <v>924218</v>
      </c>
      <c r="L4" s="16">
        <f>+SUM(L2:L3)</f>
        <v>532500</v>
      </c>
      <c r="M4" s="31">
        <f>+SUM(M2:M3)</f>
        <v>310</v>
      </c>
      <c r="N4" s="35"/>
      <c r="O4" s="40">
        <f>+SUM(O2:O3)</f>
        <v>1.266</v>
      </c>
      <c r="P4" s="40">
        <f>+SUM(P2:P3)</f>
        <v>1.1060000000000001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</row>
    <row r="5" spans="1:50" x14ac:dyDescent="0.25">
      <c r="A5" s="10"/>
      <c r="B5" s="10"/>
      <c r="C5" s="27"/>
      <c r="D5" s="17"/>
      <c r="E5" s="10"/>
      <c r="F5" s="10"/>
      <c r="G5" s="17"/>
      <c r="H5" s="17" t="s">
        <v>97</v>
      </c>
      <c r="I5" s="22">
        <f>H4/G4*100</f>
        <v>38.971376090616864</v>
      </c>
      <c r="J5" s="17"/>
      <c r="K5" s="17"/>
      <c r="L5" s="17" t="s">
        <v>98</v>
      </c>
      <c r="M5" s="32"/>
      <c r="N5" s="36"/>
      <c r="O5" s="41" t="s">
        <v>98</v>
      </c>
      <c r="P5" s="41"/>
      <c r="Q5" s="17"/>
      <c r="R5" s="17" t="s">
        <v>98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</row>
    <row r="6" spans="1:50" x14ac:dyDescent="0.25">
      <c r="A6" s="12"/>
      <c r="B6" s="12"/>
      <c r="C6" s="28"/>
      <c r="D6" s="18"/>
      <c r="E6" s="12"/>
      <c r="F6" s="12"/>
      <c r="G6" s="18"/>
      <c r="H6" s="18" t="s">
        <v>99</v>
      </c>
      <c r="I6" s="23">
        <f>STDEV(I2:I3)</f>
        <v>11.080142216207022</v>
      </c>
      <c r="J6" s="18"/>
      <c r="K6" s="18"/>
      <c r="L6" s="18" t="s">
        <v>100</v>
      </c>
      <c r="M6" s="48">
        <f>K4/M4</f>
        <v>2981.3483870967743</v>
      </c>
      <c r="N6" s="37"/>
      <c r="O6" s="42" t="s">
        <v>101</v>
      </c>
      <c r="P6" s="42">
        <f>K4/O4</f>
        <v>730030.01579778828</v>
      </c>
      <c r="Q6" s="18"/>
      <c r="R6" s="18" t="s">
        <v>102</v>
      </c>
      <c r="S6" s="47">
        <f>K4/O4/43560</f>
        <v>16.759183099122779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</row>
    <row r="8" spans="1:50" x14ac:dyDescent="0.25">
      <c r="K8" s="49"/>
      <c r="L8" s="50" t="s">
        <v>103</v>
      </c>
      <c r="M8" s="52">
        <v>2980</v>
      </c>
    </row>
  </sheetData>
  <sortState xmlns:xlrd2="http://schemas.microsoft.com/office/spreadsheetml/2017/richdata2" ref="A2:AD3">
    <sortCondition ref="Q2:Q3"/>
  </sortState>
  <conditionalFormatting sqref="A2:AD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Excellent</vt:lpstr>
      <vt:lpstr>Average</vt:lpstr>
      <vt:lpstr>Good</vt:lpstr>
      <vt:lpstr>Fair</vt:lpstr>
      <vt:lpstr>Lacking</vt:lpstr>
      <vt:lpstr>Excelt River Frt</vt:lpstr>
      <vt:lpstr>Good River Frt</vt:lpstr>
      <vt:lpstr>Avg River Frt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2024-01-13T16:42:20Z</dcterms:created>
  <dcterms:modified xsi:type="dcterms:W3CDTF">2024-01-13T17:11:57Z</dcterms:modified>
</cp:coreProperties>
</file>