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ing Department\2023-2024\ECFs\"/>
    </mc:Choice>
  </mc:AlternateContent>
  <xr:revisionPtr revIDLastSave="0" documentId="13_ncr:1_{E9096A9E-8D03-4574-9FA9-8548C3EB1155}" xr6:coauthVersionLast="47" xr6:coauthVersionMax="47" xr10:uidLastSave="{00000000-0000-0000-0000-000000000000}"/>
  <bookViews>
    <workbookView xWindow="28680" yWindow="-120" windowWidth="29040" windowHeight="15720" xr2:uid="{FB0766C4-97B6-4668-8D25-3356D808BDF2}"/>
  </bookViews>
  <sheets>
    <sheet name="E.C.F. Analysis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2" l="1"/>
  <c r="P19" i="2" s="1"/>
  <c r="I19" i="2"/>
  <c r="I2" i="2"/>
  <c r="L2" i="2"/>
  <c r="N2" i="2" s="1"/>
  <c r="I3" i="2"/>
  <c r="L3" i="2"/>
  <c r="P3" i="2" s="1"/>
  <c r="I4" i="2"/>
  <c r="L4" i="2"/>
  <c r="N4" i="2" s="1"/>
  <c r="I21" i="2"/>
  <c r="L21" i="2"/>
  <c r="N21" i="2" s="1"/>
  <c r="I20" i="2"/>
  <c r="L20" i="2"/>
  <c r="N20" i="2" s="1"/>
  <c r="I5" i="2"/>
  <c r="L5" i="2"/>
  <c r="N5" i="2" s="1"/>
  <c r="I22" i="2"/>
  <c r="L22" i="2"/>
  <c r="P22" i="2" s="1"/>
  <c r="I6" i="2"/>
  <c r="L6" i="2"/>
  <c r="N6" i="2" s="1"/>
  <c r="D7" i="2"/>
  <c r="G7" i="2"/>
  <c r="H7" i="2"/>
  <c r="J7" i="2"/>
  <c r="M7" i="2"/>
  <c r="N22" i="2" l="1"/>
  <c r="N19" i="2"/>
  <c r="R19" i="2" s="1"/>
  <c r="I8" i="2"/>
  <c r="P6" i="2"/>
  <c r="N3" i="2"/>
  <c r="P5" i="2"/>
  <c r="P20" i="2"/>
  <c r="P21" i="2"/>
  <c r="L7" i="2"/>
  <c r="N8" i="2" s="1"/>
  <c r="I9" i="2"/>
  <c r="P4" i="2"/>
  <c r="P2" i="2"/>
  <c r="Q8" i="2" l="1"/>
  <c r="N9" i="2"/>
  <c r="R4" i="2" s="1"/>
  <c r="P7" i="2"/>
  <c r="R22" i="2"/>
  <c r="R2" i="2"/>
  <c r="R6" i="2"/>
  <c r="R20" i="2"/>
  <c r="R5" i="2"/>
  <c r="R21" i="2"/>
  <c r="R7" i="2" l="1"/>
  <c r="R3" i="2"/>
  <c r="Q9" i="2"/>
  <c r="S9" i="2" s="1"/>
</calcChain>
</file>

<file path=xl/sharedStrings.xml><?xml version="1.0" encoding="utf-8"?>
<sst xmlns="http://schemas.openxmlformats.org/spreadsheetml/2006/main" count="139" uniqueCount="81">
  <si>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</si>
  <si>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</si>
  <si>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</si>
  <si>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</si>
  <si>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</si>
  <si>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</si>
  <si>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</si>
  <si>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</si>
  <si>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</si>
  <si>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</si>
  <si>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</si>
  <si>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</si>
  <si>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</si>
  <si>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</si>
  <si>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</si>
  <si>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</si>
  <si>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</si>
  <si>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</si>
  <si>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</si>
  <si>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</si>
  <si>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</si>
  <si>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</si>
  <si>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</si>
  <si>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</si>
  <si>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</si>
  <si>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</si>
  <si>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</si>
  <si>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Site Characteristics</t>
  </si>
  <si>
    <t>Access</t>
  </si>
  <si>
    <t>Water Supply</t>
  </si>
  <si>
    <t>Sewer</t>
  </si>
  <si>
    <t>Property Restrictions</t>
  </si>
  <si>
    <t>Restriction Notes</t>
  </si>
  <si>
    <t>Waterfont View</t>
  </si>
  <si>
    <t>Waterfront</t>
  </si>
  <si>
    <t>Waterfront Name</t>
  </si>
  <si>
    <t>Waterfront Ownership</t>
  </si>
  <si>
    <t>Waterfront Influences</t>
  </si>
  <si>
    <t>Bottom Character</t>
  </si>
  <si>
    <t>WD</t>
  </si>
  <si>
    <t>03-ARM'S LENGTH</t>
  </si>
  <si>
    <t>LMB</t>
  </si>
  <si>
    <t>1 STORY</t>
  </si>
  <si>
    <t>RES VAC</t>
  </si>
  <si>
    <t>No</t>
  </si>
  <si>
    <t xml:space="preserve">  /  /    </t>
  </si>
  <si>
    <t>LMB-LAKE MICHIGAN BACKLOT/CHANNEL</t>
  </si>
  <si>
    <t>19-MULTI PARCEL ARM'S LENGTH</t>
  </si>
  <si>
    <t>2 STORY</t>
  </si>
  <si>
    <t>RES 1 FAMILY</t>
  </si>
  <si>
    <t>20-020-035-11</t>
  </si>
  <si>
    <t>6944 OLD OWL DR</t>
  </si>
  <si>
    <t>RESIDENTIAL</t>
  </si>
  <si>
    <t>20-020-035-70</t>
  </si>
  <si>
    <t>6945 OLD OWL DR</t>
  </si>
  <si>
    <t>20-029-011-00</t>
  </si>
  <si>
    <t>2787 LAKESHORE DR</t>
  </si>
  <si>
    <t>20-040-010-00</t>
  </si>
  <si>
    <t>20-029-027-40</t>
  </si>
  <si>
    <t>6875 126TH AVE</t>
  </si>
  <si>
    <t>20-029-027-30</t>
  </si>
  <si>
    <t>20-032-019-30</t>
  </si>
  <si>
    <t>2525 LAKESHORE DR</t>
  </si>
  <si>
    <t>20-032-042-10</t>
  </si>
  <si>
    <t>2421 LAKESHORE DR</t>
  </si>
  <si>
    <t>1.5 STORY</t>
  </si>
  <si>
    <t>20-060-036-00</t>
  </si>
  <si>
    <t>6934 BENDEMEER DR</t>
  </si>
  <si>
    <t>20-320-007-00</t>
  </si>
  <si>
    <t>3482 RIVERSIDE DR</t>
  </si>
  <si>
    <t>20-340-010-00</t>
  </si>
  <si>
    <t>3438 RIVERSIDE DR</t>
  </si>
  <si>
    <t xml:space="preserve">WD 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</si>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</sst>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</cellXfs>
  <cellStyles count="1">
    <cellStyle name="Normal" xfId="0" builtinId="0"/>
  </cellStyles>
  <dxfs count="4"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B5CBF-8F1F-42EA-8378-B3B827996DEB}">
  <dimension ref="A1:BL22"/>
  <sheetViews>
    <sheetView tabSelected="1" workbookViewId="0">
      <selection activeCell="A22" sqref="A22:XFD22"/>
    </sheetView>
  </sheetViews>
  <sheetFormatPr defaultRowHeight="15" x14ac:dyDescent="0.25"/>
  <cols>
    <col min="1" max="1" width="14.28515625" bestFit="1" customWidth="1"/>
    <col min="2" max="2" width="25.85546875" bestFit="1" customWidth="1"/>
    <col min="3" max="3" width="9.28515625" style="17" bestFit="1" customWidth="1"/>
    <col min="4" max="4" width="11.85546875" style="7" bestFit="1" customWidth="1"/>
    <col min="5" max="5" width="5.5703125" bestFit="1" customWidth="1"/>
    <col min="6" max="6" width="30.140625" bestFit="1" customWidth="1"/>
    <col min="7" max="7" width="11.85546875" style="7" bestFit="1" customWidth="1"/>
    <col min="8" max="8" width="14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7.7109375" style="22" bestFit="1" customWidth="1"/>
    <col min="15" max="15" width="10.140625" style="26" bestFit="1" customWidth="1"/>
    <col min="16" max="16" width="15.5703125" style="31" bestFit="1" customWidth="1"/>
    <col min="17" max="17" width="8.7109375" style="39" bestFit="1" customWidth="1"/>
    <col min="18" max="18" width="18.85546875" style="41" bestFit="1" customWidth="1"/>
    <col min="19" max="19" width="13.28515625" bestFit="1" customWidth="1"/>
    <col min="20" max="20" width="12.42578125" bestFit="1" customWidth="1"/>
    <col min="21" max="21" width="10.85546875" style="7" bestFit="1" customWidth="1"/>
    <col min="22" max="22" width="11.5703125" bestFit="1" customWidth="1"/>
    <col min="23" max="23" width="10.42578125" style="17" bestFit="1" customWidth="1"/>
    <col min="24" max="24" width="40.42578125" bestFit="1" customWidth="1"/>
    <col min="25" max="25" width="38.140625" bestFit="1" customWidth="1"/>
    <col min="26" max="27" width="13.7109375" bestFit="1" customWidth="1"/>
    <col min="28" max="28" width="18" bestFit="1" customWidth="1"/>
    <col min="29" max="29" width="6.85546875" bestFit="1" customWidth="1"/>
    <col min="30" max="30" width="13.140625" bestFit="1" customWidth="1"/>
    <col min="31" max="31" width="6.5703125" bestFit="1" customWidth="1"/>
    <col min="32" max="32" width="19.85546875" bestFit="1" customWidth="1"/>
    <col min="33" max="33" width="16.42578125" bestFit="1" customWidth="1"/>
    <col min="34" max="34" width="15.42578125" bestFit="1" customWidth="1"/>
    <col min="35" max="35" width="11" bestFit="1" customWidth="1"/>
    <col min="36" max="36" width="16.85546875" bestFit="1" customWidth="1"/>
    <col min="37" max="37" width="21.5703125" bestFit="1" customWidth="1"/>
    <col min="38" max="38" width="21" bestFit="1" customWidth="1"/>
    <col min="39" max="39" width="16.5703125" bestFit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5" t="s">
        <v>14</v>
      </c>
      <c r="P1" s="30" t="s">
        <v>15</v>
      </c>
      <c r="Q1" s="35" t="s">
        <v>16</v>
      </c>
      <c r="R1" s="40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50</v>
      </c>
      <c r="B2" t="s">
        <v>51</v>
      </c>
      <c r="C2" s="17">
        <v>44544</v>
      </c>
      <c r="D2" s="7">
        <v>1330000</v>
      </c>
      <c r="E2" t="s">
        <v>39</v>
      </c>
      <c r="F2" t="s">
        <v>40</v>
      </c>
      <c r="G2" s="7">
        <v>1330000</v>
      </c>
      <c r="H2" s="7">
        <v>585300</v>
      </c>
      <c r="I2" s="12">
        <f t="shared" ref="I2:I6" si="0">H2/G2*100</f>
        <v>44.007518796992478</v>
      </c>
      <c r="J2" s="7">
        <v>1379038</v>
      </c>
      <c r="K2" s="7">
        <v>391512</v>
      </c>
      <c r="L2" s="7">
        <f t="shared" ref="L2:L6" si="1">G2-K2</f>
        <v>938488</v>
      </c>
      <c r="M2" s="7">
        <v>1003583.3125</v>
      </c>
      <c r="N2" s="22">
        <f t="shared" ref="N2:N6" si="2">L2/M2</f>
        <v>0.93513711149915124</v>
      </c>
      <c r="O2" s="26">
        <v>4705</v>
      </c>
      <c r="P2" s="31">
        <f t="shared" ref="P2:P6" si="3">L2/O2</f>
        <v>199.46609989373007</v>
      </c>
      <c r="Q2" s="36" t="s">
        <v>41</v>
      </c>
      <c r="R2" s="41">
        <f>ABS(N9-N2)*100</f>
        <v>18.194391827084676</v>
      </c>
      <c r="S2" t="s">
        <v>48</v>
      </c>
      <c r="T2" t="s">
        <v>52</v>
      </c>
      <c r="U2" s="7">
        <v>351000</v>
      </c>
      <c r="V2" t="s">
        <v>44</v>
      </c>
      <c r="W2" s="17" t="s">
        <v>45</v>
      </c>
      <c r="Y2" t="s">
        <v>46</v>
      </c>
      <c r="Z2">
        <v>401</v>
      </c>
      <c r="AA2">
        <v>91</v>
      </c>
    </row>
    <row r="3" spans="1:64" x14ac:dyDescent="0.25">
      <c r="A3" t="s">
        <v>53</v>
      </c>
      <c r="B3" t="s">
        <v>54</v>
      </c>
      <c r="C3" s="17">
        <v>44506</v>
      </c>
      <c r="D3" s="7">
        <v>1477500</v>
      </c>
      <c r="E3" t="s">
        <v>39</v>
      </c>
      <c r="F3" t="s">
        <v>40</v>
      </c>
      <c r="G3" s="7">
        <v>1477500</v>
      </c>
      <c r="H3" s="7">
        <v>463600</v>
      </c>
      <c r="I3" s="12">
        <f t="shared" si="0"/>
        <v>31.377326565143825</v>
      </c>
      <c r="J3" s="7">
        <v>1319294</v>
      </c>
      <c r="K3" s="7">
        <v>309064</v>
      </c>
      <c r="L3" s="7">
        <f t="shared" si="1"/>
        <v>1168436</v>
      </c>
      <c r="M3" s="7">
        <v>1026656.5</v>
      </c>
      <c r="N3" s="22">
        <f t="shared" si="2"/>
        <v>1.1380982831161153</v>
      </c>
      <c r="O3" s="26">
        <v>4176</v>
      </c>
      <c r="P3" s="31">
        <f t="shared" si="3"/>
        <v>279.79789272030649</v>
      </c>
      <c r="Q3" s="36" t="s">
        <v>41</v>
      </c>
      <c r="R3" s="41">
        <f>ABS(N9-N3)*100</f>
        <v>2.1017253346117259</v>
      </c>
      <c r="S3" t="s">
        <v>48</v>
      </c>
      <c r="T3" t="s">
        <v>49</v>
      </c>
      <c r="U3" s="7">
        <v>302400</v>
      </c>
      <c r="V3" t="s">
        <v>44</v>
      </c>
      <c r="W3" s="17" t="s">
        <v>45</v>
      </c>
      <c r="Y3" t="s">
        <v>46</v>
      </c>
      <c r="Z3">
        <v>401</v>
      </c>
      <c r="AA3">
        <v>91</v>
      </c>
    </row>
    <row r="4" spans="1:64" x14ac:dyDescent="0.25">
      <c r="A4" t="s">
        <v>55</v>
      </c>
      <c r="B4" t="s">
        <v>56</v>
      </c>
      <c r="C4" s="17">
        <v>44546</v>
      </c>
      <c r="D4" s="7">
        <v>2200000</v>
      </c>
      <c r="E4" t="s">
        <v>39</v>
      </c>
      <c r="F4" t="s">
        <v>40</v>
      </c>
      <c r="G4" s="7">
        <v>2200000</v>
      </c>
      <c r="H4" s="7">
        <v>870900</v>
      </c>
      <c r="I4" s="12">
        <f t="shared" si="0"/>
        <v>39.586363636363636</v>
      </c>
      <c r="J4" s="7">
        <v>3104387</v>
      </c>
      <c r="K4" s="7">
        <v>1176054</v>
      </c>
      <c r="L4" s="7">
        <f t="shared" si="1"/>
        <v>1023946</v>
      </c>
      <c r="M4" s="7">
        <v>1106702.25</v>
      </c>
      <c r="N4" s="22">
        <f t="shared" si="2"/>
        <v>0.92522266038584455</v>
      </c>
      <c r="O4" s="26">
        <v>3025</v>
      </c>
      <c r="P4" s="31">
        <f t="shared" si="3"/>
        <v>338.49454545454546</v>
      </c>
      <c r="Q4" s="36" t="s">
        <v>41</v>
      </c>
      <c r="R4" s="41">
        <f>ABS(N9-N4)*100</f>
        <v>19.185836938415346</v>
      </c>
      <c r="S4" t="s">
        <v>42</v>
      </c>
      <c r="T4" t="s">
        <v>43</v>
      </c>
      <c r="U4" s="7">
        <v>1149500</v>
      </c>
      <c r="V4" t="s">
        <v>44</v>
      </c>
      <c r="W4" s="17" t="s">
        <v>45</v>
      </c>
      <c r="X4" t="s">
        <v>57</v>
      </c>
      <c r="Y4" t="s">
        <v>46</v>
      </c>
      <c r="Z4">
        <v>402</v>
      </c>
      <c r="AA4">
        <v>96</v>
      </c>
    </row>
    <row r="5" spans="1:64" x14ac:dyDescent="0.25">
      <c r="A5" t="s">
        <v>63</v>
      </c>
      <c r="B5" t="s">
        <v>64</v>
      </c>
      <c r="C5" s="17">
        <v>44369</v>
      </c>
      <c r="D5" s="7">
        <v>650000</v>
      </c>
      <c r="E5" t="s">
        <v>39</v>
      </c>
      <c r="F5" t="s">
        <v>40</v>
      </c>
      <c r="G5" s="7">
        <v>650000</v>
      </c>
      <c r="H5" s="7">
        <v>267500</v>
      </c>
      <c r="I5" s="12">
        <f t="shared" si="0"/>
        <v>41.153846153846153</v>
      </c>
      <c r="J5" s="7">
        <v>684708</v>
      </c>
      <c r="K5" s="7">
        <v>199167</v>
      </c>
      <c r="L5" s="7">
        <f t="shared" si="1"/>
        <v>450833</v>
      </c>
      <c r="M5" s="7">
        <v>493435.96875</v>
      </c>
      <c r="N5" s="22">
        <f t="shared" si="2"/>
        <v>0.91366059337359562</v>
      </c>
      <c r="O5" s="26">
        <v>1950</v>
      </c>
      <c r="P5" s="31">
        <f t="shared" si="3"/>
        <v>231.19641025641025</v>
      </c>
      <c r="Q5" s="36" t="s">
        <v>41</v>
      </c>
      <c r="R5" s="41">
        <f>ABS(N9-N5)*100</f>
        <v>20.342043639640238</v>
      </c>
      <c r="S5" t="s">
        <v>65</v>
      </c>
      <c r="T5" t="s">
        <v>49</v>
      </c>
      <c r="U5" s="7">
        <v>186200</v>
      </c>
      <c r="V5" t="s">
        <v>44</v>
      </c>
      <c r="W5" s="17" t="s">
        <v>45</v>
      </c>
      <c r="Y5" t="s">
        <v>46</v>
      </c>
      <c r="Z5">
        <v>401</v>
      </c>
      <c r="AA5">
        <v>88</v>
      </c>
    </row>
    <row r="6" spans="1:64" ht="15.75" thickBot="1" x14ac:dyDescent="0.3">
      <c r="A6" t="s">
        <v>68</v>
      </c>
      <c r="B6" t="s">
        <v>69</v>
      </c>
      <c r="C6" s="17">
        <v>44798</v>
      </c>
      <c r="D6" s="7">
        <v>1275000</v>
      </c>
      <c r="E6" t="s">
        <v>39</v>
      </c>
      <c r="F6" t="s">
        <v>40</v>
      </c>
      <c r="G6" s="7">
        <v>1275000</v>
      </c>
      <c r="H6" s="7">
        <v>398600</v>
      </c>
      <c r="I6" s="12">
        <f t="shared" si="0"/>
        <v>31.262745098039211</v>
      </c>
      <c r="J6" s="7">
        <v>1003143</v>
      </c>
      <c r="K6" s="7">
        <v>615050</v>
      </c>
      <c r="L6" s="7">
        <f t="shared" si="1"/>
        <v>659950</v>
      </c>
      <c r="M6" s="7">
        <v>394403.46875</v>
      </c>
      <c r="N6" s="22">
        <f t="shared" si="2"/>
        <v>1.6732865004752826</v>
      </c>
      <c r="O6" s="26">
        <v>2204</v>
      </c>
      <c r="P6" s="31">
        <f t="shared" si="3"/>
        <v>299.43284936479131</v>
      </c>
      <c r="Q6" s="36" t="s">
        <v>41</v>
      </c>
      <c r="R6" s="41">
        <f>ABS(N9-N6)*100</f>
        <v>55.62054707052846</v>
      </c>
      <c r="S6" t="s">
        <v>65</v>
      </c>
      <c r="T6" t="s">
        <v>49</v>
      </c>
      <c r="U6" s="7">
        <v>610750</v>
      </c>
      <c r="V6" t="s">
        <v>44</v>
      </c>
      <c r="W6" s="17" t="s">
        <v>45</v>
      </c>
      <c r="Y6" t="s">
        <v>46</v>
      </c>
      <c r="Z6">
        <v>401</v>
      </c>
      <c r="AA6">
        <v>84</v>
      </c>
    </row>
    <row r="7" spans="1:64" ht="15.75" thickTop="1" x14ac:dyDescent="0.25">
      <c r="A7" s="3"/>
      <c r="B7" s="3"/>
      <c r="C7" s="18" t="s">
        <v>73</v>
      </c>
      <c r="D7" s="8">
        <f>+SUM(D2:D6)</f>
        <v>6932500</v>
      </c>
      <c r="E7" s="3"/>
      <c r="F7" s="3"/>
      <c r="G7" s="8">
        <f>+SUM(G2:G6)</f>
        <v>6932500</v>
      </c>
      <c r="H7" s="8">
        <f>+SUM(H2:H6)</f>
        <v>2585900</v>
      </c>
      <c r="I7" s="13"/>
      <c r="J7" s="8">
        <f>+SUM(J2:J6)</f>
        <v>7490570</v>
      </c>
      <c r="K7" s="8"/>
      <c r="L7" s="8">
        <f>+SUM(L2:L6)</f>
        <v>4241653</v>
      </c>
      <c r="M7" s="8">
        <f>+SUM(M2:M6)</f>
        <v>4024781.5</v>
      </c>
      <c r="N7" s="23"/>
      <c r="O7" s="27"/>
      <c r="P7" s="32">
        <f>AVERAGE(P2:P6)</f>
        <v>269.67755953795671</v>
      </c>
      <c r="Q7" s="37"/>
      <c r="R7" s="42">
        <f>ABS(N9-N8)*100</f>
        <v>6.3196986623804907</v>
      </c>
      <c r="S7" s="3"/>
      <c r="T7" s="3"/>
      <c r="U7" s="8"/>
      <c r="V7" s="3"/>
      <c r="W7" s="18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64" x14ac:dyDescent="0.25">
      <c r="A8" s="4"/>
      <c r="B8" s="4"/>
      <c r="C8" s="19"/>
      <c r="D8" s="9"/>
      <c r="E8" s="4"/>
      <c r="F8" s="4"/>
      <c r="G8" s="9"/>
      <c r="H8" s="9" t="s">
        <v>74</v>
      </c>
      <c r="I8" s="14">
        <f>H7/G7*100</f>
        <v>37.301117922827267</v>
      </c>
      <c r="J8" s="9"/>
      <c r="K8" s="9"/>
      <c r="L8" s="9"/>
      <c r="M8" s="46" t="s">
        <v>75</v>
      </c>
      <c r="N8" s="47">
        <f>L7/M7</f>
        <v>1.0538840431461931</v>
      </c>
      <c r="O8" s="28"/>
      <c r="P8" s="33" t="s">
        <v>76</v>
      </c>
      <c r="Q8" s="38">
        <f>STDEV(N2:N6)</f>
        <v>0.32446084040408452</v>
      </c>
      <c r="R8" s="43"/>
      <c r="S8" s="4"/>
      <c r="T8" s="4"/>
      <c r="U8" s="9"/>
      <c r="V8" s="4"/>
      <c r="W8" s="19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64" x14ac:dyDescent="0.25">
      <c r="A9" s="5"/>
      <c r="B9" s="5"/>
      <c r="C9" s="20"/>
      <c r="D9" s="10"/>
      <c r="E9" s="5"/>
      <c r="F9" s="5"/>
      <c r="G9" s="10"/>
      <c r="H9" s="10" t="s">
        <v>77</v>
      </c>
      <c r="I9" s="15">
        <f>STDEV(I2:I6)</f>
        <v>5.840361007195785</v>
      </c>
      <c r="J9" s="10"/>
      <c r="K9" s="10"/>
      <c r="L9" s="10"/>
      <c r="M9" s="10" t="s">
        <v>78</v>
      </c>
      <c r="N9" s="24">
        <f>AVERAGE(N2:N6)</f>
        <v>1.117081029769998</v>
      </c>
      <c r="O9" s="29"/>
      <c r="P9" s="34" t="s">
        <v>79</v>
      </c>
      <c r="Q9" s="45">
        <f>AVERAGE(R2:R6)</f>
        <v>23.088908962056088</v>
      </c>
      <c r="R9" s="44" t="s">
        <v>80</v>
      </c>
      <c r="S9" s="5">
        <f>+(Q9/N9)</f>
        <v>20.668965228789169</v>
      </c>
      <c r="T9" s="5"/>
      <c r="U9" s="10"/>
      <c r="V9" s="5"/>
      <c r="W9" s="20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9" spans="1:27" x14ac:dyDescent="0.25">
      <c r="A19" t="s">
        <v>70</v>
      </c>
      <c r="B19" t="s">
        <v>71</v>
      </c>
      <c r="C19" s="17">
        <v>44721</v>
      </c>
      <c r="D19" s="7">
        <v>3600000</v>
      </c>
      <c r="E19" t="s">
        <v>72</v>
      </c>
      <c r="F19" t="s">
        <v>40</v>
      </c>
      <c r="G19" s="7">
        <v>3600000</v>
      </c>
      <c r="H19" s="7">
        <v>805400</v>
      </c>
      <c r="I19" s="12">
        <f>H19/G19*100</f>
        <v>22.37222222222222</v>
      </c>
      <c r="J19" s="7">
        <v>2363010</v>
      </c>
      <c r="K19" s="7">
        <v>1079053</v>
      </c>
      <c r="L19" s="7">
        <f>G19-K19</f>
        <v>2520947</v>
      </c>
      <c r="M19" s="7">
        <v>1304834.375</v>
      </c>
      <c r="N19" s="22">
        <f>L19/M19</f>
        <v>1.9320053550857748</v>
      </c>
      <c r="O19" s="26">
        <v>5180</v>
      </c>
      <c r="P19" s="31">
        <f>L19/O19</f>
        <v>486.669305019305</v>
      </c>
      <c r="Q19" s="36" t="s">
        <v>41</v>
      </c>
      <c r="R19" s="41">
        <f>ABS(N25-N19)*100</f>
        <v>193.20053550857747</v>
      </c>
      <c r="S19" t="s">
        <v>48</v>
      </c>
      <c r="T19" t="s">
        <v>49</v>
      </c>
      <c r="U19" s="7">
        <v>1070000</v>
      </c>
      <c r="V19" t="s">
        <v>44</v>
      </c>
      <c r="W19" s="17" t="s">
        <v>45</v>
      </c>
      <c r="Y19" t="s">
        <v>46</v>
      </c>
      <c r="Z19">
        <v>401</v>
      </c>
      <c r="AA19">
        <v>91</v>
      </c>
    </row>
    <row r="20" spans="1:27" x14ac:dyDescent="0.25">
      <c r="A20" t="s">
        <v>61</v>
      </c>
      <c r="B20" t="s">
        <v>62</v>
      </c>
      <c r="C20" s="17">
        <v>44771</v>
      </c>
      <c r="D20" s="7">
        <v>540000</v>
      </c>
      <c r="E20" t="s">
        <v>39</v>
      </c>
      <c r="F20" t="s">
        <v>40</v>
      </c>
      <c r="G20" s="7">
        <v>540000</v>
      </c>
      <c r="H20" s="7">
        <v>211300</v>
      </c>
      <c r="I20" s="12">
        <f>H20/G20*100</f>
        <v>39.129629629629633</v>
      </c>
      <c r="J20" s="7">
        <v>619541</v>
      </c>
      <c r="K20" s="7">
        <v>323009</v>
      </c>
      <c r="L20" s="7">
        <f>G20-K20</f>
        <v>216991</v>
      </c>
      <c r="M20" s="7">
        <v>301353.65625</v>
      </c>
      <c r="N20" s="22">
        <f>L20/M20</f>
        <v>0.72005431326171276</v>
      </c>
      <c r="O20" s="26">
        <v>1034</v>
      </c>
      <c r="P20" s="31">
        <f>L20/O20</f>
        <v>209.85589941972921</v>
      </c>
      <c r="Q20" s="36" t="s">
        <v>41</v>
      </c>
      <c r="R20" s="41">
        <f>ABS(N9-N20)*100</f>
        <v>39.702671650828528</v>
      </c>
      <c r="S20" t="s">
        <v>42</v>
      </c>
      <c r="T20" t="s">
        <v>49</v>
      </c>
      <c r="U20" s="7">
        <v>315333</v>
      </c>
      <c r="V20" t="s">
        <v>44</v>
      </c>
      <c r="W20" s="17" t="s">
        <v>45</v>
      </c>
      <c r="Y20" t="s">
        <v>46</v>
      </c>
      <c r="Z20">
        <v>401</v>
      </c>
      <c r="AA20">
        <v>91</v>
      </c>
    </row>
    <row r="21" spans="1:27" x14ac:dyDescent="0.25">
      <c r="A21" t="s">
        <v>58</v>
      </c>
      <c r="B21" t="s">
        <v>59</v>
      </c>
      <c r="C21" s="17">
        <v>44589</v>
      </c>
      <c r="D21" s="7">
        <v>140000</v>
      </c>
      <c r="E21" t="s">
        <v>39</v>
      </c>
      <c r="F21" t="s">
        <v>47</v>
      </c>
      <c r="G21" s="7">
        <v>140000</v>
      </c>
      <c r="H21" s="7">
        <v>51700</v>
      </c>
      <c r="I21" s="12">
        <f>H21/G21*100</f>
        <v>36.928571428571431</v>
      </c>
      <c r="J21" s="7">
        <v>198146</v>
      </c>
      <c r="K21" s="7">
        <v>98000</v>
      </c>
      <c r="L21" s="7">
        <f>G21-K21</f>
        <v>42000</v>
      </c>
      <c r="M21" s="7">
        <v>51977.640625</v>
      </c>
      <c r="N21" s="22">
        <f>L21/M21</f>
        <v>0.80803975507497361</v>
      </c>
      <c r="O21" s="26">
        <v>1680</v>
      </c>
      <c r="P21" s="31">
        <f>L21/O21</f>
        <v>25</v>
      </c>
      <c r="Q21" s="36" t="s">
        <v>41</v>
      </c>
      <c r="R21" s="41">
        <f>ABS(N9-N21)*100</f>
        <v>30.904127469502441</v>
      </c>
      <c r="S21" t="s">
        <v>42</v>
      </c>
      <c r="T21" t="s">
        <v>49</v>
      </c>
      <c r="U21" s="7">
        <v>98000</v>
      </c>
      <c r="V21" t="s">
        <v>44</v>
      </c>
      <c r="W21" s="17" t="s">
        <v>45</v>
      </c>
      <c r="X21" t="s">
        <v>60</v>
      </c>
      <c r="Y21" t="s">
        <v>46</v>
      </c>
      <c r="Z21">
        <v>401</v>
      </c>
      <c r="AA21">
        <v>34</v>
      </c>
    </row>
    <row r="22" spans="1:27" x14ac:dyDescent="0.25">
      <c r="A22" t="s">
        <v>66</v>
      </c>
      <c r="B22" t="s">
        <v>67</v>
      </c>
      <c r="C22" s="17">
        <v>44315</v>
      </c>
      <c r="D22" s="7">
        <v>708033</v>
      </c>
      <c r="E22" t="s">
        <v>39</v>
      </c>
      <c r="F22" t="s">
        <v>40</v>
      </c>
      <c r="G22" s="7">
        <v>708033</v>
      </c>
      <c r="H22" s="7">
        <v>304000</v>
      </c>
      <c r="I22" s="12">
        <f>H22/G22*100</f>
        <v>42.935851860012178</v>
      </c>
      <c r="J22" s="7">
        <v>760490</v>
      </c>
      <c r="K22" s="7">
        <v>224446</v>
      </c>
      <c r="L22" s="7">
        <f>G22-K22</f>
        <v>483587</v>
      </c>
      <c r="M22" s="7">
        <v>544760.1875</v>
      </c>
      <c r="N22" s="22">
        <f>L22/M22</f>
        <v>0.88770620742177497</v>
      </c>
      <c r="O22" s="26">
        <v>1753</v>
      </c>
      <c r="P22" s="31">
        <f>L22/O22</f>
        <v>275.86252139189958</v>
      </c>
      <c r="Q22" s="36" t="s">
        <v>41</v>
      </c>
      <c r="R22" s="41">
        <f>ABS(N9-N22)*100</f>
        <v>22.937482234822305</v>
      </c>
      <c r="S22" t="s">
        <v>42</v>
      </c>
      <c r="T22" t="s">
        <v>49</v>
      </c>
      <c r="U22" s="7">
        <v>194000</v>
      </c>
      <c r="V22" t="s">
        <v>44</v>
      </c>
      <c r="W22" s="17" t="s">
        <v>45</v>
      </c>
      <c r="Y22" t="s">
        <v>46</v>
      </c>
      <c r="Z22">
        <v>401</v>
      </c>
      <c r="AA22">
        <v>91</v>
      </c>
    </row>
  </sheetData>
  <conditionalFormatting sqref="A2:AM6 A20:AM22">
    <cfRule type="expression" dxfId="3" priority="4" stopIfTrue="1">
      <formula>MOD(ROW(),4)&lt;2</formula>
    </cfRule>
  </conditionalFormatting>
  <conditionalFormatting sqref="A19:AM22">
    <cfRule type="expression" dxfId="2" priority="1" stopIfTrue="1">
      <formula>MOD(ROW(),4)&gt;1</formula>
    </cfRule>
    <cfRule type="expression" dxfId="1" priority="2" stopIfTrue="1">
      <formula>MOD(ROW(),4)&lt;2</formula>
    </cfRule>
  </conditionalFormatting>
  <conditionalFormatting sqref="A2:AM6 A20:AM22">
    <cfRule type="expression" dxfId="0" priority="3" stopIfTrue="1">
      <formula>MOD(ROW(),4)&gt;1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33EB6-C432-4CFA-89F3-FCCC0FBD19D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Saugatuck Township</dc:creator>
  <cp:lastModifiedBy>Saugatuck Township</cp:lastModifiedBy>
  <dcterms:created xsi:type="dcterms:W3CDTF">2024-01-14T18:48:19Z</dcterms:created>
  <dcterms:modified xsi:type="dcterms:W3CDTF">2024-01-14T20:00:38Z</dcterms:modified>
</cp:coreProperties>
</file>