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ing Department\2023-2024\ECFs\"/>
    </mc:Choice>
  </mc:AlternateContent>
  <xr:revisionPtr revIDLastSave="0" documentId="13_ncr:1_{A737D001-1774-4FA7-A2D4-8CD717FA76D4}" xr6:coauthVersionLast="47" xr6:coauthVersionMax="47" xr10:uidLastSave="{00000000-0000-0000-0000-000000000000}"/>
  <bookViews>
    <workbookView xWindow="28680" yWindow="-120" windowWidth="29040" windowHeight="15720" xr2:uid="{9DA59684-6451-4306-8B4A-294B4887638C}"/>
  </bookViews>
  <sheets>
    <sheet name="E.C.F. Analysis" sheetId="2" r:id="rId1"/>
    <sheet name="Sheet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2" l="1"/>
  <c r="N23" i="2" s="1"/>
  <c r="R23" i="2" s="1"/>
  <c r="I23" i="2"/>
  <c r="L21" i="2"/>
  <c r="P21" i="2" s="1"/>
  <c r="I21" i="2"/>
  <c r="I2" i="2"/>
  <c r="L2" i="2"/>
  <c r="P2" i="2" s="1"/>
  <c r="I3" i="2"/>
  <c r="L3" i="2"/>
  <c r="P3" i="2" s="1"/>
  <c r="I4" i="2"/>
  <c r="L4" i="2"/>
  <c r="P4" i="2" s="1"/>
  <c r="I5" i="2"/>
  <c r="L5" i="2"/>
  <c r="N5" i="2" s="1"/>
  <c r="I6" i="2"/>
  <c r="L6" i="2"/>
  <c r="P6" i="2" s="1"/>
  <c r="I22" i="2"/>
  <c r="L22" i="2"/>
  <c r="N22" i="2" s="1"/>
  <c r="I7" i="2"/>
  <c r="L7" i="2"/>
  <c r="P7" i="2" s="1"/>
  <c r="I8" i="2"/>
  <c r="L8" i="2"/>
  <c r="N8" i="2" s="1"/>
  <c r="I9" i="2"/>
  <c r="L9" i="2"/>
  <c r="N9" i="2" s="1"/>
  <c r="I10" i="2"/>
  <c r="L10" i="2"/>
  <c r="P10" i="2" s="1"/>
  <c r="D11" i="2"/>
  <c r="G11" i="2"/>
  <c r="H11" i="2"/>
  <c r="J11" i="2"/>
  <c r="M11" i="2"/>
  <c r="P8" i="2" l="1"/>
  <c r="N3" i="2"/>
  <c r="P23" i="2"/>
  <c r="N10" i="2"/>
  <c r="P22" i="2"/>
  <c r="P5" i="2"/>
  <c r="N21" i="2"/>
  <c r="R21" i="2" s="1"/>
  <c r="I13" i="2"/>
  <c r="I12" i="2"/>
  <c r="N4" i="2"/>
  <c r="N7" i="2"/>
  <c r="N6" i="2"/>
  <c r="N2" i="2"/>
  <c r="L11" i="2"/>
  <c r="N12" i="2" s="1"/>
  <c r="P9" i="2"/>
  <c r="Q12" i="2" l="1"/>
  <c r="N13" i="2"/>
  <c r="R3" i="2" s="1"/>
  <c r="P11" i="2"/>
  <c r="R11" i="2" l="1"/>
  <c r="R8" i="2"/>
  <c r="R22" i="2"/>
  <c r="R2" i="2"/>
  <c r="R10" i="2"/>
  <c r="R4" i="2"/>
  <c r="R9" i="2"/>
  <c r="R6" i="2"/>
  <c r="R5" i="2"/>
  <c r="R7" i="2"/>
  <c r="Q13" i="2"/>
  <c r="S13" i="2" s="1"/>
</calcChain>
</file>

<file path=xl/sharedStrings.xml><?xml version="1.0" encoding="utf-8"?>
<sst xmlns="http://schemas.openxmlformats.org/spreadsheetml/2006/main" count="169" uniqueCount="87">
  <si>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</si>
  <si>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</si>
  <si>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</si>
  <si>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</si>
  <si>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</si>
  <si>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</si>
  <si>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</si>
  <si>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</si>
  <si>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</si>
  <si>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</si>
  <si>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</si>
  <si>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</si>
  <si>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</si>
  <si>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</si>
  <si>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</si>
  <si>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</si>
  <si>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</si>
  <si>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</si>
  <si>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</si>
  <si>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</si>
  <si>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</si>
  <si>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</si>
  <si>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</si>
  <si>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</si>
  <si>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</si>
  <si>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</si>
  <si>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</si>
  <si>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Site Characteristics</t>
  </si>
  <si>
    <t>Access</t>
  </si>
  <si>
    <t>Water Supply</t>
  </si>
  <si>
    <t>Sewer</t>
  </si>
  <si>
    <t>Property Restrictions</t>
  </si>
  <si>
    <t>Restriction Notes</t>
  </si>
  <si>
    <t>Waterfont View</t>
  </si>
  <si>
    <t>Waterfront</t>
  </si>
  <si>
    <t>Waterfront Name</t>
  </si>
  <si>
    <t>Waterfront Ownership</t>
  </si>
  <si>
    <t>Waterfront Influences</t>
  </si>
  <si>
    <t>Bottom Character</t>
  </si>
  <si>
    <t>20-004-007-00</t>
  </si>
  <si>
    <t>3574 SAUGATUCK BEACH RD</t>
  </si>
  <si>
    <t>WD</t>
  </si>
  <si>
    <t>03-ARM'S LENGTH</t>
  </si>
  <si>
    <t>LKSHR</t>
  </si>
  <si>
    <t>1 STORY</t>
  </si>
  <si>
    <t>RES 1 FAMILY</t>
  </si>
  <si>
    <t>No</t>
  </si>
  <si>
    <t xml:space="preserve">  /  /    </t>
  </si>
  <si>
    <t>LMF-LAKE MICHIGAN FRONTAGE</t>
  </si>
  <si>
    <t>20-004-007-17</t>
  </si>
  <si>
    <t>3566 SAUGATUCK BEACH RD #6</t>
  </si>
  <si>
    <t>2 STORY</t>
  </si>
  <si>
    <t>20-017-011-00</t>
  </si>
  <si>
    <t>3007 LAKESHORE DR</t>
  </si>
  <si>
    <t xml:space="preserve">WD </t>
  </si>
  <si>
    <t>20-020-009-03</t>
  </si>
  <si>
    <t>2975 LAKESHORE DR</t>
  </si>
  <si>
    <t>2.5 STORY</t>
  </si>
  <si>
    <t>20-020-027-10</t>
  </si>
  <si>
    <t>2955 LAKESHORE DR</t>
  </si>
  <si>
    <t>20-032-013-00</t>
  </si>
  <si>
    <t>2552 LAKESHORE DR</t>
  </si>
  <si>
    <t>1.5 STORY</t>
  </si>
  <si>
    <t>20-040-002-00</t>
  </si>
  <si>
    <t>2809 LAKESHORE DR</t>
  </si>
  <si>
    <t>19-MULTI PARCEL ARM'S LENGTH</t>
  </si>
  <si>
    <t>20-029-008-10</t>
  </si>
  <si>
    <t>20-040-010-00</t>
  </si>
  <si>
    <t>2787 LAKESHORE DR</t>
  </si>
  <si>
    <t>20-029-011-00</t>
  </si>
  <si>
    <t>20-060-011-00</t>
  </si>
  <si>
    <t>2641 LAKESHORE DR</t>
  </si>
  <si>
    <t>20-160-001-00</t>
  </si>
  <si>
    <t>2500 LAKESHORE DR</t>
  </si>
  <si>
    <t>RESIDENTIAL</t>
  </si>
  <si>
    <t>20-160-003-00</t>
  </si>
  <si>
    <t>2508 LAKESHORE DR</t>
  </si>
  <si>
    <t>20-220-009-02</t>
  </si>
  <si>
    <t>2849 LAKESHORE DR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</si>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</sst>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6" fontId="2" fillId="4" borderId="0" xfId="0" applyNumberFormat="1" applyFont="1" applyFill="1"/>
    <xf numFmtId="166" fontId="2" fillId="4" borderId="0" xfId="0" applyNumberFormat="1" applyFont="1" applyFill="1"/>
  </cellXfs>
  <cellStyles count="1">
    <cellStyle name="Normal" xfId="0" builtinId="0"/>
  </cellStyles>
  <dxfs count="4"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0B856-E17F-4A8D-AB64-295C035B54E9}">
  <dimension ref="A1:BL23"/>
  <sheetViews>
    <sheetView tabSelected="1" workbookViewId="0">
      <selection activeCell="A9" sqref="A9:XFD9"/>
    </sheetView>
  </sheetViews>
  <sheetFormatPr defaultRowHeight="15" x14ac:dyDescent="0.25"/>
  <cols>
    <col min="1" max="1" width="14.28515625" bestFit="1" customWidth="1"/>
    <col min="2" max="2" width="28.28515625" bestFit="1" customWidth="1"/>
    <col min="3" max="3" width="9.28515625" style="17" bestFit="1" customWidth="1"/>
    <col min="4" max="4" width="11.85546875" style="7" bestFit="1" customWidth="1"/>
    <col min="5" max="5" width="5.5703125" bestFit="1" customWidth="1"/>
    <col min="6" max="6" width="30.140625" bestFit="1" customWidth="1"/>
    <col min="7" max="7" width="11.85546875" style="7" bestFit="1" customWidth="1"/>
    <col min="8" max="8" width="14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7.7109375" style="22" bestFit="1" customWidth="1"/>
    <col min="15" max="15" width="10.140625" style="26" bestFit="1" customWidth="1"/>
    <col min="16" max="16" width="15.5703125" style="31" bestFit="1" customWidth="1"/>
    <col min="17" max="17" width="8.7109375" style="39" bestFit="1" customWidth="1"/>
    <col min="18" max="18" width="18.85546875" style="41" bestFit="1" customWidth="1"/>
    <col min="19" max="19" width="13.28515625" bestFit="1" customWidth="1"/>
    <col min="20" max="20" width="12.42578125" bestFit="1" customWidth="1"/>
    <col min="21" max="21" width="10.85546875" style="7" bestFit="1" customWidth="1"/>
    <col min="22" max="22" width="11.5703125" bestFit="1" customWidth="1"/>
    <col min="23" max="23" width="10.42578125" style="17" bestFit="1" customWidth="1"/>
    <col min="24" max="24" width="19.42578125" bestFit="1" customWidth="1"/>
    <col min="25" max="25" width="30" bestFit="1" customWidth="1"/>
    <col min="26" max="27" width="13.7109375" bestFit="1" customWidth="1"/>
    <col min="28" max="28" width="18" bestFit="1" customWidth="1"/>
    <col min="29" max="29" width="6.85546875" bestFit="1" customWidth="1"/>
    <col min="30" max="30" width="13.140625" bestFit="1" customWidth="1"/>
    <col min="31" max="31" width="6.5703125" bestFit="1" customWidth="1"/>
    <col min="32" max="32" width="19.85546875" bestFit="1" customWidth="1"/>
    <col min="33" max="33" width="16.42578125" bestFit="1" customWidth="1"/>
    <col min="34" max="34" width="15.42578125" bestFit="1" customWidth="1"/>
    <col min="35" max="35" width="11" bestFit="1" customWidth="1"/>
    <col min="36" max="36" width="16.85546875" bestFit="1" customWidth="1"/>
    <col min="37" max="37" width="21.5703125" bestFit="1" customWidth="1"/>
    <col min="38" max="38" width="21" bestFit="1" customWidth="1"/>
    <col min="39" max="39" width="16.5703125" bestFit="1" customWidth="1"/>
  </cols>
  <sheetData>
    <row r="1" spans="1:64" x14ac:dyDescent="0.25">
      <c r="A1" s="1" t="s">
        <v>0</v>
      </c>
      <c r="B1" s="1" t="s">
        <v>1</v>
      </c>
      <c r="C1" s="16" t="s">
        <v>2</v>
      </c>
      <c r="D1" s="6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11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21" t="s">
        <v>13</v>
      </c>
      <c r="O1" s="25" t="s">
        <v>14</v>
      </c>
      <c r="P1" s="30" t="s">
        <v>15</v>
      </c>
      <c r="Q1" s="35" t="s">
        <v>16</v>
      </c>
      <c r="R1" s="40" t="s">
        <v>17</v>
      </c>
      <c r="S1" s="1" t="s">
        <v>18</v>
      </c>
      <c r="T1" s="1" t="s">
        <v>19</v>
      </c>
      <c r="U1" s="6" t="s">
        <v>20</v>
      </c>
      <c r="V1" s="1" t="s">
        <v>21</v>
      </c>
      <c r="W1" s="16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49</v>
      </c>
      <c r="B2" t="s">
        <v>50</v>
      </c>
      <c r="C2" s="17">
        <v>44344</v>
      </c>
      <c r="D2" s="7">
        <v>5600000</v>
      </c>
      <c r="E2" t="s">
        <v>41</v>
      </c>
      <c r="F2" t="s">
        <v>42</v>
      </c>
      <c r="G2" s="7">
        <v>5600000</v>
      </c>
      <c r="H2" s="7">
        <v>1852300</v>
      </c>
      <c r="I2" s="12">
        <f t="shared" ref="I2:I10" si="0">H2/G2*100</f>
        <v>33.07678571428572</v>
      </c>
      <c r="J2" s="7">
        <v>5272202</v>
      </c>
      <c r="K2" s="7">
        <v>2894420</v>
      </c>
      <c r="L2" s="7">
        <f t="shared" ref="L2:L10" si="1">G2-K2</f>
        <v>2705580</v>
      </c>
      <c r="M2" s="7">
        <v>2205734.75</v>
      </c>
      <c r="N2" s="22">
        <f t="shared" ref="N2:N10" si="2">L2/M2</f>
        <v>1.226611676675992</v>
      </c>
      <c r="O2" s="26">
        <v>5967</v>
      </c>
      <c r="P2" s="31">
        <f t="shared" ref="P2:P10" si="3">L2/O2</f>
        <v>453.42383107088989</v>
      </c>
      <c r="Q2" s="36" t="s">
        <v>43</v>
      </c>
      <c r="R2" s="41">
        <f>ABS(N13-N2)*100</f>
        <v>0.38813573226594844</v>
      </c>
      <c r="S2" t="s">
        <v>51</v>
      </c>
      <c r="T2" t="s">
        <v>45</v>
      </c>
      <c r="U2" s="7">
        <v>2713755</v>
      </c>
      <c r="V2" t="s">
        <v>46</v>
      </c>
      <c r="W2" s="17" t="s">
        <v>47</v>
      </c>
      <c r="Y2" t="s">
        <v>48</v>
      </c>
      <c r="Z2">
        <v>401</v>
      </c>
      <c r="AA2">
        <v>96</v>
      </c>
    </row>
    <row r="3" spans="1:64" x14ac:dyDescent="0.25">
      <c r="A3" t="s">
        <v>52</v>
      </c>
      <c r="B3" t="s">
        <v>53</v>
      </c>
      <c r="C3" s="17">
        <v>44750</v>
      </c>
      <c r="D3" s="7">
        <v>1400000</v>
      </c>
      <c r="E3" t="s">
        <v>54</v>
      </c>
      <c r="F3" t="s">
        <v>42</v>
      </c>
      <c r="G3" s="7">
        <v>1400000</v>
      </c>
      <c r="H3" s="7">
        <v>488600</v>
      </c>
      <c r="I3" s="12">
        <f t="shared" si="0"/>
        <v>34.9</v>
      </c>
      <c r="J3" s="7">
        <v>1110984</v>
      </c>
      <c r="K3" s="7">
        <v>642344</v>
      </c>
      <c r="L3" s="7">
        <f t="shared" si="1"/>
        <v>757656</v>
      </c>
      <c r="M3" s="7">
        <v>434730.96875</v>
      </c>
      <c r="N3" s="22">
        <f t="shared" si="2"/>
        <v>1.7428157975000487</v>
      </c>
      <c r="O3" s="26">
        <v>1891</v>
      </c>
      <c r="P3" s="31">
        <f t="shared" si="3"/>
        <v>400.66419883659438</v>
      </c>
      <c r="Q3" s="36" t="s">
        <v>43</v>
      </c>
      <c r="R3" s="41">
        <f>ABS(N13-N3)*100</f>
        <v>51.232276350139713</v>
      </c>
      <c r="S3" t="s">
        <v>44</v>
      </c>
      <c r="T3" t="s">
        <v>45</v>
      </c>
      <c r="U3" s="7">
        <v>616820</v>
      </c>
      <c r="V3" t="s">
        <v>46</v>
      </c>
      <c r="W3" s="17" t="s">
        <v>47</v>
      </c>
      <c r="Y3" t="s">
        <v>48</v>
      </c>
      <c r="Z3">
        <v>401</v>
      </c>
      <c r="AA3">
        <v>80</v>
      </c>
    </row>
    <row r="4" spans="1:64" x14ac:dyDescent="0.25">
      <c r="A4" t="s">
        <v>55</v>
      </c>
      <c r="B4" t="s">
        <v>56</v>
      </c>
      <c r="C4" s="17">
        <v>44593</v>
      </c>
      <c r="D4" s="7">
        <v>3600000</v>
      </c>
      <c r="E4" t="s">
        <v>41</v>
      </c>
      <c r="F4" t="s">
        <v>42</v>
      </c>
      <c r="G4" s="7">
        <v>3600000</v>
      </c>
      <c r="H4" s="7">
        <v>0</v>
      </c>
      <c r="I4" s="12">
        <f t="shared" si="0"/>
        <v>0</v>
      </c>
      <c r="J4" s="7">
        <v>3373723</v>
      </c>
      <c r="K4" s="7">
        <v>1522252</v>
      </c>
      <c r="L4" s="7">
        <f t="shared" si="1"/>
        <v>2077748</v>
      </c>
      <c r="M4" s="7">
        <v>1717505.625</v>
      </c>
      <c r="N4" s="22">
        <f t="shared" si="2"/>
        <v>1.2097474207690004</v>
      </c>
      <c r="O4" s="26">
        <v>9869</v>
      </c>
      <c r="P4" s="31">
        <f t="shared" si="3"/>
        <v>210.5327794102746</v>
      </c>
      <c r="Q4" s="36" t="s">
        <v>43</v>
      </c>
      <c r="R4" s="41">
        <f>ABS(N13-N4)*100</f>
        <v>2.0745613229651072</v>
      </c>
      <c r="S4" t="s">
        <v>57</v>
      </c>
      <c r="T4" t="s">
        <v>45</v>
      </c>
      <c r="U4" s="7">
        <v>1443929</v>
      </c>
      <c r="V4" t="s">
        <v>46</v>
      </c>
      <c r="W4" s="17" t="s">
        <v>47</v>
      </c>
      <c r="Y4" t="s">
        <v>48</v>
      </c>
      <c r="Z4">
        <v>401</v>
      </c>
      <c r="AA4">
        <v>91</v>
      </c>
    </row>
    <row r="5" spans="1:64" x14ac:dyDescent="0.25">
      <c r="A5" t="s">
        <v>58</v>
      </c>
      <c r="B5" t="s">
        <v>59</v>
      </c>
      <c r="C5" s="17">
        <v>44855</v>
      </c>
      <c r="D5" s="7">
        <v>1795000</v>
      </c>
      <c r="E5" t="s">
        <v>41</v>
      </c>
      <c r="F5" t="s">
        <v>42</v>
      </c>
      <c r="G5" s="7">
        <v>1795000</v>
      </c>
      <c r="H5" s="7">
        <v>698300</v>
      </c>
      <c r="I5" s="12">
        <f t="shared" si="0"/>
        <v>38.902506963788305</v>
      </c>
      <c r="J5" s="7">
        <v>1731662</v>
      </c>
      <c r="K5" s="7">
        <v>1067783</v>
      </c>
      <c r="L5" s="7">
        <f t="shared" si="1"/>
        <v>727217</v>
      </c>
      <c r="M5" s="7">
        <v>615843.25</v>
      </c>
      <c r="N5" s="22">
        <f t="shared" si="2"/>
        <v>1.1808475614533407</v>
      </c>
      <c r="O5" s="26">
        <v>2502</v>
      </c>
      <c r="P5" s="31">
        <f t="shared" si="3"/>
        <v>290.65427657873698</v>
      </c>
      <c r="Q5" s="36" t="s">
        <v>43</v>
      </c>
      <c r="R5" s="41">
        <f>ABS(N13-N5)*100</f>
        <v>4.964547254531082</v>
      </c>
      <c r="S5" t="s">
        <v>44</v>
      </c>
      <c r="T5" t="s">
        <v>45</v>
      </c>
      <c r="U5" s="7">
        <v>1027523</v>
      </c>
      <c r="V5" t="s">
        <v>46</v>
      </c>
      <c r="W5" s="17" t="s">
        <v>47</v>
      </c>
      <c r="Y5" t="s">
        <v>48</v>
      </c>
      <c r="Z5">
        <v>401</v>
      </c>
      <c r="AA5">
        <v>84</v>
      </c>
    </row>
    <row r="6" spans="1:64" x14ac:dyDescent="0.25">
      <c r="A6" t="s">
        <v>60</v>
      </c>
      <c r="B6" t="s">
        <v>61</v>
      </c>
      <c r="C6" s="17">
        <v>44420</v>
      </c>
      <c r="D6" s="7">
        <v>1775000</v>
      </c>
      <c r="E6" t="s">
        <v>41</v>
      </c>
      <c r="F6" t="s">
        <v>42</v>
      </c>
      <c r="G6" s="7">
        <v>1775000</v>
      </c>
      <c r="H6" s="7">
        <v>681100</v>
      </c>
      <c r="I6" s="12">
        <f t="shared" si="0"/>
        <v>38.371830985915494</v>
      </c>
      <c r="J6" s="7">
        <v>1889107</v>
      </c>
      <c r="K6" s="7">
        <v>886902</v>
      </c>
      <c r="L6" s="7">
        <f t="shared" si="1"/>
        <v>888098</v>
      </c>
      <c r="M6" s="7">
        <v>929689.25</v>
      </c>
      <c r="N6" s="22">
        <f t="shared" si="2"/>
        <v>0.95526327748761208</v>
      </c>
      <c r="O6" s="26">
        <v>3781</v>
      </c>
      <c r="P6" s="31">
        <f t="shared" si="3"/>
        <v>234.88442211055278</v>
      </c>
      <c r="Q6" s="36" t="s">
        <v>43</v>
      </c>
      <c r="R6" s="41">
        <f>ABS(N13-N6)*100</f>
        <v>27.522975651103941</v>
      </c>
      <c r="S6" t="s">
        <v>62</v>
      </c>
      <c r="T6" t="s">
        <v>45</v>
      </c>
      <c r="U6" s="7">
        <v>875593</v>
      </c>
      <c r="V6" t="s">
        <v>46</v>
      </c>
      <c r="W6" s="17" t="s">
        <v>47</v>
      </c>
      <c r="Y6" t="s">
        <v>48</v>
      </c>
      <c r="Z6">
        <v>401</v>
      </c>
      <c r="AA6">
        <v>90</v>
      </c>
    </row>
    <row r="7" spans="1:64" x14ac:dyDescent="0.25">
      <c r="A7" t="s">
        <v>67</v>
      </c>
      <c r="B7" t="s">
        <v>68</v>
      </c>
      <c r="C7" s="17">
        <v>44546</v>
      </c>
      <c r="D7" s="7">
        <v>2200000</v>
      </c>
      <c r="E7" t="s">
        <v>41</v>
      </c>
      <c r="F7" t="s">
        <v>65</v>
      </c>
      <c r="G7" s="7">
        <v>2200000</v>
      </c>
      <c r="H7" s="7">
        <v>870900</v>
      </c>
      <c r="I7" s="12">
        <f t="shared" si="0"/>
        <v>39.586363636363636</v>
      </c>
      <c r="J7" s="7">
        <v>2391325</v>
      </c>
      <c r="K7" s="7">
        <v>1176054</v>
      </c>
      <c r="L7" s="7">
        <f t="shared" si="1"/>
        <v>1023946</v>
      </c>
      <c r="M7" s="7">
        <v>1106702.25</v>
      </c>
      <c r="N7" s="22">
        <f t="shared" si="2"/>
        <v>0.92522266038584455</v>
      </c>
      <c r="O7" s="26">
        <v>3025</v>
      </c>
      <c r="P7" s="31">
        <f t="shared" si="3"/>
        <v>338.49454545454546</v>
      </c>
      <c r="Q7" s="36" t="s">
        <v>43</v>
      </c>
      <c r="R7" s="41">
        <f>ABS(N13-N7)*100</f>
        <v>30.527037361280694</v>
      </c>
      <c r="S7" t="s">
        <v>51</v>
      </c>
      <c r="T7" t="s">
        <v>45</v>
      </c>
      <c r="U7" s="7">
        <v>1149500</v>
      </c>
      <c r="V7" t="s">
        <v>46</v>
      </c>
      <c r="W7" s="17" t="s">
        <v>47</v>
      </c>
      <c r="X7" t="s">
        <v>69</v>
      </c>
      <c r="Y7" t="s">
        <v>48</v>
      </c>
      <c r="Z7">
        <v>401</v>
      </c>
      <c r="AA7">
        <v>96</v>
      </c>
    </row>
    <row r="8" spans="1:64" x14ac:dyDescent="0.25">
      <c r="A8" t="s">
        <v>70</v>
      </c>
      <c r="B8" t="s">
        <v>71</v>
      </c>
      <c r="C8" s="17">
        <v>44362</v>
      </c>
      <c r="D8" s="7">
        <v>1720000</v>
      </c>
      <c r="E8" t="s">
        <v>41</v>
      </c>
      <c r="F8" t="s">
        <v>42</v>
      </c>
      <c r="G8" s="7">
        <v>1720000</v>
      </c>
      <c r="H8" s="7">
        <v>718400</v>
      </c>
      <c r="I8" s="12">
        <f t="shared" si="0"/>
        <v>41.767441860465112</v>
      </c>
      <c r="J8" s="7">
        <v>1570336</v>
      </c>
      <c r="K8" s="7">
        <v>891682</v>
      </c>
      <c r="L8" s="7">
        <f t="shared" si="1"/>
        <v>828318</v>
      </c>
      <c r="M8" s="7">
        <v>629549.1875</v>
      </c>
      <c r="N8" s="22">
        <f t="shared" si="2"/>
        <v>1.3157319816253437</v>
      </c>
      <c r="O8" s="26">
        <v>3195</v>
      </c>
      <c r="P8" s="31">
        <f t="shared" si="3"/>
        <v>259.25446009389674</v>
      </c>
      <c r="Q8" s="36" t="s">
        <v>43</v>
      </c>
      <c r="R8" s="41">
        <f>ABS(N13-N8)*100</f>
        <v>8.5238947626692152</v>
      </c>
      <c r="S8" t="s">
        <v>62</v>
      </c>
      <c r="T8" t="s">
        <v>45</v>
      </c>
      <c r="U8" s="7">
        <v>834614</v>
      </c>
      <c r="V8" t="s">
        <v>46</v>
      </c>
      <c r="W8" s="17" t="s">
        <v>47</v>
      </c>
      <c r="Y8" t="s">
        <v>48</v>
      </c>
      <c r="Z8">
        <v>401</v>
      </c>
      <c r="AA8">
        <v>89</v>
      </c>
    </row>
    <row r="9" spans="1:64" x14ac:dyDescent="0.25">
      <c r="A9" t="s">
        <v>72</v>
      </c>
      <c r="B9" t="s">
        <v>73</v>
      </c>
      <c r="C9" s="17">
        <v>44575</v>
      </c>
      <c r="D9" s="7">
        <v>1250000</v>
      </c>
      <c r="E9" t="s">
        <v>41</v>
      </c>
      <c r="F9" t="s">
        <v>42</v>
      </c>
      <c r="G9" s="7">
        <v>1250000</v>
      </c>
      <c r="H9" s="7">
        <v>524600</v>
      </c>
      <c r="I9" s="12">
        <f t="shared" si="0"/>
        <v>41.967999999999996</v>
      </c>
      <c r="J9" s="7">
        <v>1259155</v>
      </c>
      <c r="K9" s="7">
        <v>804400</v>
      </c>
      <c r="L9" s="7">
        <f t="shared" si="1"/>
        <v>445600</v>
      </c>
      <c r="M9" s="7">
        <v>421850.65625</v>
      </c>
      <c r="N9" s="22">
        <f t="shared" si="2"/>
        <v>1.0562979893432369</v>
      </c>
      <c r="O9" s="26">
        <v>3596</v>
      </c>
      <c r="P9" s="31">
        <f t="shared" si="3"/>
        <v>123.91546162402669</v>
      </c>
      <c r="Q9" s="36" t="s">
        <v>43</v>
      </c>
      <c r="R9" s="41">
        <f>ABS(N13-N9)*100</f>
        <v>17.419504465541458</v>
      </c>
      <c r="S9" t="s">
        <v>62</v>
      </c>
      <c r="T9" t="s">
        <v>74</v>
      </c>
      <c r="U9" s="7">
        <v>786092</v>
      </c>
      <c r="V9" t="s">
        <v>46</v>
      </c>
      <c r="W9" s="17" t="s">
        <v>47</v>
      </c>
      <c r="Y9" t="s">
        <v>48</v>
      </c>
      <c r="Z9">
        <v>401</v>
      </c>
      <c r="AA9">
        <v>76</v>
      </c>
    </row>
    <row r="10" spans="1:64" ht="15.75" thickBot="1" x14ac:dyDescent="0.3">
      <c r="A10" t="s">
        <v>75</v>
      </c>
      <c r="B10" t="s">
        <v>76</v>
      </c>
      <c r="C10" s="17">
        <v>44568</v>
      </c>
      <c r="D10" s="7">
        <v>3400000</v>
      </c>
      <c r="E10" t="s">
        <v>41</v>
      </c>
      <c r="F10" t="s">
        <v>42</v>
      </c>
      <c r="G10" s="7">
        <v>3400000</v>
      </c>
      <c r="H10" s="7">
        <v>912400</v>
      </c>
      <c r="I10" s="12">
        <f t="shared" si="0"/>
        <v>26.835294117647056</v>
      </c>
      <c r="J10" s="7">
        <v>2794330</v>
      </c>
      <c r="K10" s="7">
        <v>1093590</v>
      </c>
      <c r="L10" s="7">
        <f t="shared" si="1"/>
        <v>2306410</v>
      </c>
      <c r="M10" s="7">
        <v>1577680.875</v>
      </c>
      <c r="N10" s="22">
        <f t="shared" si="2"/>
        <v>1.4618989407474436</v>
      </c>
      <c r="O10" s="26">
        <v>3917</v>
      </c>
      <c r="P10" s="31">
        <f t="shared" si="3"/>
        <v>588.82052591268825</v>
      </c>
      <c r="Q10" s="36" t="s">
        <v>43</v>
      </c>
      <c r="R10" s="41">
        <f>ABS(N13-N10)*100</f>
        <v>23.140590674879213</v>
      </c>
      <c r="S10" t="s">
        <v>51</v>
      </c>
      <c r="T10" t="s">
        <v>45</v>
      </c>
      <c r="U10" s="7">
        <v>1010000</v>
      </c>
      <c r="V10" t="s">
        <v>46</v>
      </c>
      <c r="W10" s="17" t="s">
        <v>47</v>
      </c>
      <c r="Y10" t="s">
        <v>48</v>
      </c>
      <c r="Z10">
        <v>401</v>
      </c>
      <c r="AA10">
        <v>96</v>
      </c>
    </row>
    <row r="11" spans="1:64" ht="15.75" thickTop="1" x14ac:dyDescent="0.25">
      <c r="A11" s="3"/>
      <c r="B11" s="3"/>
      <c r="C11" s="18" t="s">
        <v>79</v>
      </c>
      <c r="D11" s="8">
        <f>+SUM(D2:D10)</f>
        <v>22740000</v>
      </c>
      <c r="E11" s="3"/>
      <c r="F11" s="3"/>
      <c r="G11" s="8">
        <f>+SUM(G2:G10)</f>
        <v>22740000</v>
      </c>
      <c r="H11" s="8">
        <f>+SUM(H2:H10)</f>
        <v>6746600</v>
      </c>
      <c r="I11" s="13"/>
      <c r="J11" s="8">
        <f>+SUM(J2:J10)</f>
        <v>21392824</v>
      </c>
      <c r="K11" s="8"/>
      <c r="L11" s="8">
        <f>+SUM(L2:L10)</f>
        <v>11760573</v>
      </c>
      <c r="M11" s="8">
        <f>+SUM(M2:M10)</f>
        <v>9639286.8125</v>
      </c>
      <c r="N11" s="23"/>
      <c r="O11" s="27"/>
      <c r="P11" s="32">
        <f>AVERAGE(P2:P10)</f>
        <v>322.29383345468949</v>
      </c>
      <c r="Q11" s="37"/>
      <c r="R11" s="42">
        <f>ABS(N13-N12)*100</f>
        <v>1.0426318611661767</v>
      </c>
      <c r="S11" s="3"/>
      <c r="T11" s="3"/>
      <c r="U11" s="8"/>
      <c r="V11" s="3"/>
      <c r="W11" s="18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64" x14ac:dyDescent="0.25">
      <c r="A12" s="4"/>
      <c r="B12" s="4"/>
      <c r="C12" s="19"/>
      <c r="D12" s="9"/>
      <c r="E12" s="4"/>
      <c r="F12" s="4"/>
      <c r="G12" s="9"/>
      <c r="H12" s="9" t="s">
        <v>80</v>
      </c>
      <c r="I12" s="14">
        <f>H11/G11*100</f>
        <v>29.668425681618295</v>
      </c>
      <c r="J12" s="9"/>
      <c r="K12" s="9"/>
      <c r="L12" s="9"/>
      <c r="M12" s="46" t="s">
        <v>81</v>
      </c>
      <c r="N12" s="47">
        <f>L11/M11</f>
        <v>1.2200667153869897</v>
      </c>
      <c r="O12" s="28"/>
      <c r="P12" s="33" t="s">
        <v>82</v>
      </c>
      <c r="Q12" s="38">
        <f>STDEV(N2:N10)</f>
        <v>0.25629193258785882</v>
      </c>
      <c r="R12" s="43"/>
      <c r="S12" s="4"/>
      <c r="T12" s="4"/>
      <c r="U12" s="9"/>
      <c r="V12" s="4"/>
      <c r="W12" s="19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64" x14ac:dyDescent="0.25">
      <c r="A13" s="5"/>
      <c r="B13" s="5"/>
      <c r="C13" s="20"/>
      <c r="D13" s="10"/>
      <c r="E13" s="5"/>
      <c r="F13" s="5"/>
      <c r="G13" s="10"/>
      <c r="H13" s="10" t="s">
        <v>83</v>
      </c>
      <c r="I13" s="15">
        <f>STDEV(I2:I10)</f>
        <v>13.203727550686237</v>
      </c>
      <c r="J13" s="10"/>
      <c r="K13" s="10"/>
      <c r="L13" s="10"/>
      <c r="M13" s="10" t="s">
        <v>84</v>
      </c>
      <c r="N13" s="24">
        <f>AVERAGE(N2:N10)</f>
        <v>1.2304930339986515</v>
      </c>
      <c r="O13" s="29"/>
      <c r="P13" s="34" t="s">
        <v>85</v>
      </c>
      <c r="Q13" s="45">
        <f>AVERAGE(R2:R10)</f>
        <v>18.421502619486262</v>
      </c>
      <c r="R13" s="44" t="s">
        <v>86</v>
      </c>
      <c r="S13" s="5">
        <f>+(Q13/N13)</f>
        <v>14.970830480545775</v>
      </c>
      <c r="T13" s="5"/>
      <c r="U13" s="10"/>
      <c r="V13" s="5"/>
      <c r="W13" s="20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21" spans="1:57" x14ac:dyDescent="0.25">
      <c r="A21" t="s">
        <v>77</v>
      </c>
      <c r="B21" t="s">
        <v>78</v>
      </c>
      <c r="C21" s="17">
        <v>44302</v>
      </c>
      <c r="D21" s="7">
        <v>1080000</v>
      </c>
      <c r="E21" t="s">
        <v>41</v>
      </c>
      <c r="F21" t="s">
        <v>42</v>
      </c>
      <c r="G21" s="7">
        <v>1080000</v>
      </c>
      <c r="H21" s="7">
        <v>665100</v>
      </c>
      <c r="I21" s="12">
        <f>H21/G21*100</f>
        <v>61.583333333333336</v>
      </c>
      <c r="J21" s="7">
        <v>1420230</v>
      </c>
      <c r="K21" s="7">
        <v>936000</v>
      </c>
      <c r="L21" s="7">
        <f>G21-K21</f>
        <v>144000</v>
      </c>
      <c r="M21" s="7">
        <v>449192.9375</v>
      </c>
      <c r="N21" s="22">
        <f>L21/M21</f>
        <v>0.32057494225407318</v>
      </c>
      <c r="O21" s="26">
        <v>3898</v>
      </c>
      <c r="P21" s="31">
        <f>L21/O21</f>
        <v>36.942021549512567</v>
      </c>
      <c r="Q21" s="36" t="s">
        <v>43</v>
      </c>
      <c r="R21" s="41">
        <f>ABS(N26-N21)*100</f>
        <v>32.057494225407318</v>
      </c>
      <c r="S21" t="s">
        <v>44</v>
      </c>
      <c r="T21" t="s">
        <v>74</v>
      </c>
      <c r="U21" s="7">
        <v>936000</v>
      </c>
      <c r="V21" t="s">
        <v>46</v>
      </c>
      <c r="W21" s="17" t="s">
        <v>47</v>
      </c>
      <c r="Y21" t="s">
        <v>48</v>
      </c>
      <c r="Z21">
        <v>401</v>
      </c>
      <c r="AA21">
        <v>99</v>
      </c>
    </row>
    <row r="22" spans="1:57" x14ac:dyDescent="0.25">
      <c r="A22" t="s">
        <v>63</v>
      </c>
      <c r="B22" t="s">
        <v>64</v>
      </c>
      <c r="C22" s="17">
        <v>44473</v>
      </c>
      <c r="D22" s="7">
        <v>1550000</v>
      </c>
      <c r="E22" t="s">
        <v>41</v>
      </c>
      <c r="F22" t="s">
        <v>65</v>
      </c>
      <c r="G22" s="7">
        <v>1550000</v>
      </c>
      <c r="H22" s="7">
        <v>669800</v>
      </c>
      <c r="I22" s="12">
        <f>H22/G22*100</f>
        <v>43.212903225806457</v>
      </c>
      <c r="J22" s="7">
        <v>1928044</v>
      </c>
      <c r="K22" s="7">
        <v>1079978</v>
      </c>
      <c r="L22" s="7">
        <f>G22-K22</f>
        <v>470022</v>
      </c>
      <c r="M22" s="7">
        <v>689300.5625</v>
      </c>
      <c r="N22" s="22">
        <f>L22/M22</f>
        <v>0.68188251333394201</v>
      </c>
      <c r="O22" s="26">
        <v>3676</v>
      </c>
      <c r="P22" s="31">
        <f>L22/O22</f>
        <v>127.86235038084875</v>
      </c>
      <c r="Q22" s="36" t="s">
        <v>43</v>
      </c>
      <c r="R22" s="41">
        <f>ABS(N13-N22)*100</f>
        <v>54.861052066470947</v>
      </c>
      <c r="S22" t="s">
        <v>51</v>
      </c>
      <c r="T22" t="s">
        <v>45</v>
      </c>
      <c r="U22" s="7">
        <v>1050000</v>
      </c>
      <c r="V22" t="s">
        <v>46</v>
      </c>
      <c r="W22" s="17" t="s">
        <v>47</v>
      </c>
      <c r="X22" t="s">
        <v>66</v>
      </c>
      <c r="Y22" t="s">
        <v>48</v>
      </c>
      <c r="Z22">
        <v>401</v>
      </c>
      <c r="AA22">
        <v>94</v>
      </c>
    </row>
    <row r="23" spans="1:57" x14ac:dyDescent="0.25">
      <c r="A23" t="s">
        <v>39</v>
      </c>
      <c r="B23" t="s">
        <v>40</v>
      </c>
      <c r="C23" s="17">
        <v>44510</v>
      </c>
      <c r="D23" s="7">
        <v>5800000</v>
      </c>
      <c r="E23" t="s">
        <v>41</v>
      </c>
      <c r="F23" t="s">
        <v>42</v>
      </c>
      <c r="G23" s="7">
        <v>5800000</v>
      </c>
      <c r="H23" s="7">
        <v>2828100</v>
      </c>
      <c r="I23" s="12">
        <f t="shared" ref="I23" si="4">H23/G23*100</f>
        <v>48.760344827586202</v>
      </c>
      <c r="J23" s="7">
        <v>6493603</v>
      </c>
      <c r="K23" s="7">
        <v>4478500</v>
      </c>
      <c r="L23" s="7">
        <f t="shared" ref="L23" si="5">G23-K23</f>
        <v>1321500</v>
      </c>
      <c r="M23" s="7">
        <v>1869297.75</v>
      </c>
      <c r="N23" s="22">
        <f t="shared" ref="N23" si="6">L23/M23</f>
        <v>0.70694997626782574</v>
      </c>
      <c r="O23" s="26">
        <v>5865</v>
      </c>
      <c r="P23" s="31">
        <f t="shared" ref="P23" si="7">L23/O23</f>
        <v>225.31969309462914</v>
      </c>
      <c r="Q23" s="36" t="s">
        <v>43</v>
      </c>
      <c r="R23" s="41">
        <f>ABS(N36-N23)*100</f>
        <v>70.69499762678258</v>
      </c>
      <c r="S23" t="s">
        <v>44</v>
      </c>
      <c r="T23" t="s">
        <v>45</v>
      </c>
      <c r="U23" s="7">
        <v>4470000</v>
      </c>
      <c r="V23" t="s">
        <v>46</v>
      </c>
      <c r="W23" s="17" t="s">
        <v>47</v>
      </c>
      <c r="Y23" t="s">
        <v>48</v>
      </c>
      <c r="Z23">
        <v>401</v>
      </c>
      <c r="AA23">
        <v>86</v>
      </c>
      <c r="AL23" s="2"/>
      <c r="BC23" s="2"/>
      <c r="BE23" s="2"/>
    </row>
  </sheetData>
  <conditionalFormatting sqref="A22:AM23 A2:AM10">
    <cfRule type="expression" dxfId="3" priority="4" stopIfTrue="1">
      <formula>MOD(ROW(),4)&lt;2</formula>
    </cfRule>
  </conditionalFormatting>
  <conditionalFormatting sqref="A21:AM22">
    <cfRule type="expression" dxfId="2" priority="1" stopIfTrue="1">
      <formula>MOD(ROW(),4)&gt;1</formula>
    </cfRule>
    <cfRule type="expression" dxfId="1" priority="2" stopIfTrue="1">
      <formula>MOD(ROW(),4)&lt;2</formula>
    </cfRule>
  </conditionalFormatting>
  <conditionalFormatting sqref="A22:AM23 A2:AM10">
    <cfRule type="expression" dxfId="0" priority="3" stopIfTrue="1">
      <formula>MOD(ROW(),4)&gt;1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399E2-C7D7-42FE-8CA9-ABE27DF2B55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Saugatuck Township</dc:creator>
  <cp:lastModifiedBy>Saugatuck Township</cp:lastModifiedBy>
  <dcterms:created xsi:type="dcterms:W3CDTF">2024-01-14T18:51:29Z</dcterms:created>
  <dcterms:modified xsi:type="dcterms:W3CDTF">2024-01-14T20:01:50Z</dcterms:modified>
</cp:coreProperties>
</file>