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Land Tables\"/>
    </mc:Choice>
  </mc:AlternateContent>
  <xr:revisionPtr revIDLastSave="0" documentId="13_ncr:1_{B385E3F5-EAC9-4533-B9B7-ADB12F29FBEA}" xr6:coauthVersionLast="47" xr6:coauthVersionMax="47" xr10:uidLastSave="{00000000-0000-0000-0000-000000000000}"/>
  <bookViews>
    <workbookView xWindow="28680" yWindow="-120" windowWidth="29040" windowHeight="15720" xr2:uid="{32FACB6C-326B-4C3A-87D8-7D652B5413FA}"/>
  </bookViews>
  <sheets>
    <sheet name="Excellent Front" sheetId="11" r:id="rId1"/>
    <sheet name="Good Front" sheetId="10" r:id="rId2"/>
    <sheet name="Avg Front" sheetId="9" r:id="rId3"/>
    <sheet name="Fair Front" sheetId="8" r:id="rId4"/>
    <sheet name="Poorer Front" sheetId="7" r:id="rId5"/>
    <sheet name="Good River View" sheetId="6" r:id="rId6"/>
    <sheet name="Avg River View" sheetId="5" r:id="rId7"/>
    <sheet name="Good Backlot" sheetId="4" r:id="rId8"/>
    <sheet name="Avg Backlot" sheetId="3" r:id="rId9"/>
    <sheet name="Poorer Backlot" sheetId="2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P9" i="5"/>
  <c r="O9" i="5"/>
  <c r="M9" i="5"/>
  <c r="L9" i="5"/>
  <c r="J9" i="5"/>
  <c r="H9" i="5"/>
  <c r="G9" i="5"/>
  <c r="D9" i="5"/>
  <c r="K8" i="5"/>
  <c r="Q8" i="5" s="1"/>
  <c r="I8" i="5"/>
  <c r="S7" i="5"/>
  <c r="R7" i="5"/>
  <c r="Q7" i="5"/>
  <c r="K7" i="5"/>
  <c r="I7" i="5"/>
  <c r="K6" i="5"/>
  <c r="S6" i="5" s="1"/>
  <c r="I6" i="5"/>
  <c r="K5" i="5"/>
  <c r="Q5" i="5" s="1"/>
  <c r="I5" i="5"/>
  <c r="K4" i="5"/>
  <c r="S4" i="5" s="1"/>
  <c r="I4" i="5"/>
  <c r="K3" i="5"/>
  <c r="S3" i="5" s="1"/>
  <c r="I3" i="5"/>
  <c r="I11" i="5" s="1"/>
  <c r="S2" i="5"/>
  <c r="R2" i="5"/>
  <c r="K2" i="5"/>
  <c r="Q2" i="5" s="1"/>
  <c r="I2" i="5"/>
  <c r="I5" i="3"/>
  <c r="K5" i="3"/>
  <c r="Q5" i="3" s="1"/>
  <c r="P5" i="11"/>
  <c r="O5" i="11"/>
  <c r="M5" i="11"/>
  <c r="L5" i="11"/>
  <c r="J5" i="11"/>
  <c r="H5" i="11"/>
  <c r="G5" i="11"/>
  <c r="D5" i="11"/>
  <c r="K4" i="11"/>
  <c r="S4" i="11" s="1"/>
  <c r="I4" i="11"/>
  <c r="K3" i="11"/>
  <c r="S3" i="11" s="1"/>
  <c r="I3" i="11"/>
  <c r="K2" i="11"/>
  <c r="S2" i="11" s="1"/>
  <c r="I2" i="11"/>
  <c r="P8" i="10"/>
  <c r="O8" i="10"/>
  <c r="M8" i="10"/>
  <c r="L8" i="10"/>
  <c r="J8" i="10"/>
  <c r="H8" i="10"/>
  <c r="G8" i="10"/>
  <c r="D8" i="10"/>
  <c r="K7" i="10"/>
  <c r="S7" i="10" s="1"/>
  <c r="I7" i="10"/>
  <c r="K6" i="10"/>
  <c r="Q6" i="10" s="1"/>
  <c r="I6" i="10"/>
  <c r="K5" i="10"/>
  <c r="Q5" i="10" s="1"/>
  <c r="I5" i="10"/>
  <c r="K4" i="10"/>
  <c r="S4" i="10" s="1"/>
  <c r="I4" i="10"/>
  <c r="K3" i="10"/>
  <c r="Q3" i="10" s="1"/>
  <c r="I3" i="10"/>
  <c r="K2" i="10"/>
  <c r="S2" i="10" s="1"/>
  <c r="I2" i="10"/>
  <c r="P12" i="9"/>
  <c r="O12" i="9"/>
  <c r="M12" i="9"/>
  <c r="L12" i="9"/>
  <c r="J12" i="9"/>
  <c r="H12" i="9"/>
  <c r="I13" i="9" s="1"/>
  <c r="G12" i="9"/>
  <c r="D12" i="9"/>
  <c r="K11" i="9"/>
  <c r="Q11" i="9" s="1"/>
  <c r="I11" i="9"/>
  <c r="K10" i="9"/>
  <c r="R10" i="9" s="1"/>
  <c r="I10" i="9"/>
  <c r="K9" i="9"/>
  <c r="R9" i="9" s="1"/>
  <c r="I9" i="9"/>
  <c r="K8" i="9"/>
  <c r="S8" i="9" s="1"/>
  <c r="I8" i="9"/>
  <c r="K7" i="9"/>
  <c r="R7" i="9" s="1"/>
  <c r="I7" i="9"/>
  <c r="K6" i="9"/>
  <c r="R6" i="9" s="1"/>
  <c r="I6" i="9"/>
  <c r="K5" i="9"/>
  <c r="S5" i="9" s="1"/>
  <c r="I5" i="9"/>
  <c r="K4" i="9"/>
  <c r="S4" i="9" s="1"/>
  <c r="I4" i="9"/>
  <c r="K3" i="9"/>
  <c r="Q3" i="9" s="1"/>
  <c r="I3" i="9"/>
  <c r="K2" i="9"/>
  <c r="S2" i="9" s="1"/>
  <c r="I2" i="9"/>
  <c r="I14" i="9" s="1"/>
  <c r="P12" i="8"/>
  <c r="O12" i="8"/>
  <c r="M12" i="8"/>
  <c r="L12" i="8"/>
  <c r="J12" i="8"/>
  <c r="H12" i="8"/>
  <c r="G12" i="8"/>
  <c r="D12" i="8"/>
  <c r="K11" i="8"/>
  <c r="Q11" i="8" s="1"/>
  <c r="I11" i="8"/>
  <c r="K10" i="8"/>
  <c r="S10" i="8" s="1"/>
  <c r="I10" i="8"/>
  <c r="K9" i="8"/>
  <c r="S9" i="8" s="1"/>
  <c r="I9" i="8"/>
  <c r="K8" i="8"/>
  <c r="R8" i="8" s="1"/>
  <c r="I8" i="8"/>
  <c r="K7" i="8"/>
  <c r="S7" i="8" s="1"/>
  <c r="I7" i="8"/>
  <c r="K6" i="8"/>
  <c r="S6" i="8" s="1"/>
  <c r="I6" i="8"/>
  <c r="K5" i="8"/>
  <c r="S5" i="8" s="1"/>
  <c r="I5" i="8"/>
  <c r="K4" i="8"/>
  <c r="Q4" i="8" s="1"/>
  <c r="I4" i="8"/>
  <c r="K3" i="8"/>
  <c r="S3" i="8" s="1"/>
  <c r="I3" i="8"/>
  <c r="K2" i="8"/>
  <c r="S2" i="8" s="1"/>
  <c r="I2" i="8"/>
  <c r="P9" i="7"/>
  <c r="O9" i="7"/>
  <c r="M9" i="7"/>
  <c r="L9" i="7"/>
  <c r="J9" i="7"/>
  <c r="H9" i="7"/>
  <c r="I10" i="7" s="1"/>
  <c r="G9" i="7"/>
  <c r="D9" i="7"/>
  <c r="K8" i="7"/>
  <c r="Q8" i="7" s="1"/>
  <c r="I8" i="7"/>
  <c r="K7" i="7"/>
  <c r="S7" i="7" s="1"/>
  <c r="I7" i="7"/>
  <c r="K6" i="7"/>
  <c r="S6" i="7" s="1"/>
  <c r="I6" i="7"/>
  <c r="K5" i="7"/>
  <c r="R5" i="7" s="1"/>
  <c r="I5" i="7"/>
  <c r="K4" i="7"/>
  <c r="Q4" i="7" s="1"/>
  <c r="I4" i="7"/>
  <c r="K3" i="7"/>
  <c r="R3" i="7" s="1"/>
  <c r="I3" i="7"/>
  <c r="K2" i="7"/>
  <c r="S2" i="7" s="1"/>
  <c r="I2" i="7"/>
  <c r="P8" i="6"/>
  <c r="O8" i="6"/>
  <c r="M8" i="6"/>
  <c r="L8" i="6"/>
  <c r="J8" i="6"/>
  <c r="H8" i="6"/>
  <c r="G8" i="6"/>
  <c r="D8" i="6"/>
  <c r="K7" i="6"/>
  <c r="Q7" i="6" s="1"/>
  <c r="I7" i="6"/>
  <c r="K6" i="6"/>
  <c r="S6" i="6" s="1"/>
  <c r="I6" i="6"/>
  <c r="K5" i="6"/>
  <c r="S5" i="6" s="1"/>
  <c r="I5" i="6"/>
  <c r="K4" i="6"/>
  <c r="R4" i="6" s="1"/>
  <c r="I4" i="6"/>
  <c r="K3" i="6"/>
  <c r="S3" i="6" s="1"/>
  <c r="I3" i="6"/>
  <c r="K2" i="6"/>
  <c r="R2" i="6" s="1"/>
  <c r="I2" i="6"/>
  <c r="I10" i="6" s="1"/>
  <c r="P9" i="4"/>
  <c r="O9" i="4"/>
  <c r="M9" i="4"/>
  <c r="L9" i="4"/>
  <c r="J9" i="4"/>
  <c r="H9" i="4"/>
  <c r="I10" i="4" s="1"/>
  <c r="G9" i="4"/>
  <c r="D9" i="4"/>
  <c r="K8" i="4"/>
  <c r="S8" i="4" s="1"/>
  <c r="I8" i="4"/>
  <c r="K7" i="4"/>
  <c r="S7" i="4" s="1"/>
  <c r="I7" i="4"/>
  <c r="K6" i="4"/>
  <c r="R6" i="4" s="1"/>
  <c r="I6" i="4"/>
  <c r="K5" i="4"/>
  <c r="Q5" i="4" s="1"/>
  <c r="I5" i="4"/>
  <c r="S4" i="4"/>
  <c r="K4" i="4"/>
  <c r="R4" i="4" s="1"/>
  <c r="I4" i="4"/>
  <c r="K3" i="4"/>
  <c r="Q3" i="4" s="1"/>
  <c r="I3" i="4"/>
  <c r="K2" i="4"/>
  <c r="S2" i="4" s="1"/>
  <c r="I2" i="4"/>
  <c r="P6" i="3"/>
  <c r="O6" i="3"/>
  <c r="M6" i="3"/>
  <c r="L6" i="3"/>
  <c r="J6" i="3"/>
  <c r="H6" i="3"/>
  <c r="G6" i="3"/>
  <c r="D6" i="3"/>
  <c r="K4" i="3"/>
  <c r="Q4" i="3" s="1"/>
  <c r="I4" i="3"/>
  <c r="K3" i="3"/>
  <c r="S3" i="3" s="1"/>
  <c r="I3" i="3"/>
  <c r="K2" i="3"/>
  <c r="R2" i="3" s="1"/>
  <c r="I2" i="3"/>
  <c r="I6" i="2"/>
  <c r="K6" i="2"/>
  <c r="S6" i="2" s="1"/>
  <c r="I7" i="2"/>
  <c r="K7" i="2"/>
  <c r="Q7" i="2" s="1"/>
  <c r="I2" i="2"/>
  <c r="K2" i="2"/>
  <c r="R2" i="2" s="1"/>
  <c r="I3" i="2"/>
  <c r="K3" i="2"/>
  <c r="Q3" i="2" s="1"/>
  <c r="I5" i="2"/>
  <c r="K5" i="2"/>
  <c r="R5" i="2" s="1"/>
  <c r="Q5" i="2"/>
  <c r="I4" i="2"/>
  <c r="K4" i="2"/>
  <c r="R4" i="2" s="1"/>
  <c r="D8" i="2"/>
  <c r="G8" i="2"/>
  <c r="H8" i="2"/>
  <c r="J8" i="2"/>
  <c r="L8" i="2"/>
  <c r="M8" i="2"/>
  <c r="O8" i="2"/>
  <c r="P8" i="2"/>
  <c r="I7" i="11" l="1"/>
  <c r="I6" i="11"/>
  <c r="I10" i="10"/>
  <c r="I9" i="10"/>
  <c r="R5" i="10"/>
  <c r="R6" i="10"/>
  <c r="S6" i="10"/>
  <c r="Q4" i="10"/>
  <c r="R4" i="10"/>
  <c r="R2" i="9"/>
  <c r="S6" i="9"/>
  <c r="R11" i="9"/>
  <c r="S11" i="9"/>
  <c r="Q4" i="9"/>
  <c r="S7" i="9"/>
  <c r="R4" i="9"/>
  <c r="Q7" i="9"/>
  <c r="R6" i="8"/>
  <c r="S8" i="8"/>
  <c r="R4" i="8"/>
  <c r="R7" i="8"/>
  <c r="I13" i="8"/>
  <c r="S4" i="8"/>
  <c r="I14" i="8"/>
  <c r="Q6" i="8"/>
  <c r="R11" i="8"/>
  <c r="Q7" i="8"/>
  <c r="S11" i="8"/>
  <c r="I11" i="7"/>
  <c r="S4" i="7"/>
  <c r="R4" i="7"/>
  <c r="I9" i="6"/>
  <c r="Q6" i="6"/>
  <c r="R6" i="6"/>
  <c r="S2" i="6"/>
  <c r="R3" i="6"/>
  <c r="R7" i="6"/>
  <c r="S7" i="6"/>
  <c r="R5" i="5"/>
  <c r="Q3" i="5"/>
  <c r="R3" i="5"/>
  <c r="R8" i="5"/>
  <c r="Q6" i="5"/>
  <c r="S8" i="5"/>
  <c r="R6" i="5"/>
  <c r="R4" i="5"/>
  <c r="S5" i="5"/>
  <c r="Q4" i="5"/>
  <c r="K9" i="5"/>
  <c r="S5" i="4"/>
  <c r="I11" i="4"/>
  <c r="Q4" i="4"/>
  <c r="Q7" i="4"/>
  <c r="R5" i="4"/>
  <c r="I8" i="3"/>
  <c r="S5" i="3"/>
  <c r="R5" i="3"/>
  <c r="I7" i="3"/>
  <c r="S4" i="3"/>
  <c r="R4" i="3"/>
  <c r="S7" i="2"/>
  <c r="R3" i="2"/>
  <c r="I9" i="2"/>
  <c r="S4" i="2"/>
  <c r="Q4" i="2"/>
  <c r="Q3" i="11"/>
  <c r="K5" i="11"/>
  <c r="R3" i="11"/>
  <c r="Q4" i="11"/>
  <c r="R4" i="11"/>
  <c r="Q2" i="11"/>
  <c r="R2" i="11"/>
  <c r="R3" i="10"/>
  <c r="K8" i="10"/>
  <c r="S3" i="10"/>
  <c r="S5" i="10"/>
  <c r="Q2" i="10"/>
  <c r="R2" i="10"/>
  <c r="Q7" i="10"/>
  <c r="R7" i="10"/>
  <c r="Q5" i="9"/>
  <c r="R5" i="9"/>
  <c r="Q10" i="9"/>
  <c r="R3" i="9"/>
  <c r="Q8" i="9"/>
  <c r="S10" i="9"/>
  <c r="S3" i="9"/>
  <c r="R8" i="9"/>
  <c r="K12" i="9"/>
  <c r="Q6" i="9"/>
  <c r="S9" i="9"/>
  <c r="Q9" i="9"/>
  <c r="Q2" i="9"/>
  <c r="R5" i="8"/>
  <c r="Q10" i="8"/>
  <c r="Q5" i="8"/>
  <c r="Q3" i="8"/>
  <c r="R10" i="8"/>
  <c r="K12" i="8"/>
  <c r="R3" i="8"/>
  <c r="Q8" i="8"/>
  <c r="Q9" i="8"/>
  <c r="Q2" i="8"/>
  <c r="R9" i="8"/>
  <c r="R2" i="8"/>
  <c r="S3" i="7"/>
  <c r="R8" i="7"/>
  <c r="Q3" i="7"/>
  <c r="Q6" i="7"/>
  <c r="S8" i="7"/>
  <c r="K9" i="7"/>
  <c r="R6" i="7"/>
  <c r="Q7" i="7"/>
  <c r="S5" i="7"/>
  <c r="Q2" i="7"/>
  <c r="R2" i="7"/>
  <c r="R7" i="7"/>
  <c r="Q5" i="7"/>
  <c r="K8" i="6"/>
  <c r="Q2" i="6"/>
  <c r="S4" i="6"/>
  <c r="Q4" i="6"/>
  <c r="Q5" i="6"/>
  <c r="R5" i="6"/>
  <c r="Q3" i="6"/>
  <c r="R3" i="4"/>
  <c r="S3" i="4"/>
  <c r="R8" i="4"/>
  <c r="Q2" i="4"/>
  <c r="Q8" i="4"/>
  <c r="R2" i="4"/>
  <c r="K9" i="4"/>
  <c r="S6" i="4"/>
  <c r="R7" i="4"/>
  <c r="Q6" i="4"/>
  <c r="Q2" i="3"/>
  <c r="R3" i="3"/>
  <c r="K6" i="3"/>
  <c r="S2" i="3"/>
  <c r="Q3" i="3"/>
  <c r="R7" i="2"/>
  <c r="S3" i="2"/>
  <c r="I10" i="2"/>
  <c r="R6" i="2"/>
  <c r="Q6" i="2"/>
  <c r="S5" i="2"/>
  <c r="K8" i="2"/>
  <c r="S10" i="2" s="1"/>
  <c r="Q2" i="2"/>
  <c r="S2" i="2"/>
  <c r="M11" i="5" l="1"/>
  <c r="S11" i="5"/>
  <c r="P11" i="5"/>
  <c r="S7" i="11"/>
  <c r="P7" i="11"/>
  <c r="M7" i="11"/>
  <c r="S10" i="10"/>
  <c r="P10" i="10"/>
  <c r="M10" i="10"/>
  <c r="P14" i="9"/>
  <c r="M14" i="9"/>
  <c r="S14" i="9"/>
  <c r="S14" i="8"/>
  <c r="P14" i="8"/>
  <c r="M14" i="8"/>
  <c r="P11" i="7"/>
  <c r="M11" i="7"/>
  <c r="S11" i="7"/>
  <c r="S10" i="6"/>
  <c r="M10" i="6"/>
  <c r="P10" i="6"/>
  <c r="P11" i="4"/>
  <c r="M11" i="4"/>
  <c r="S11" i="4"/>
  <c r="P8" i="3"/>
  <c r="M8" i="3"/>
  <c r="S8" i="3"/>
  <c r="P10" i="2"/>
  <c r="M10" i="2"/>
</calcChain>
</file>

<file path=xl/sharedStrings.xml><?xml version="1.0" encoding="utf-8"?>
<sst xmlns="http://schemas.openxmlformats.org/spreadsheetml/2006/main" count="1086" uniqueCount="134">
  <si>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</si>
  <si>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</si>
  <si>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</si>
  <si>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</si>
  <si>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</si>
  <si>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</si>
  <si>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</si>
  <si>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</si>
  <si>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</si>
  <si>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</si>
  <si>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</si>
  <si>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</si>
  <si>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</si>
  <si>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</si>
  <si>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</si>
  <si>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</si>
  <si>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</si>
  <si>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</si>
  <si>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</si>
  <si>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</si>
  <si>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</si>
  <si>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</si>
  <si>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</si>
  <si>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</si>
  <si>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</si>
  <si>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</si>
  <si>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</si>
  <si>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</si>
  <si>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</si>
  <si>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</si>
  <si>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20-010-087-01</t>
  </si>
  <si>
    <t>6490 OLD ALLEGAN RD</t>
  </si>
  <si>
    <t>WD</t>
  </si>
  <si>
    <t>03-ARM'S LENGTH</t>
  </si>
  <si>
    <t>KRA</t>
  </si>
  <si>
    <t>4738-540</t>
  </si>
  <si>
    <t>KRA-KALAMZOO RIVER AREA</t>
  </si>
  <si>
    <t>NOT INSPECTED</t>
  </si>
  <si>
    <t>RES 1 FAMILY</t>
  </si>
  <si>
    <t>401</t>
  </si>
  <si>
    <t>EXCELLENT FRONT</t>
  </si>
  <si>
    <t>20-013-008-00</t>
  </si>
  <si>
    <t>3111 62ND ST</t>
  </si>
  <si>
    <t>19-MULTI PARCEL ARM'S LENGTH</t>
  </si>
  <si>
    <t>4624-325</t>
  </si>
  <si>
    <t>20-014-012-00</t>
  </si>
  <si>
    <t>GOOD FRONT</t>
  </si>
  <si>
    <t>20-014-029-03</t>
  </si>
  <si>
    <t>6289 GESH</t>
  </si>
  <si>
    <t>4844/644</t>
  </si>
  <si>
    <t>402</t>
  </si>
  <si>
    <t>AVG BACKLOT</t>
  </si>
  <si>
    <t>20-014-029-04</t>
  </si>
  <si>
    <t>6293 GESH TRAIL</t>
  </si>
  <si>
    <t>4829-472</t>
  </si>
  <si>
    <t>20-014-029-10</t>
  </si>
  <si>
    <t>3001 INDIAN PT RD</t>
  </si>
  <si>
    <t>4823/168</t>
  </si>
  <si>
    <t>20-014-029-20</t>
  </si>
  <si>
    <t>3031 INDIAN POINT RD</t>
  </si>
  <si>
    <t>4806/341</t>
  </si>
  <si>
    <t>GOOD BACKLOT</t>
  </si>
  <si>
    <t>20-015-027-20</t>
  </si>
  <si>
    <t>3036 HARBOR RD</t>
  </si>
  <si>
    <t>4724-228</t>
  </si>
  <si>
    <t>AVG FRONT</t>
  </si>
  <si>
    <t>COM</t>
  </si>
  <si>
    <t>20-023-007-30</t>
  </si>
  <si>
    <t>6200 ARROWHEAD DR</t>
  </si>
  <si>
    <t>4739-317</t>
  </si>
  <si>
    <t>MOBILE HOME PARK</t>
  </si>
  <si>
    <t>20-023-011-20</t>
  </si>
  <si>
    <t>6346 RIVERSIDE RD</t>
  </si>
  <si>
    <t>RRS</t>
  </si>
  <si>
    <t>4682-428</t>
  </si>
  <si>
    <t>RES VAC</t>
  </si>
  <si>
    <t>FAIR FRONTAGE</t>
  </si>
  <si>
    <t>001</t>
  </si>
  <si>
    <t>20-023-012-41</t>
  </si>
  <si>
    <t>2971 PEACH CREEK CT</t>
  </si>
  <si>
    <t>SBN</t>
  </si>
  <si>
    <t>4806/778</t>
  </si>
  <si>
    <t>AVG RIVER VIEW</t>
  </si>
  <si>
    <t>20-023-012-50</t>
  </si>
  <si>
    <t>RIVERSIDE RD V/L</t>
  </si>
  <si>
    <t>4705-976</t>
  </si>
  <si>
    <t>POORER BACKLOT</t>
  </si>
  <si>
    <t>20-024-007-10</t>
  </si>
  <si>
    <t>RIVERSIDE RD</t>
  </si>
  <si>
    <t>4617-846</t>
  </si>
  <si>
    <t>20-024-007-20</t>
  </si>
  <si>
    <t>RESIDENTIAL</t>
  </si>
  <si>
    <t>POORER FRONT</t>
  </si>
  <si>
    <t>20-190-003-00</t>
  </si>
  <si>
    <t>6564 HERON RIDGE RD</t>
  </si>
  <si>
    <t>4790/455</t>
  </si>
  <si>
    <t>20-190-006-00</t>
  </si>
  <si>
    <t>6546 HERON RIDGE RD</t>
  </si>
  <si>
    <t>4783/915</t>
  </si>
  <si>
    <t>20-190-013-00</t>
  </si>
  <si>
    <t>6597 HERON BAY DR</t>
  </si>
  <si>
    <t>4827/709</t>
  </si>
  <si>
    <t>20-230-005-00</t>
  </si>
  <si>
    <t>3242 LORRIMAR LN</t>
  </si>
  <si>
    <t>4696-960</t>
  </si>
  <si>
    <t>20-230-014-00</t>
  </si>
  <si>
    <t>3239 LORRIMAR LANE</t>
  </si>
  <si>
    <t>4766/205</t>
  </si>
  <si>
    <t>20-230-018-00</t>
  </si>
  <si>
    <t>3263 LORRIMAR LN</t>
  </si>
  <si>
    <t>4661-168</t>
  </si>
  <si>
    <t>20-240-021-01</t>
  </si>
  <si>
    <t>3024 HARBOR RD</t>
  </si>
  <si>
    <t>4627-197</t>
  </si>
  <si>
    <t>20-260-024-30</t>
  </si>
  <si>
    <t>6316 OLD ALLEGAN RD</t>
  </si>
  <si>
    <t>4727-339</t>
  </si>
  <si>
    <t>20-260-025-10</t>
  </si>
  <si>
    <t>EAGLE RIDGE V/L #3</t>
  </si>
  <si>
    <t>4785/96</t>
  </si>
  <si>
    <t>20-315-007-00</t>
  </si>
  <si>
    <t>3231 LAKE TRAIL DR</t>
  </si>
  <si>
    <t>4838/310</t>
  </si>
  <si>
    <t>20-315-009-00</t>
  </si>
  <si>
    <t>3237 LAKE TRAIL DR</t>
  </si>
  <si>
    <t>4839/43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</si>
  <si>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</si>
  <si>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</si>
  <si>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</si>
  <si>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</si>
  <si>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</si>
  <si>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</si>
  <si>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</si>
  <si>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FF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</si>
</sst>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14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166" fontId="0" fillId="4" borderId="0" xfId="0" applyNumberFormat="1" applyFill="1"/>
  </cellXfs>
  <cellStyles count="1">
    <cellStyle name="Normal" xfId="0" builtinId="0"/>
  </cellStyles>
  <dxfs count="20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A492-33AC-4EC9-A31C-E32E8E0DE6E3}">
  <dimension ref="A1:AX9"/>
  <sheetViews>
    <sheetView tabSelected="1" workbookViewId="0">
      <selection activeCell="G20" sqref="G20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105</v>
      </c>
      <c r="B2" t="s">
        <v>106</v>
      </c>
      <c r="C2" s="25">
        <v>44706</v>
      </c>
      <c r="D2" s="15">
        <v>640000</v>
      </c>
      <c r="E2" t="s">
        <v>32</v>
      </c>
      <c r="F2" t="s">
        <v>33</v>
      </c>
      <c r="G2" s="15">
        <v>640000</v>
      </c>
      <c r="H2" s="15">
        <v>164700</v>
      </c>
      <c r="I2" s="20">
        <f>H2/G2*100</f>
        <v>25.734375</v>
      </c>
      <c r="J2" s="15">
        <v>390156</v>
      </c>
      <c r="K2" s="15">
        <f>G2-345956</f>
        <v>294044</v>
      </c>
      <c r="L2" s="15">
        <v>44200</v>
      </c>
      <c r="M2" s="30">
        <v>130</v>
      </c>
      <c r="N2" s="34">
        <v>167</v>
      </c>
      <c r="O2" s="39">
        <v>0.498</v>
      </c>
      <c r="P2" s="39">
        <v>0.498</v>
      </c>
      <c r="Q2" s="15">
        <f>K2/M2</f>
        <v>2261.876923076923</v>
      </c>
      <c r="R2" s="15">
        <f>K2/O2</f>
        <v>590449.79919678718</v>
      </c>
      <c r="S2" s="44">
        <f>K2/O2/43560</f>
        <v>13.554862240513939</v>
      </c>
      <c r="T2" s="39">
        <v>130</v>
      </c>
      <c r="U2" s="5" t="s">
        <v>34</v>
      </c>
      <c r="V2" t="s">
        <v>107</v>
      </c>
      <c r="X2" t="s">
        <v>36</v>
      </c>
      <c r="Y2">
        <v>0</v>
      </c>
      <c r="Z2">
        <v>0</v>
      </c>
      <c r="AA2" t="s">
        <v>37</v>
      </c>
      <c r="AB2" t="s">
        <v>38</v>
      </c>
      <c r="AC2" s="6" t="s">
        <v>39</v>
      </c>
      <c r="AD2" t="s">
        <v>86</v>
      </c>
    </row>
    <row r="3" spans="1:50" x14ac:dyDescent="0.25">
      <c r="A3" t="s">
        <v>120</v>
      </c>
      <c r="B3" t="s">
        <v>121</v>
      </c>
      <c r="C3" s="25">
        <v>44958</v>
      </c>
      <c r="D3" s="15">
        <v>1410000</v>
      </c>
      <c r="E3" t="s">
        <v>32</v>
      </c>
      <c r="F3" t="s">
        <v>33</v>
      </c>
      <c r="G3" s="15">
        <v>1410000</v>
      </c>
      <c r="H3" s="15">
        <v>329600</v>
      </c>
      <c r="I3" s="20">
        <f>H3/G3*100</f>
        <v>23.375886524822693</v>
      </c>
      <c r="J3" s="15">
        <v>958529</v>
      </c>
      <c r="K3" s="15">
        <f>G3-886454</f>
        <v>523546</v>
      </c>
      <c r="L3" s="15">
        <v>72075</v>
      </c>
      <c r="M3" s="30">
        <v>155</v>
      </c>
      <c r="N3" s="34">
        <v>0</v>
      </c>
      <c r="O3" s="39">
        <v>0.34399999999999997</v>
      </c>
      <c r="P3" s="39">
        <v>0.34399999999999997</v>
      </c>
      <c r="Q3" s="15">
        <f>K3/M3</f>
        <v>3377.7161290322579</v>
      </c>
      <c r="R3" s="15">
        <f>K3/O3</f>
        <v>1521936.046511628</v>
      </c>
      <c r="S3" s="44">
        <f>K3/O3/43560</f>
        <v>34.938844042966664</v>
      </c>
      <c r="T3" s="39">
        <v>155</v>
      </c>
      <c r="U3" s="5" t="s">
        <v>34</v>
      </c>
      <c r="V3" t="s">
        <v>122</v>
      </c>
      <c r="X3" t="s">
        <v>36</v>
      </c>
      <c r="Y3">
        <v>0</v>
      </c>
      <c r="Z3">
        <v>0</v>
      </c>
      <c r="AA3" t="s">
        <v>37</v>
      </c>
      <c r="AB3" t="s">
        <v>38</v>
      </c>
      <c r="AC3" s="6" t="s">
        <v>39</v>
      </c>
      <c r="AD3" t="s">
        <v>51</v>
      </c>
    </row>
    <row r="4" spans="1:50" ht="15.75" thickBot="1" x14ac:dyDescent="0.3">
      <c r="A4" t="s">
        <v>117</v>
      </c>
      <c r="B4" t="s">
        <v>118</v>
      </c>
      <c r="C4" s="25">
        <v>44728</v>
      </c>
      <c r="D4" s="15">
        <v>475000</v>
      </c>
      <c r="E4" t="s">
        <v>32</v>
      </c>
      <c r="F4" t="s">
        <v>33</v>
      </c>
      <c r="G4" s="15">
        <v>475000</v>
      </c>
      <c r="H4" s="15">
        <v>92500</v>
      </c>
      <c r="I4" s="20">
        <f>H4/G4*100</f>
        <v>19.473684210526315</v>
      </c>
      <c r="J4" s="15">
        <v>197640</v>
      </c>
      <c r="K4" s="15">
        <f>G4-0</f>
        <v>475000</v>
      </c>
      <c r="L4" s="15">
        <v>197640</v>
      </c>
      <c r="M4" s="30">
        <v>250</v>
      </c>
      <c r="N4" s="34">
        <v>0</v>
      </c>
      <c r="O4" s="39">
        <v>2.7</v>
      </c>
      <c r="P4" s="39">
        <v>2.7</v>
      </c>
      <c r="Q4" s="15">
        <f>K4/M4</f>
        <v>1900</v>
      </c>
      <c r="R4" s="15">
        <f>K4/O4</f>
        <v>175925.92592592593</v>
      </c>
      <c r="S4" s="44">
        <f>K4/O4/43560</f>
        <v>4.0387035336530284</v>
      </c>
      <c r="T4" s="39">
        <v>84.97</v>
      </c>
      <c r="U4" s="5" t="s">
        <v>34</v>
      </c>
      <c r="V4" t="s">
        <v>119</v>
      </c>
      <c r="X4" t="s">
        <v>36</v>
      </c>
      <c r="Y4">
        <v>0</v>
      </c>
      <c r="Z4">
        <v>0</v>
      </c>
      <c r="AA4" s="7">
        <v>42656</v>
      </c>
      <c r="AB4" t="s">
        <v>75</v>
      </c>
      <c r="AC4" s="6" t="s">
        <v>50</v>
      </c>
      <c r="AD4" t="s">
        <v>46</v>
      </c>
    </row>
    <row r="5" spans="1:50" ht="15.75" thickTop="1" x14ac:dyDescent="0.25">
      <c r="A5" s="8"/>
      <c r="B5" s="8"/>
      <c r="C5" s="26" t="s">
        <v>126</v>
      </c>
      <c r="D5" s="16">
        <f>+SUM(D2:D4)</f>
        <v>2525000</v>
      </c>
      <c r="E5" s="8"/>
      <c r="F5" s="8"/>
      <c r="G5" s="16">
        <f>+SUM(G2:G4)</f>
        <v>2525000</v>
      </c>
      <c r="H5" s="16">
        <f>+SUM(H2:H4)</f>
        <v>586800</v>
      </c>
      <c r="I5" s="21"/>
      <c r="J5" s="16">
        <f>+SUM(J2:J4)</f>
        <v>1546325</v>
      </c>
      <c r="K5" s="16">
        <f>+SUM(K2:K4)</f>
        <v>1292590</v>
      </c>
      <c r="L5" s="16">
        <f>+SUM(L2:L4)</f>
        <v>313915</v>
      </c>
      <c r="M5" s="31">
        <f>+SUM(M2:M4)</f>
        <v>535</v>
      </c>
      <c r="N5" s="35"/>
      <c r="O5" s="40">
        <f>+SUM(O2:O4)</f>
        <v>3.5420000000000003</v>
      </c>
      <c r="P5" s="40">
        <f>+SUM(P2:P4)</f>
        <v>3.5420000000000003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127</v>
      </c>
      <c r="I6" s="22">
        <f>H5/G5*100</f>
        <v>23.239603960396042</v>
      </c>
      <c r="J6" s="17"/>
      <c r="K6" s="17"/>
      <c r="L6" s="17" t="s">
        <v>128</v>
      </c>
      <c r="M6" s="32"/>
      <c r="N6" s="36"/>
      <c r="O6" s="41" t="s">
        <v>128</v>
      </c>
      <c r="P6" s="41"/>
      <c r="Q6" s="17"/>
      <c r="R6" s="17" t="s">
        <v>128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129</v>
      </c>
      <c r="I7" s="23">
        <f>STDEV(I2:I4)</f>
        <v>3.161906069410382</v>
      </c>
      <c r="J7" s="18"/>
      <c r="K7" s="18"/>
      <c r="L7" s="18" t="s">
        <v>130</v>
      </c>
      <c r="M7" s="48">
        <f>K5/M5</f>
        <v>2416.0560747663553</v>
      </c>
      <c r="N7" s="37"/>
      <c r="O7" s="42" t="s">
        <v>131</v>
      </c>
      <c r="P7" s="42">
        <f>K5/O5</f>
        <v>364932.24167137209</v>
      </c>
      <c r="Q7" s="18"/>
      <c r="R7" s="18" t="s">
        <v>132</v>
      </c>
      <c r="S7" s="47">
        <f>K5/O5/43560</f>
        <v>8.3776914984245199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133</v>
      </c>
      <c r="M9" s="51">
        <v>2400</v>
      </c>
    </row>
  </sheetData>
  <conditionalFormatting sqref="A2:AD4">
    <cfRule type="expression" dxfId="19" priority="1" stopIfTrue="1">
      <formula>MOD(ROW(),4)&gt;1</formula>
    </cfRule>
    <cfRule type="expression" dxfId="1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6620-3D2A-4CFC-A233-238285F0EDF7}">
  <dimension ref="A1:AX12"/>
  <sheetViews>
    <sheetView workbookViewId="0">
      <selection activeCell="M12" sqref="K12:M12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71</v>
      </c>
      <c r="B2" t="s">
        <v>72</v>
      </c>
      <c r="C2" s="25">
        <v>44463</v>
      </c>
      <c r="D2" s="15">
        <v>145000</v>
      </c>
      <c r="E2" t="s">
        <v>32</v>
      </c>
      <c r="F2" t="s">
        <v>33</v>
      </c>
      <c r="G2" s="15">
        <v>145000</v>
      </c>
      <c r="H2" s="15">
        <v>27900</v>
      </c>
      <c r="I2" s="20">
        <f>H2/G2*100</f>
        <v>19.241379310344829</v>
      </c>
      <c r="J2" s="15">
        <v>262852</v>
      </c>
      <c r="K2" s="15">
        <f>G2-96972</f>
        <v>48028</v>
      </c>
      <c r="L2" s="15">
        <v>165880</v>
      </c>
      <c r="M2" s="30">
        <v>165.88</v>
      </c>
      <c r="N2" s="34">
        <v>0</v>
      </c>
      <c r="O2" s="39">
        <v>5.64</v>
      </c>
      <c r="P2" s="39">
        <v>5.73</v>
      </c>
      <c r="Q2" s="15">
        <f>K2/M2</f>
        <v>289.5346033277068</v>
      </c>
      <c r="R2" s="15">
        <f>K2/O2</f>
        <v>8515.6028368794323</v>
      </c>
      <c r="S2" s="44">
        <f>K2/O2/43560</f>
        <v>0.19549134152615777</v>
      </c>
      <c r="T2" s="39">
        <v>165.88</v>
      </c>
      <c r="U2" s="5" t="s">
        <v>73</v>
      </c>
      <c r="V2" t="s">
        <v>74</v>
      </c>
      <c r="X2" t="s">
        <v>36</v>
      </c>
      <c r="Y2">
        <v>0</v>
      </c>
      <c r="Z2">
        <v>1</v>
      </c>
      <c r="AA2" s="7">
        <v>44938</v>
      </c>
      <c r="AB2" t="s">
        <v>75</v>
      </c>
      <c r="AC2" s="6" t="s">
        <v>39</v>
      </c>
      <c r="AD2" t="s">
        <v>76</v>
      </c>
    </row>
    <row r="3" spans="1:50" x14ac:dyDescent="0.25">
      <c r="A3" t="s">
        <v>83</v>
      </c>
      <c r="B3" t="s">
        <v>84</v>
      </c>
      <c r="C3" s="25">
        <v>44523</v>
      </c>
      <c r="D3" s="15">
        <v>155000</v>
      </c>
      <c r="E3" t="s">
        <v>32</v>
      </c>
      <c r="F3" t="s">
        <v>33</v>
      </c>
      <c r="G3" s="15">
        <v>155000</v>
      </c>
      <c r="H3" s="15">
        <v>34600</v>
      </c>
      <c r="I3" s="20">
        <f>H3/G3*100</f>
        <v>22.322580645161292</v>
      </c>
      <c r="J3" s="15">
        <v>180200</v>
      </c>
      <c r="K3" s="15">
        <f>G3-0</f>
        <v>155000</v>
      </c>
      <c r="L3" s="15">
        <v>180200</v>
      </c>
      <c r="M3" s="30">
        <v>530</v>
      </c>
      <c r="N3" s="34">
        <v>0</v>
      </c>
      <c r="O3" s="39">
        <v>3.29</v>
      </c>
      <c r="P3" s="39">
        <v>3.29</v>
      </c>
      <c r="Q3" s="15">
        <f>K3/M3</f>
        <v>292.45283018867923</v>
      </c>
      <c r="R3" s="15">
        <f>K3/O3</f>
        <v>47112.462006079026</v>
      </c>
      <c r="S3" s="44">
        <f>K3/O3/43560</f>
        <v>1.0815533059246791</v>
      </c>
      <c r="T3" s="39">
        <v>530</v>
      </c>
      <c r="U3" s="5" t="s">
        <v>80</v>
      </c>
      <c r="V3" t="s">
        <v>85</v>
      </c>
      <c r="X3" t="s">
        <v>36</v>
      </c>
      <c r="Y3">
        <v>0</v>
      </c>
      <c r="Z3">
        <v>0</v>
      </c>
      <c r="AA3" t="s">
        <v>37</v>
      </c>
      <c r="AB3" t="s">
        <v>75</v>
      </c>
      <c r="AC3" s="6" t="s">
        <v>50</v>
      </c>
      <c r="AD3" t="s">
        <v>86</v>
      </c>
    </row>
    <row r="4" spans="1:50" x14ac:dyDescent="0.25">
      <c r="A4" t="s">
        <v>102</v>
      </c>
      <c r="B4" t="s">
        <v>103</v>
      </c>
      <c r="C4" s="25">
        <v>44505</v>
      </c>
      <c r="D4" s="15">
        <v>630000</v>
      </c>
      <c r="E4" t="s">
        <v>32</v>
      </c>
      <c r="F4" t="s">
        <v>33</v>
      </c>
      <c r="G4" s="15">
        <v>630000</v>
      </c>
      <c r="H4" s="15">
        <v>252200</v>
      </c>
      <c r="I4" s="20">
        <f>H4/G4*100</f>
        <v>40.031746031746032</v>
      </c>
      <c r="J4" s="15">
        <v>682363</v>
      </c>
      <c r="K4" s="15">
        <f>G4-591363</f>
        <v>38637</v>
      </c>
      <c r="L4" s="15">
        <v>91000</v>
      </c>
      <c r="M4" s="30">
        <v>130</v>
      </c>
      <c r="N4" s="34">
        <v>167.36000100000001</v>
      </c>
      <c r="O4" s="39">
        <v>0.499</v>
      </c>
      <c r="P4" s="39">
        <v>0.499</v>
      </c>
      <c r="Q4" s="15">
        <f>K4/M4</f>
        <v>297.2076923076923</v>
      </c>
      <c r="R4" s="15">
        <f>K4/O4</f>
        <v>77428.857715430859</v>
      </c>
      <c r="S4" s="44">
        <f>K4/O4/43560</f>
        <v>1.7775219861210023</v>
      </c>
      <c r="T4" s="39">
        <v>130</v>
      </c>
      <c r="U4" s="5" t="s">
        <v>34</v>
      </c>
      <c r="V4" t="s">
        <v>104</v>
      </c>
      <c r="X4" t="s">
        <v>36</v>
      </c>
      <c r="Y4">
        <v>0</v>
      </c>
      <c r="Z4">
        <v>0</v>
      </c>
      <c r="AA4" s="7">
        <v>35071</v>
      </c>
      <c r="AB4" t="s">
        <v>38</v>
      </c>
      <c r="AC4" s="6" t="s">
        <v>39</v>
      </c>
      <c r="AD4" t="s">
        <v>82</v>
      </c>
    </row>
    <row r="5" spans="1:50" x14ac:dyDescent="0.25">
      <c r="A5" t="s">
        <v>87</v>
      </c>
      <c r="B5" t="s">
        <v>88</v>
      </c>
      <c r="C5" s="25">
        <v>44319</v>
      </c>
      <c r="D5" s="15">
        <v>350000</v>
      </c>
      <c r="E5" t="s">
        <v>32</v>
      </c>
      <c r="F5" t="s">
        <v>43</v>
      </c>
      <c r="G5" s="15">
        <v>350000</v>
      </c>
      <c r="H5" s="15">
        <v>97100</v>
      </c>
      <c r="I5" s="20">
        <f>H5/G5*100</f>
        <v>27.74285714285714</v>
      </c>
      <c r="J5" s="15">
        <v>305203</v>
      </c>
      <c r="K5" s="15">
        <f>G5-222344</f>
        <v>127656</v>
      </c>
      <c r="L5" s="15">
        <v>340745</v>
      </c>
      <c r="M5" s="30">
        <v>426.98</v>
      </c>
      <c r="N5" s="34">
        <v>840.59997599999997</v>
      </c>
      <c r="O5" s="39">
        <v>8.2899999999999991</v>
      </c>
      <c r="P5" s="39">
        <v>8.24</v>
      </c>
      <c r="Q5" s="15">
        <f>K5/M5</f>
        <v>298.97419082861023</v>
      </c>
      <c r="R5" s="15">
        <f>K5/O5</f>
        <v>15398.79372738239</v>
      </c>
      <c r="S5" s="44">
        <f>K5/O5/43560</f>
        <v>0.35350766132650113</v>
      </c>
      <c r="T5" s="39">
        <v>426.98</v>
      </c>
      <c r="U5" s="5" t="s">
        <v>34</v>
      </c>
      <c r="V5" t="s">
        <v>89</v>
      </c>
      <c r="W5" t="s">
        <v>90</v>
      </c>
      <c r="X5" t="s">
        <v>36</v>
      </c>
      <c r="Y5">
        <v>0</v>
      </c>
      <c r="Z5">
        <v>1</v>
      </c>
      <c r="AA5" s="7">
        <v>44938</v>
      </c>
      <c r="AB5" t="s">
        <v>91</v>
      </c>
      <c r="AC5" s="6" t="s">
        <v>39</v>
      </c>
      <c r="AD5" t="s">
        <v>92</v>
      </c>
    </row>
    <row r="6" spans="1:50" x14ac:dyDescent="0.25">
      <c r="A6" t="s">
        <v>58</v>
      </c>
      <c r="B6" t="s">
        <v>59</v>
      </c>
      <c r="C6" s="25">
        <v>44844</v>
      </c>
      <c r="D6" s="15">
        <v>1100000</v>
      </c>
      <c r="E6" t="s">
        <v>32</v>
      </c>
      <c r="F6" t="s">
        <v>33</v>
      </c>
      <c r="G6" s="15">
        <v>1100000</v>
      </c>
      <c r="H6" s="15">
        <v>493800</v>
      </c>
      <c r="I6" s="20">
        <f>H6/G6*100</f>
        <v>44.890909090909091</v>
      </c>
      <c r="J6" s="15">
        <v>1145339</v>
      </c>
      <c r="K6" s="15">
        <f>G6-876104</f>
        <v>223896</v>
      </c>
      <c r="L6" s="15">
        <v>269235</v>
      </c>
      <c r="M6" s="30">
        <v>549.46</v>
      </c>
      <c r="N6" s="34">
        <v>0</v>
      </c>
      <c r="O6" s="39">
        <v>5.76</v>
      </c>
      <c r="P6" s="39">
        <v>5.76</v>
      </c>
      <c r="Q6" s="15">
        <f>K6/M6</f>
        <v>407.48371128016595</v>
      </c>
      <c r="R6" s="15">
        <f>K6/O6</f>
        <v>38870.833333333336</v>
      </c>
      <c r="S6" s="44">
        <f>K6/O6/43560</f>
        <v>0.89235154576063669</v>
      </c>
      <c r="T6" s="39">
        <v>549.46</v>
      </c>
      <c r="U6" s="5" t="s">
        <v>34</v>
      </c>
      <c r="V6" t="s">
        <v>60</v>
      </c>
      <c r="X6" t="s">
        <v>36</v>
      </c>
      <c r="Y6">
        <v>0</v>
      </c>
      <c r="Z6">
        <v>1</v>
      </c>
      <c r="AA6" s="7">
        <v>40021</v>
      </c>
      <c r="AB6" t="s">
        <v>38</v>
      </c>
      <c r="AC6" s="6" t="s">
        <v>39</v>
      </c>
      <c r="AD6" t="s">
        <v>61</v>
      </c>
    </row>
    <row r="7" spans="1:50" ht="15.75" thickBot="1" x14ac:dyDescent="0.3">
      <c r="A7" t="s">
        <v>67</v>
      </c>
      <c r="B7" t="s">
        <v>68</v>
      </c>
      <c r="C7" s="25">
        <v>44589</v>
      </c>
      <c r="D7" s="15">
        <v>250000</v>
      </c>
      <c r="E7" t="s">
        <v>32</v>
      </c>
      <c r="F7" t="s">
        <v>33</v>
      </c>
      <c r="G7" s="15">
        <v>250000</v>
      </c>
      <c r="H7" s="15">
        <v>29500</v>
      </c>
      <c r="I7" s="20">
        <f>H7/G7*100</f>
        <v>11.799999999999999</v>
      </c>
      <c r="J7" s="15">
        <v>186000</v>
      </c>
      <c r="K7" s="15">
        <f>G7-0</f>
        <v>250000</v>
      </c>
      <c r="L7" s="15">
        <v>186000</v>
      </c>
      <c r="M7" s="30">
        <v>400</v>
      </c>
      <c r="N7" s="34">
        <v>0</v>
      </c>
      <c r="O7" s="39">
        <v>6.117</v>
      </c>
      <c r="P7" s="39">
        <v>6.117</v>
      </c>
      <c r="Q7" s="15">
        <f>K7/M7</f>
        <v>625</v>
      </c>
      <c r="R7" s="15">
        <f>K7/O7</f>
        <v>40869.707372895209</v>
      </c>
      <c r="S7" s="44">
        <f>K7/O7/43560</f>
        <v>0.93823937954304892</v>
      </c>
      <c r="T7" s="39">
        <v>400</v>
      </c>
      <c r="U7" s="5" t="s">
        <v>66</v>
      </c>
      <c r="V7" t="s">
        <v>69</v>
      </c>
      <c r="X7" t="s">
        <v>36</v>
      </c>
      <c r="Y7">
        <v>0</v>
      </c>
      <c r="Z7">
        <v>0</v>
      </c>
      <c r="AA7" t="s">
        <v>37</v>
      </c>
      <c r="AB7" t="s">
        <v>70</v>
      </c>
      <c r="AC7" s="6" t="s">
        <v>50</v>
      </c>
      <c r="AD7" t="s">
        <v>51</v>
      </c>
    </row>
    <row r="8" spans="1:50" ht="15.75" thickTop="1" x14ac:dyDescent="0.25">
      <c r="A8" s="8"/>
      <c r="B8" s="8"/>
      <c r="C8" s="26" t="s">
        <v>126</v>
      </c>
      <c r="D8" s="16">
        <f>+SUM(D2:D7)</f>
        <v>2630000</v>
      </c>
      <c r="E8" s="8"/>
      <c r="F8" s="8"/>
      <c r="G8" s="16">
        <f>+SUM(G2:G7)</f>
        <v>2630000</v>
      </c>
      <c r="H8" s="16">
        <f>+SUM(H2:H7)</f>
        <v>935100</v>
      </c>
      <c r="I8" s="21"/>
      <c r="J8" s="16">
        <f>+SUM(J2:J7)</f>
        <v>2761957</v>
      </c>
      <c r="K8" s="16">
        <f>+SUM(K2:K7)</f>
        <v>843217</v>
      </c>
      <c r="L8" s="16">
        <f>+SUM(L2:L7)</f>
        <v>1233060</v>
      </c>
      <c r="M8" s="31">
        <f>+SUM(M2:M7)</f>
        <v>2202.3200000000002</v>
      </c>
      <c r="N8" s="35"/>
      <c r="O8" s="40">
        <f>+SUM(O2:O7)</f>
        <v>29.596</v>
      </c>
      <c r="P8" s="40">
        <f>+SUM(P2:P7)</f>
        <v>29.635999999999999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</row>
    <row r="9" spans="1:50" x14ac:dyDescent="0.25">
      <c r="A9" s="10"/>
      <c r="B9" s="10"/>
      <c r="C9" s="27"/>
      <c r="D9" s="17"/>
      <c r="E9" s="10"/>
      <c r="F9" s="10"/>
      <c r="G9" s="17"/>
      <c r="H9" s="17" t="s">
        <v>127</v>
      </c>
      <c r="I9" s="22">
        <f>H8/G8*100</f>
        <v>35.555133079847913</v>
      </c>
      <c r="J9" s="17"/>
      <c r="K9" s="17"/>
      <c r="L9" s="17" t="s">
        <v>128</v>
      </c>
      <c r="M9" s="32"/>
      <c r="N9" s="36"/>
      <c r="O9" s="41" t="s">
        <v>128</v>
      </c>
      <c r="P9" s="41"/>
      <c r="Q9" s="17"/>
      <c r="R9" s="17" t="s">
        <v>128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</row>
    <row r="10" spans="1:50" x14ac:dyDescent="0.25">
      <c r="A10" s="12"/>
      <c r="B10" s="12"/>
      <c r="C10" s="28"/>
      <c r="D10" s="18"/>
      <c r="E10" s="12"/>
      <c r="F10" s="12"/>
      <c r="G10" s="18"/>
      <c r="H10" s="18" t="s">
        <v>129</v>
      </c>
      <c r="I10" s="23">
        <f>STDEV(I2:I7)</f>
        <v>12.655996275021305</v>
      </c>
      <c r="J10" s="18"/>
      <c r="K10" s="18"/>
      <c r="L10" s="18" t="s">
        <v>130</v>
      </c>
      <c r="M10" s="48">
        <f>K8/M8</f>
        <v>382.87669366849502</v>
      </c>
      <c r="N10" s="37"/>
      <c r="O10" s="42" t="s">
        <v>131</v>
      </c>
      <c r="P10" s="42">
        <f>K8/O8</f>
        <v>28490.910933909989</v>
      </c>
      <c r="Q10" s="18"/>
      <c r="R10" s="18" t="s">
        <v>132</v>
      </c>
      <c r="S10" s="47">
        <f>K8/O8/43560</f>
        <v>0.65406131620546348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</row>
    <row r="12" spans="1:50" x14ac:dyDescent="0.25">
      <c r="K12" s="49"/>
      <c r="L12" s="50" t="s">
        <v>133</v>
      </c>
      <c r="M12" s="51">
        <v>380</v>
      </c>
    </row>
  </sheetData>
  <sortState xmlns:xlrd2="http://schemas.microsoft.com/office/spreadsheetml/2017/richdata2" ref="A2:AD7">
    <sortCondition ref="Q2:Q7"/>
  </sortState>
  <conditionalFormatting sqref="A2:AD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9B65-CE06-46FD-AA54-B8415B797563}">
  <dimension ref="A1:AX12"/>
  <sheetViews>
    <sheetView workbookViewId="0">
      <selection activeCell="I16" sqref="I16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96</v>
      </c>
      <c r="B2" t="s">
        <v>97</v>
      </c>
      <c r="C2" s="25">
        <v>44763</v>
      </c>
      <c r="D2" s="15">
        <v>180000</v>
      </c>
      <c r="E2" t="s">
        <v>32</v>
      </c>
      <c r="F2" t="s">
        <v>33</v>
      </c>
      <c r="G2" s="15">
        <v>180000</v>
      </c>
      <c r="H2" s="15">
        <v>49600</v>
      </c>
      <c r="I2" s="20">
        <f>H2/G2*100</f>
        <v>27.555555555555557</v>
      </c>
      <c r="J2" s="15">
        <v>105000</v>
      </c>
      <c r="K2" s="15">
        <f>G2-0</f>
        <v>180000</v>
      </c>
      <c r="L2" s="15">
        <v>105000</v>
      </c>
      <c r="M2" s="30">
        <v>150</v>
      </c>
      <c r="N2" s="34">
        <v>179</v>
      </c>
      <c r="O2" s="39">
        <v>0.61599999999999999</v>
      </c>
      <c r="P2" s="39">
        <v>0.61599999999999999</v>
      </c>
      <c r="Q2" s="15">
        <f>K2/M2</f>
        <v>1200</v>
      </c>
      <c r="R2" s="15">
        <f>K2/O2</f>
        <v>292207.79220779223</v>
      </c>
      <c r="S2" s="44">
        <f>K2/O2/43560</f>
        <v>6.7081678651926593</v>
      </c>
      <c r="T2" s="39">
        <v>150</v>
      </c>
      <c r="U2" s="5" t="s">
        <v>34</v>
      </c>
      <c r="V2" t="s">
        <v>98</v>
      </c>
      <c r="X2" t="s">
        <v>36</v>
      </c>
      <c r="Y2">
        <v>0</v>
      </c>
      <c r="Z2">
        <v>1</v>
      </c>
      <c r="AA2" t="s">
        <v>37</v>
      </c>
      <c r="AB2" t="s">
        <v>75</v>
      </c>
      <c r="AC2" s="6" t="s">
        <v>50</v>
      </c>
      <c r="AD2" t="s">
        <v>82</v>
      </c>
    </row>
    <row r="3" spans="1:50" x14ac:dyDescent="0.25">
      <c r="A3" t="s">
        <v>111</v>
      </c>
      <c r="B3" t="s">
        <v>112</v>
      </c>
      <c r="C3" s="25">
        <v>44328</v>
      </c>
      <c r="D3" s="15">
        <v>636500</v>
      </c>
      <c r="E3" t="s">
        <v>32</v>
      </c>
      <c r="F3" t="s">
        <v>33</v>
      </c>
      <c r="G3" s="15">
        <v>636500</v>
      </c>
      <c r="H3" s="15">
        <v>176400</v>
      </c>
      <c r="I3" s="20">
        <f>H3/G3*100</f>
        <v>27.714061272584445</v>
      </c>
      <c r="J3" s="15">
        <v>470554</v>
      </c>
      <c r="K3" s="15">
        <f>G3-377554</f>
        <v>258946</v>
      </c>
      <c r="L3" s="15">
        <v>93000</v>
      </c>
      <c r="M3" s="30">
        <v>200</v>
      </c>
      <c r="N3" s="34">
        <v>200</v>
      </c>
      <c r="O3" s="39">
        <v>0.91800000000000004</v>
      </c>
      <c r="P3" s="39">
        <v>0.91800000000000004</v>
      </c>
      <c r="Q3" s="15">
        <f>K3/M3</f>
        <v>1294.73</v>
      </c>
      <c r="R3" s="15">
        <f>K3/O3</f>
        <v>282076.25272331154</v>
      </c>
      <c r="S3" s="44">
        <f>K3/O3/43560</f>
        <v>6.4755797227573817</v>
      </c>
      <c r="T3" s="39">
        <v>200</v>
      </c>
      <c r="U3" s="5" t="s">
        <v>34</v>
      </c>
      <c r="V3" t="s">
        <v>113</v>
      </c>
      <c r="X3" t="s">
        <v>36</v>
      </c>
      <c r="Y3">
        <v>0</v>
      </c>
      <c r="Z3">
        <v>1</v>
      </c>
      <c r="AA3" s="7">
        <v>39377</v>
      </c>
      <c r="AB3" t="s">
        <v>38</v>
      </c>
      <c r="AC3" s="6" t="s">
        <v>39</v>
      </c>
      <c r="AD3" t="s">
        <v>51</v>
      </c>
    </row>
    <row r="4" spans="1:50" x14ac:dyDescent="0.25">
      <c r="A4" t="s">
        <v>78</v>
      </c>
      <c r="B4" t="s">
        <v>79</v>
      </c>
      <c r="C4" s="25">
        <v>44831</v>
      </c>
      <c r="D4" s="15">
        <v>900000</v>
      </c>
      <c r="E4" t="s">
        <v>32</v>
      </c>
      <c r="F4" t="s">
        <v>33</v>
      </c>
      <c r="G4" s="15">
        <v>900000</v>
      </c>
      <c r="H4" s="15">
        <v>321900</v>
      </c>
      <c r="I4" s="20">
        <f>H4/G4*100</f>
        <v>35.766666666666666</v>
      </c>
      <c r="J4" s="15">
        <v>675512</v>
      </c>
      <c r="K4" s="15">
        <f>G4-457112</f>
        <v>442888</v>
      </c>
      <c r="L4" s="15">
        <v>218400</v>
      </c>
      <c r="M4" s="30">
        <v>312</v>
      </c>
      <c r="N4" s="34">
        <v>0</v>
      </c>
      <c r="O4" s="39">
        <v>5.4749999999999996</v>
      </c>
      <c r="P4" s="39">
        <v>5.4749999999999996</v>
      </c>
      <c r="Q4" s="15">
        <f>K4/M4</f>
        <v>1419.5128205128206</v>
      </c>
      <c r="R4" s="15">
        <f>K4/O4</f>
        <v>80892.785388127857</v>
      </c>
      <c r="S4" s="44">
        <f>K4/O4/43560</f>
        <v>1.8570428234189131</v>
      </c>
      <c r="T4" s="39">
        <v>312</v>
      </c>
      <c r="U4" s="5" t="s">
        <v>80</v>
      </c>
      <c r="V4" t="s">
        <v>81</v>
      </c>
      <c r="X4" t="s">
        <v>36</v>
      </c>
      <c r="Y4">
        <v>0</v>
      </c>
      <c r="Z4">
        <v>0</v>
      </c>
      <c r="AA4" s="7">
        <v>45191</v>
      </c>
      <c r="AB4" t="s">
        <v>38</v>
      </c>
      <c r="AC4" s="6" t="s">
        <v>77</v>
      </c>
      <c r="AD4" t="s">
        <v>82</v>
      </c>
    </row>
    <row r="5" spans="1:50" x14ac:dyDescent="0.25">
      <c r="A5" t="s">
        <v>114</v>
      </c>
      <c r="B5" t="s">
        <v>115</v>
      </c>
      <c r="C5" s="25">
        <v>44589</v>
      </c>
      <c r="D5" s="15">
        <v>619400</v>
      </c>
      <c r="E5" t="s">
        <v>32</v>
      </c>
      <c r="F5" t="s">
        <v>33</v>
      </c>
      <c r="G5" s="15">
        <v>619400</v>
      </c>
      <c r="H5" s="15">
        <v>166000</v>
      </c>
      <c r="I5" s="20">
        <f>H5/G5*100</f>
        <v>26.800129157248954</v>
      </c>
      <c r="J5" s="15">
        <v>387285</v>
      </c>
      <c r="K5" s="15">
        <f>G5-316225</f>
        <v>303175</v>
      </c>
      <c r="L5" s="15">
        <v>71060</v>
      </c>
      <c r="M5" s="30">
        <v>209</v>
      </c>
      <c r="N5" s="34">
        <v>0</v>
      </c>
      <c r="O5" s="39">
        <v>2.9</v>
      </c>
      <c r="P5" s="39">
        <v>2.9</v>
      </c>
      <c r="Q5" s="15">
        <f>K5/M5</f>
        <v>1450.598086124402</v>
      </c>
      <c r="R5" s="15">
        <f>K5/O5</f>
        <v>104543.10344827587</v>
      </c>
      <c r="S5" s="44">
        <f>K5/O5/43560</f>
        <v>2.3999794180044964</v>
      </c>
      <c r="T5" s="39">
        <v>209</v>
      </c>
      <c r="U5" s="5" t="s">
        <v>34</v>
      </c>
      <c r="V5" t="s">
        <v>116</v>
      </c>
      <c r="X5" t="s">
        <v>36</v>
      </c>
      <c r="Y5">
        <v>0</v>
      </c>
      <c r="Z5">
        <v>1</v>
      </c>
      <c r="AA5" s="7">
        <v>44949</v>
      </c>
      <c r="AB5" t="s">
        <v>38</v>
      </c>
      <c r="AC5" s="6" t="s">
        <v>39</v>
      </c>
      <c r="AD5" t="s">
        <v>86</v>
      </c>
    </row>
    <row r="6" spans="1:50" x14ac:dyDescent="0.25">
      <c r="A6" t="s">
        <v>99</v>
      </c>
      <c r="B6" t="s">
        <v>100</v>
      </c>
      <c r="C6" s="25">
        <v>44917</v>
      </c>
      <c r="D6" s="15">
        <v>1100000</v>
      </c>
      <c r="E6" t="s">
        <v>32</v>
      </c>
      <c r="F6" t="s">
        <v>33</v>
      </c>
      <c r="G6" s="15">
        <v>1100000</v>
      </c>
      <c r="H6" s="15">
        <v>431319</v>
      </c>
      <c r="I6" s="20">
        <f>H6/G6*100</f>
        <v>39.210818181818183</v>
      </c>
      <c r="J6" s="15">
        <v>1006624</v>
      </c>
      <c r="K6" s="15">
        <f>G6-851469</f>
        <v>248531</v>
      </c>
      <c r="L6" s="15">
        <v>155155</v>
      </c>
      <c r="M6" s="30">
        <v>143</v>
      </c>
      <c r="N6" s="34">
        <v>167</v>
      </c>
      <c r="O6" s="39">
        <v>0.54800000000000004</v>
      </c>
      <c r="P6" s="39">
        <v>0.54800000000000004</v>
      </c>
      <c r="Q6" s="15">
        <f>K6/M6</f>
        <v>1737.979020979021</v>
      </c>
      <c r="R6" s="15">
        <f>K6/O6</f>
        <v>453523.72262773721</v>
      </c>
      <c r="S6" s="44">
        <f>K6/O6/43560</f>
        <v>10.411472052978356</v>
      </c>
      <c r="T6" s="39">
        <v>143</v>
      </c>
      <c r="U6" s="5" t="s">
        <v>34</v>
      </c>
      <c r="V6" t="s">
        <v>101</v>
      </c>
      <c r="X6" t="s">
        <v>36</v>
      </c>
      <c r="Y6">
        <v>0</v>
      </c>
      <c r="Z6">
        <v>1</v>
      </c>
      <c r="AA6" s="7">
        <v>44938</v>
      </c>
      <c r="AB6" t="s">
        <v>38</v>
      </c>
      <c r="AC6" s="6" t="s">
        <v>39</v>
      </c>
      <c r="AD6" t="s">
        <v>65</v>
      </c>
    </row>
    <row r="7" spans="1:50" ht="15.75" thickBot="1" x14ac:dyDescent="0.3">
      <c r="A7" t="s">
        <v>105</v>
      </c>
      <c r="B7" t="s">
        <v>106</v>
      </c>
      <c r="C7" s="25">
        <v>44706</v>
      </c>
      <c r="D7" s="15">
        <v>640000</v>
      </c>
      <c r="E7" t="s">
        <v>32</v>
      </c>
      <c r="F7" t="s">
        <v>33</v>
      </c>
      <c r="G7" s="15">
        <v>640000</v>
      </c>
      <c r="H7" s="15">
        <v>164700</v>
      </c>
      <c r="I7" s="20">
        <f>H7/G7*100</f>
        <v>25.734375</v>
      </c>
      <c r="J7" s="15">
        <v>390156</v>
      </c>
      <c r="K7" s="15">
        <f>G7-345956</f>
        <v>294044</v>
      </c>
      <c r="L7" s="15">
        <v>44200</v>
      </c>
      <c r="M7" s="30">
        <v>130</v>
      </c>
      <c r="N7" s="34">
        <v>167</v>
      </c>
      <c r="O7" s="39">
        <v>0.498</v>
      </c>
      <c r="P7" s="39">
        <v>0.498</v>
      </c>
      <c r="Q7" s="15">
        <f>K7/M7</f>
        <v>2261.876923076923</v>
      </c>
      <c r="R7" s="15">
        <f>K7/O7</f>
        <v>590449.79919678718</v>
      </c>
      <c r="S7" s="44">
        <f>K7/O7/43560</f>
        <v>13.554862240513939</v>
      </c>
      <c r="T7" s="39">
        <v>130</v>
      </c>
      <c r="U7" s="5" t="s">
        <v>34</v>
      </c>
      <c r="V7" t="s">
        <v>107</v>
      </c>
      <c r="X7" t="s">
        <v>36</v>
      </c>
      <c r="Y7">
        <v>0</v>
      </c>
      <c r="Z7">
        <v>0</v>
      </c>
      <c r="AA7" t="s">
        <v>37</v>
      </c>
      <c r="AB7" t="s">
        <v>38</v>
      </c>
      <c r="AC7" s="6" t="s">
        <v>39</v>
      </c>
      <c r="AD7" t="s">
        <v>86</v>
      </c>
    </row>
    <row r="8" spans="1:50" ht="15.75" thickTop="1" x14ac:dyDescent="0.25">
      <c r="A8" s="8"/>
      <c r="B8" s="8"/>
      <c r="C8" s="26" t="s">
        <v>126</v>
      </c>
      <c r="D8" s="16">
        <f>+SUM(D2:D7)</f>
        <v>4075900</v>
      </c>
      <c r="E8" s="8"/>
      <c r="F8" s="8"/>
      <c r="G8" s="16">
        <f>+SUM(G2:G7)</f>
        <v>4075900</v>
      </c>
      <c r="H8" s="16">
        <f>+SUM(H2:H7)</f>
        <v>1309919</v>
      </c>
      <c r="I8" s="21"/>
      <c r="J8" s="16">
        <f>+SUM(J2:J7)</f>
        <v>3035131</v>
      </c>
      <c r="K8" s="16">
        <f>+SUM(K2:K7)</f>
        <v>1727584</v>
      </c>
      <c r="L8" s="16">
        <f>+SUM(L2:L7)</f>
        <v>686815</v>
      </c>
      <c r="M8" s="31">
        <f>+SUM(M2:M7)</f>
        <v>1144</v>
      </c>
      <c r="N8" s="35"/>
      <c r="O8" s="40">
        <f>+SUM(O2:O7)</f>
        <v>10.954999999999998</v>
      </c>
      <c r="P8" s="40">
        <f>+SUM(P2:P7)</f>
        <v>10.954999999999998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</row>
    <row r="9" spans="1:50" x14ac:dyDescent="0.25">
      <c r="A9" s="10"/>
      <c r="B9" s="10"/>
      <c r="C9" s="27"/>
      <c r="D9" s="17"/>
      <c r="E9" s="10"/>
      <c r="F9" s="10"/>
      <c r="G9" s="17"/>
      <c r="H9" s="17" t="s">
        <v>127</v>
      </c>
      <c r="I9" s="22">
        <f>H8/G8*100</f>
        <v>32.138153536642214</v>
      </c>
      <c r="J9" s="17"/>
      <c r="K9" s="17"/>
      <c r="L9" s="17" t="s">
        <v>128</v>
      </c>
      <c r="M9" s="32"/>
      <c r="N9" s="36"/>
      <c r="O9" s="41" t="s">
        <v>128</v>
      </c>
      <c r="P9" s="41"/>
      <c r="Q9" s="17"/>
      <c r="R9" s="17" t="s">
        <v>128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</row>
    <row r="10" spans="1:50" x14ac:dyDescent="0.25">
      <c r="A10" s="12"/>
      <c r="B10" s="12"/>
      <c r="C10" s="28"/>
      <c r="D10" s="18"/>
      <c r="E10" s="12"/>
      <c r="F10" s="12"/>
      <c r="G10" s="18"/>
      <c r="H10" s="18" t="s">
        <v>129</v>
      </c>
      <c r="I10" s="23">
        <f>STDEV(I2:I7)</f>
        <v>5.5935608589193073</v>
      </c>
      <c r="J10" s="18"/>
      <c r="K10" s="18"/>
      <c r="L10" s="18" t="s">
        <v>130</v>
      </c>
      <c r="M10" s="48">
        <f>K8/M8</f>
        <v>1510.1258741258741</v>
      </c>
      <c r="N10" s="37"/>
      <c r="O10" s="42" t="s">
        <v>131</v>
      </c>
      <c r="P10" s="42">
        <f>K8/O8</f>
        <v>157698.21999087176</v>
      </c>
      <c r="Q10" s="18"/>
      <c r="R10" s="18" t="s">
        <v>132</v>
      </c>
      <c r="S10" s="47">
        <f>K8/O8/43560</f>
        <v>3.6202529841797926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</row>
    <row r="12" spans="1:50" x14ac:dyDescent="0.25">
      <c r="K12" s="49"/>
      <c r="L12" s="50" t="s">
        <v>133</v>
      </c>
      <c r="M12" s="51">
        <v>1510</v>
      </c>
    </row>
  </sheetData>
  <conditionalFormatting sqref="A2:AD7">
    <cfRule type="expression" dxfId="17" priority="1" stopIfTrue="1">
      <formula>MOD(ROW(),4)&gt;1</formula>
    </cfRule>
    <cfRule type="expression" dxfId="16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142F9-08FF-4BC5-A03A-3B2860F7D709}">
  <dimension ref="A1:AX16"/>
  <sheetViews>
    <sheetView workbookViewId="0">
      <selection activeCell="G34" sqref="G34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93</v>
      </c>
      <c r="B2" t="s">
        <v>94</v>
      </c>
      <c r="C2" s="25">
        <v>44789</v>
      </c>
      <c r="D2" s="15">
        <v>783000</v>
      </c>
      <c r="E2" t="s">
        <v>32</v>
      </c>
      <c r="F2" t="s">
        <v>33</v>
      </c>
      <c r="G2" s="15">
        <v>783000</v>
      </c>
      <c r="H2" s="15">
        <v>320300</v>
      </c>
      <c r="I2" s="20">
        <f>H2/G2*100</f>
        <v>40.90676883780332</v>
      </c>
      <c r="J2" s="15">
        <v>750632</v>
      </c>
      <c r="K2" s="15">
        <f>G2-637232</f>
        <v>145768</v>
      </c>
      <c r="L2" s="15">
        <v>113400</v>
      </c>
      <c r="M2" s="30">
        <v>162</v>
      </c>
      <c r="N2" s="34">
        <v>0</v>
      </c>
      <c r="O2" s="39">
        <v>0.78</v>
      </c>
      <c r="P2" s="39">
        <v>0.78</v>
      </c>
      <c r="Q2" s="15">
        <f>K2/M2</f>
        <v>899.80246913580243</v>
      </c>
      <c r="R2" s="15">
        <f>K2/O2</f>
        <v>186882.05128205128</v>
      </c>
      <c r="S2" s="44">
        <f>K2/O2/43560</f>
        <v>4.2902215629488358</v>
      </c>
      <c r="T2" s="39">
        <v>162</v>
      </c>
      <c r="U2" s="5" t="s">
        <v>34</v>
      </c>
      <c r="V2" t="s">
        <v>95</v>
      </c>
      <c r="X2" t="s">
        <v>36</v>
      </c>
      <c r="Y2">
        <v>0</v>
      </c>
      <c r="Z2">
        <v>1</v>
      </c>
      <c r="AA2" s="7">
        <v>39363</v>
      </c>
      <c r="AB2" t="s">
        <v>38</v>
      </c>
      <c r="AC2" s="6" t="s">
        <v>39</v>
      </c>
      <c r="AD2" t="s">
        <v>61</v>
      </c>
    </row>
    <row r="3" spans="1:50" x14ac:dyDescent="0.25">
      <c r="A3" t="s">
        <v>47</v>
      </c>
      <c r="B3" t="s">
        <v>48</v>
      </c>
      <c r="C3" s="25">
        <v>44995</v>
      </c>
      <c r="D3" s="15">
        <v>218000</v>
      </c>
      <c r="E3" t="s">
        <v>32</v>
      </c>
      <c r="F3" t="s">
        <v>33</v>
      </c>
      <c r="G3" s="15">
        <v>218000</v>
      </c>
      <c r="H3" s="15">
        <v>0</v>
      </c>
      <c r="I3" s="20">
        <f>H3/G3*100</f>
        <v>0</v>
      </c>
      <c r="J3" s="15">
        <v>108345</v>
      </c>
      <c r="K3" s="15">
        <f>G3-0</f>
        <v>218000</v>
      </c>
      <c r="L3" s="15">
        <v>108345</v>
      </c>
      <c r="M3" s="30">
        <v>233</v>
      </c>
      <c r="N3" s="34">
        <v>0</v>
      </c>
      <c r="O3" s="39">
        <v>2.71</v>
      </c>
      <c r="P3" s="39">
        <v>2.71</v>
      </c>
      <c r="Q3" s="15">
        <f>K3/M3</f>
        <v>935.62231759656652</v>
      </c>
      <c r="R3" s="15">
        <f>K3/O3</f>
        <v>80442.804428044285</v>
      </c>
      <c r="S3" s="44">
        <f>K3/O3/43560</f>
        <v>1.8467126820028532</v>
      </c>
      <c r="T3" s="39">
        <v>233</v>
      </c>
      <c r="U3" s="5" t="s">
        <v>34</v>
      </c>
      <c r="V3" t="s">
        <v>49</v>
      </c>
      <c r="X3" t="s">
        <v>36</v>
      </c>
      <c r="Y3">
        <v>0</v>
      </c>
      <c r="Z3">
        <v>0</v>
      </c>
      <c r="AA3" t="s">
        <v>37</v>
      </c>
      <c r="AC3" s="6" t="s">
        <v>50</v>
      </c>
      <c r="AD3" t="s">
        <v>51</v>
      </c>
    </row>
    <row r="4" spans="1:50" x14ac:dyDescent="0.25">
      <c r="A4" t="s">
        <v>55</v>
      </c>
      <c r="B4" t="s">
        <v>56</v>
      </c>
      <c r="C4" s="25">
        <v>44904</v>
      </c>
      <c r="D4" s="15">
        <v>1600000</v>
      </c>
      <c r="E4" t="s">
        <v>32</v>
      </c>
      <c r="F4" t="s">
        <v>33</v>
      </c>
      <c r="G4" s="15">
        <v>1600000</v>
      </c>
      <c r="H4" s="15">
        <v>518600</v>
      </c>
      <c r="I4" s="20">
        <f>H4/G4*100</f>
        <v>32.412500000000001</v>
      </c>
      <c r="J4" s="15">
        <v>1237896</v>
      </c>
      <c r="K4" s="15">
        <f>G4-898665</f>
        <v>701335</v>
      </c>
      <c r="L4" s="15">
        <v>339231</v>
      </c>
      <c r="M4" s="30">
        <v>729.53</v>
      </c>
      <c r="N4" s="34">
        <v>0</v>
      </c>
      <c r="O4" s="39">
        <v>8.8000000000000007</v>
      </c>
      <c r="P4" s="39">
        <v>8.8000000000000007</v>
      </c>
      <c r="Q4" s="15">
        <f>K4/M4</f>
        <v>961.35182925993456</v>
      </c>
      <c r="R4" s="15">
        <f>K4/O4</f>
        <v>79697.159090909088</v>
      </c>
      <c r="S4" s="44">
        <f>K4/O4/43560</f>
        <v>1.8295950204524585</v>
      </c>
      <c r="T4" s="39">
        <v>729.53</v>
      </c>
      <c r="U4" s="5" t="s">
        <v>34</v>
      </c>
      <c r="V4" t="s">
        <v>57</v>
      </c>
      <c r="X4" t="s">
        <v>36</v>
      </c>
      <c r="Y4">
        <v>0</v>
      </c>
      <c r="Z4">
        <v>1</v>
      </c>
      <c r="AA4" s="7">
        <v>44944</v>
      </c>
      <c r="AB4" t="s">
        <v>38</v>
      </c>
      <c r="AC4" s="6" t="s">
        <v>39</v>
      </c>
      <c r="AD4" t="s">
        <v>51</v>
      </c>
    </row>
    <row r="5" spans="1:50" x14ac:dyDescent="0.25">
      <c r="A5" t="s">
        <v>62</v>
      </c>
      <c r="B5" t="s">
        <v>63</v>
      </c>
      <c r="C5" s="25">
        <v>44575</v>
      </c>
      <c r="D5" s="15">
        <v>850000</v>
      </c>
      <c r="E5" t="s">
        <v>32</v>
      </c>
      <c r="F5" t="s">
        <v>33</v>
      </c>
      <c r="G5" s="15">
        <v>850000</v>
      </c>
      <c r="H5" s="15">
        <v>339500</v>
      </c>
      <c r="I5" s="20">
        <f>H5/G5*100</f>
        <v>39.941176470588232</v>
      </c>
      <c r="J5" s="15">
        <v>873957</v>
      </c>
      <c r="K5" s="15">
        <f>G5-613557</f>
        <v>236443</v>
      </c>
      <c r="L5" s="15">
        <v>260400</v>
      </c>
      <c r="M5" s="30">
        <v>240</v>
      </c>
      <c r="N5" s="34">
        <v>0</v>
      </c>
      <c r="O5" s="39">
        <v>1.2729999999999999</v>
      </c>
      <c r="P5" s="39">
        <v>1.2729999999999999</v>
      </c>
      <c r="Q5" s="15">
        <f>K5/M5</f>
        <v>985.17916666666667</v>
      </c>
      <c r="R5" s="15">
        <f>K5/O5</f>
        <v>185736.84210526317</v>
      </c>
      <c r="S5" s="44">
        <f>K5/O5/43560</f>
        <v>4.2639311778067759</v>
      </c>
      <c r="T5" s="39">
        <v>240</v>
      </c>
      <c r="U5" s="5" t="s">
        <v>34</v>
      </c>
      <c r="V5" t="s">
        <v>64</v>
      </c>
      <c r="X5" t="s">
        <v>36</v>
      </c>
      <c r="Y5">
        <v>0</v>
      </c>
      <c r="Z5">
        <v>1</v>
      </c>
      <c r="AA5" s="7">
        <v>43396</v>
      </c>
      <c r="AB5" t="s">
        <v>38</v>
      </c>
      <c r="AC5" s="6" t="s">
        <v>39</v>
      </c>
      <c r="AD5" t="s">
        <v>65</v>
      </c>
    </row>
    <row r="6" spans="1:50" x14ac:dyDescent="0.25">
      <c r="A6" t="s">
        <v>108</v>
      </c>
      <c r="B6" t="s">
        <v>109</v>
      </c>
      <c r="C6" s="25">
        <v>44425</v>
      </c>
      <c r="D6" s="15">
        <v>500000</v>
      </c>
      <c r="E6" t="s">
        <v>32</v>
      </c>
      <c r="F6" t="s">
        <v>33</v>
      </c>
      <c r="G6" s="15">
        <v>500000</v>
      </c>
      <c r="H6" s="15">
        <v>144000</v>
      </c>
      <c r="I6" s="20">
        <f>H6/G6*100</f>
        <v>28.799999999999997</v>
      </c>
      <c r="J6" s="15">
        <v>398245</v>
      </c>
      <c r="K6" s="15">
        <f>G6-354045</f>
        <v>145955</v>
      </c>
      <c r="L6" s="15">
        <v>44200</v>
      </c>
      <c r="M6" s="30">
        <v>130</v>
      </c>
      <c r="N6" s="34">
        <v>167</v>
      </c>
      <c r="O6" s="39">
        <v>0.498</v>
      </c>
      <c r="P6" s="39">
        <v>0.498</v>
      </c>
      <c r="Q6" s="15">
        <f>K6/M6</f>
        <v>1122.7307692307693</v>
      </c>
      <c r="R6" s="15">
        <f>K6/O6</f>
        <v>293082.32931726909</v>
      </c>
      <c r="S6" s="44">
        <f>K6/O6/43560</f>
        <v>6.7282444746847814</v>
      </c>
      <c r="T6" s="39">
        <v>130</v>
      </c>
      <c r="U6" s="5" t="s">
        <v>34</v>
      </c>
      <c r="V6" t="s">
        <v>110</v>
      </c>
      <c r="X6" t="s">
        <v>36</v>
      </c>
      <c r="Y6">
        <v>1</v>
      </c>
      <c r="Z6">
        <v>0</v>
      </c>
      <c r="AA6" s="7">
        <v>39993</v>
      </c>
      <c r="AB6" t="s">
        <v>38</v>
      </c>
      <c r="AC6" s="6" t="s">
        <v>39</v>
      </c>
      <c r="AD6" t="s">
        <v>86</v>
      </c>
    </row>
    <row r="7" spans="1:50" x14ac:dyDescent="0.25">
      <c r="A7" t="s">
        <v>96</v>
      </c>
      <c r="B7" t="s">
        <v>97</v>
      </c>
      <c r="C7" s="25">
        <v>44763</v>
      </c>
      <c r="D7" s="15">
        <v>180000</v>
      </c>
      <c r="E7" t="s">
        <v>32</v>
      </c>
      <c r="F7" t="s">
        <v>33</v>
      </c>
      <c r="G7" s="15">
        <v>180000</v>
      </c>
      <c r="H7" s="15">
        <v>49600</v>
      </c>
      <c r="I7" s="20">
        <f>H7/G7*100</f>
        <v>27.555555555555557</v>
      </c>
      <c r="J7" s="15">
        <v>105000</v>
      </c>
      <c r="K7" s="15">
        <f>G7-0</f>
        <v>180000</v>
      </c>
      <c r="L7" s="15">
        <v>105000</v>
      </c>
      <c r="M7" s="30">
        <v>150</v>
      </c>
      <c r="N7" s="34">
        <v>179</v>
      </c>
      <c r="O7" s="39">
        <v>0.61599999999999999</v>
      </c>
      <c r="P7" s="39">
        <v>0.61599999999999999</v>
      </c>
      <c r="Q7" s="15">
        <f>K7/M7</f>
        <v>1200</v>
      </c>
      <c r="R7" s="15">
        <f>K7/O7</f>
        <v>292207.79220779223</v>
      </c>
      <c r="S7" s="44">
        <f>K7/O7/43560</f>
        <v>6.7081678651926593</v>
      </c>
      <c r="T7" s="39">
        <v>150</v>
      </c>
      <c r="U7" s="5" t="s">
        <v>34</v>
      </c>
      <c r="V7" t="s">
        <v>98</v>
      </c>
      <c r="X7" t="s">
        <v>36</v>
      </c>
      <c r="Y7">
        <v>0</v>
      </c>
      <c r="Z7">
        <v>1</v>
      </c>
      <c r="AA7" t="s">
        <v>37</v>
      </c>
      <c r="AB7" t="s">
        <v>75</v>
      </c>
      <c r="AC7" s="6" t="s">
        <v>50</v>
      </c>
      <c r="AD7" t="s">
        <v>82</v>
      </c>
    </row>
    <row r="8" spans="1:50" x14ac:dyDescent="0.25">
      <c r="A8" t="s">
        <v>111</v>
      </c>
      <c r="B8" t="s">
        <v>112</v>
      </c>
      <c r="C8" s="25">
        <v>44328</v>
      </c>
      <c r="D8" s="15">
        <v>636500</v>
      </c>
      <c r="E8" t="s">
        <v>32</v>
      </c>
      <c r="F8" t="s">
        <v>33</v>
      </c>
      <c r="G8" s="15">
        <v>636500</v>
      </c>
      <c r="H8" s="15">
        <v>176400</v>
      </c>
      <c r="I8" s="20">
        <f>H8/G8*100</f>
        <v>27.714061272584445</v>
      </c>
      <c r="J8" s="15">
        <v>470554</v>
      </c>
      <c r="K8" s="15">
        <f>G8-377554</f>
        <v>258946</v>
      </c>
      <c r="L8" s="15">
        <v>93000</v>
      </c>
      <c r="M8" s="30">
        <v>200</v>
      </c>
      <c r="N8" s="34">
        <v>200</v>
      </c>
      <c r="O8" s="39">
        <v>0.91800000000000004</v>
      </c>
      <c r="P8" s="39">
        <v>0.91800000000000004</v>
      </c>
      <c r="Q8" s="15">
        <f>K8/M8</f>
        <v>1294.73</v>
      </c>
      <c r="R8" s="15">
        <f>K8/O8</f>
        <v>282076.25272331154</v>
      </c>
      <c r="S8" s="44">
        <f>K8/O8/43560</f>
        <v>6.4755797227573817</v>
      </c>
      <c r="T8" s="39">
        <v>200</v>
      </c>
      <c r="U8" s="5" t="s">
        <v>34</v>
      </c>
      <c r="V8" t="s">
        <v>113</v>
      </c>
      <c r="X8" t="s">
        <v>36</v>
      </c>
      <c r="Y8">
        <v>0</v>
      </c>
      <c r="Z8">
        <v>1</v>
      </c>
      <c r="AA8" s="7">
        <v>39377</v>
      </c>
      <c r="AB8" t="s">
        <v>38</v>
      </c>
      <c r="AC8" s="6" t="s">
        <v>39</v>
      </c>
      <c r="AD8" t="s">
        <v>51</v>
      </c>
    </row>
    <row r="9" spans="1:50" x14ac:dyDescent="0.25">
      <c r="A9" t="s">
        <v>78</v>
      </c>
      <c r="B9" t="s">
        <v>79</v>
      </c>
      <c r="C9" s="25">
        <v>44831</v>
      </c>
      <c r="D9" s="15">
        <v>900000</v>
      </c>
      <c r="E9" t="s">
        <v>32</v>
      </c>
      <c r="F9" t="s">
        <v>33</v>
      </c>
      <c r="G9" s="15">
        <v>900000</v>
      </c>
      <c r="H9" s="15">
        <v>321900</v>
      </c>
      <c r="I9" s="20">
        <f>H9/G9*100</f>
        <v>35.766666666666666</v>
      </c>
      <c r="J9" s="15">
        <v>675512</v>
      </c>
      <c r="K9" s="15">
        <f>G9-457112</f>
        <v>442888</v>
      </c>
      <c r="L9" s="15">
        <v>218400</v>
      </c>
      <c r="M9" s="30">
        <v>312</v>
      </c>
      <c r="N9" s="34">
        <v>0</v>
      </c>
      <c r="O9" s="39">
        <v>5.4749999999999996</v>
      </c>
      <c r="P9" s="39">
        <v>5.4749999999999996</v>
      </c>
      <c r="Q9" s="15">
        <f>K9/M9</f>
        <v>1419.5128205128206</v>
      </c>
      <c r="R9" s="15">
        <f>K9/O9</f>
        <v>80892.785388127857</v>
      </c>
      <c r="S9" s="44">
        <f>K9/O9/43560</f>
        <v>1.8570428234189131</v>
      </c>
      <c r="T9" s="39">
        <v>312</v>
      </c>
      <c r="U9" s="5" t="s">
        <v>80</v>
      </c>
      <c r="V9" t="s">
        <v>81</v>
      </c>
      <c r="X9" t="s">
        <v>36</v>
      </c>
      <c r="Y9">
        <v>0</v>
      </c>
      <c r="Z9">
        <v>0</v>
      </c>
      <c r="AA9" s="7">
        <v>45191</v>
      </c>
      <c r="AB9" t="s">
        <v>38</v>
      </c>
      <c r="AC9" s="6" t="s">
        <v>77</v>
      </c>
      <c r="AD9" t="s">
        <v>82</v>
      </c>
    </row>
    <row r="10" spans="1:50" x14ac:dyDescent="0.25">
      <c r="A10" t="s">
        <v>114</v>
      </c>
      <c r="B10" t="s">
        <v>115</v>
      </c>
      <c r="C10" s="25">
        <v>44589</v>
      </c>
      <c r="D10" s="15">
        <v>619400</v>
      </c>
      <c r="E10" t="s">
        <v>32</v>
      </c>
      <c r="F10" t="s">
        <v>33</v>
      </c>
      <c r="G10" s="15">
        <v>619400</v>
      </c>
      <c r="H10" s="15">
        <v>166000</v>
      </c>
      <c r="I10" s="20">
        <f>H10/G10*100</f>
        <v>26.800129157248954</v>
      </c>
      <c r="J10" s="15">
        <v>387285</v>
      </c>
      <c r="K10" s="15">
        <f>G10-316225</f>
        <v>303175</v>
      </c>
      <c r="L10" s="15">
        <v>71060</v>
      </c>
      <c r="M10" s="30">
        <v>209</v>
      </c>
      <c r="N10" s="34">
        <v>0</v>
      </c>
      <c r="O10" s="39">
        <v>2.9</v>
      </c>
      <c r="P10" s="39">
        <v>2.9</v>
      </c>
      <c r="Q10" s="15">
        <f>K10/M10</f>
        <v>1450.598086124402</v>
      </c>
      <c r="R10" s="15">
        <f>K10/O10</f>
        <v>104543.10344827587</v>
      </c>
      <c r="S10" s="44">
        <f>K10/O10/43560</f>
        <v>2.3999794180044964</v>
      </c>
      <c r="T10" s="39">
        <v>209</v>
      </c>
      <c r="U10" s="5" t="s">
        <v>34</v>
      </c>
      <c r="V10" t="s">
        <v>116</v>
      </c>
      <c r="X10" t="s">
        <v>36</v>
      </c>
      <c r="Y10">
        <v>0</v>
      </c>
      <c r="Z10">
        <v>1</v>
      </c>
      <c r="AA10" s="7">
        <v>44949</v>
      </c>
      <c r="AB10" t="s">
        <v>38</v>
      </c>
      <c r="AC10" s="6" t="s">
        <v>39</v>
      </c>
      <c r="AD10" t="s">
        <v>86</v>
      </c>
    </row>
    <row r="11" spans="1:50" ht="15.75" thickBot="1" x14ac:dyDescent="0.3">
      <c r="A11" t="s">
        <v>99</v>
      </c>
      <c r="B11" t="s">
        <v>100</v>
      </c>
      <c r="C11" s="25">
        <v>44917</v>
      </c>
      <c r="D11" s="15">
        <v>1100000</v>
      </c>
      <c r="E11" t="s">
        <v>32</v>
      </c>
      <c r="F11" t="s">
        <v>33</v>
      </c>
      <c r="G11" s="15">
        <v>1100000</v>
      </c>
      <c r="H11" s="15">
        <v>431319</v>
      </c>
      <c r="I11" s="20">
        <f>H11/G11*100</f>
        <v>39.210818181818183</v>
      </c>
      <c r="J11" s="15">
        <v>1006624</v>
      </c>
      <c r="K11" s="15">
        <f>G11-851469</f>
        <v>248531</v>
      </c>
      <c r="L11" s="15">
        <v>155155</v>
      </c>
      <c r="M11" s="30">
        <v>143</v>
      </c>
      <c r="N11" s="34">
        <v>167</v>
      </c>
      <c r="O11" s="39">
        <v>0.54800000000000004</v>
      </c>
      <c r="P11" s="39">
        <v>0.54800000000000004</v>
      </c>
      <c r="Q11" s="15">
        <f>K11/M11</f>
        <v>1737.979020979021</v>
      </c>
      <c r="R11" s="15">
        <f>K11/O11</f>
        <v>453523.72262773721</v>
      </c>
      <c r="S11" s="44">
        <f>K11/O11/43560</f>
        <v>10.411472052978356</v>
      </c>
      <c r="T11" s="39">
        <v>143</v>
      </c>
      <c r="U11" s="5" t="s">
        <v>34</v>
      </c>
      <c r="V11" t="s">
        <v>101</v>
      </c>
      <c r="X11" t="s">
        <v>36</v>
      </c>
      <c r="Y11">
        <v>0</v>
      </c>
      <c r="Z11">
        <v>1</v>
      </c>
      <c r="AA11" s="7">
        <v>44938</v>
      </c>
      <c r="AB11" t="s">
        <v>38</v>
      </c>
      <c r="AC11" s="6" t="s">
        <v>39</v>
      </c>
      <c r="AD11" t="s">
        <v>65</v>
      </c>
    </row>
    <row r="12" spans="1:50" ht="15.75" thickTop="1" x14ac:dyDescent="0.25">
      <c r="A12" s="8"/>
      <c r="B12" s="8"/>
      <c r="C12" s="26" t="s">
        <v>126</v>
      </c>
      <c r="D12" s="16">
        <f>+SUM(D2:D11)</f>
        <v>7386900</v>
      </c>
      <c r="E12" s="8"/>
      <c r="F12" s="8"/>
      <c r="G12" s="16">
        <f>+SUM(G2:G11)</f>
        <v>7386900</v>
      </c>
      <c r="H12" s="16">
        <f>+SUM(H2:H11)</f>
        <v>2467619</v>
      </c>
      <c r="I12" s="21"/>
      <c r="J12" s="16">
        <f>+SUM(J2:J11)</f>
        <v>6014050</v>
      </c>
      <c r="K12" s="16">
        <f>+SUM(K2:K11)</f>
        <v>2881041</v>
      </c>
      <c r="L12" s="16">
        <f>+SUM(L2:L11)</f>
        <v>1508191</v>
      </c>
      <c r="M12" s="31">
        <f>+SUM(M2:M11)</f>
        <v>2508.5299999999997</v>
      </c>
      <c r="N12" s="35"/>
      <c r="O12" s="40">
        <f>+SUM(O2:O11)</f>
        <v>24.518000000000001</v>
      </c>
      <c r="P12" s="40">
        <f>+SUM(P2:P11)</f>
        <v>24.518000000000001</v>
      </c>
      <c r="Q12" s="16"/>
      <c r="R12" s="16"/>
      <c r="S12" s="45"/>
      <c r="T12" s="40"/>
      <c r="U12" s="9"/>
      <c r="V12" s="8"/>
      <c r="W12" s="8"/>
      <c r="X12" s="8"/>
      <c r="Y12" s="8"/>
      <c r="Z12" s="8"/>
      <c r="AA12" s="8"/>
      <c r="AB12" s="8"/>
      <c r="AC12" s="8"/>
      <c r="AD12" s="8"/>
    </row>
    <row r="13" spans="1:50" x14ac:dyDescent="0.25">
      <c r="A13" s="10"/>
      <c r="B13" s="10"/>
      <c r="C13" s="27"/>
      <c r="D13" s="17"/>
      <c r="E13" s="10"/>
      <c r="F13" s="10"/>
      <c r="G13" s="17"/>
      <c r="H13" s="17" t="s">
        <v>127</v>
      </c>
      <c r="I13" s="22">
        <f>H12/G12*100</f>
        <v>33.405339181524049</v>
      </c>
      <c r="J13" s="17"/>
      <c r="K13" s="17"/>
      <c r="L13" s="17" t="s">
        <v>128</v>
      </c>
      <c r="M13" s="32"/>
      <c r="N13" s="36"/>
      <c r="O13" s="41" t="s">
        <v>128</v>
      </c>
      <c r="P13" s="41"/>
      <c r="Q13" s="17"/>
      <c r="R13" s="17" t="s">
        <v>128</v>
      </c>
      <c r="S13" s="46"/>
      <c r="T13" s="41"/>
      <c r="U13" s="11"/>
      <c r="V13" s="10"/>
      <c r="W13" s="10"/>
      <c r="X13" s="10"/>
      <c r="Y13" s="10"/>
      <c r="Z13" s="10"/>
      <c r="AA13" s="10"/>
      <c r="AB13" s="10"/>
      <c r="AC13" s="10"/>
      <c r="AD13" s="10"/>
    </row>
    <row r="14" spans="1:50" x14ac:dyDescent="0.25">
      <c r="A14" s="12"/>
      <c r="B14" s="12"/>
      <c r="C14" s="28"/>
      <c r="D14" s="18"/>
      <c r="E14" s="12"/>
      <c r="F14" s="12"/>
      <c r="G14" s="18"/>
      <c r="H14" s="18" t="s">
        <v>129</v>
      </c>
      <c r="I14" s="23">
        <f>STDEV(I2:I11)</f>
        <v>11.853263695449115</v>
      </c>
      <c r="J14" s="18"/>
      <c r="K14" s="18"/>
      <c r="L14" s="18" t="s">
        <v>130</v>
      </c>
      <c r="M14" s="48">
        <f>K12/M12</f>
        <v>1148.4977257597079</v>
      </c>
      <c r="N14" s="37"/>
      <c r="O14" s="42" t="s">
        <v>131</v>
      </c>
      <c r="P14" s="42">
        <f>K12/O12</f>
        <v>117507.17839954319</v>
      </c>
      <c r="Q14" s="18"/>
      <c r="R14" s="18" t="s">
        <v>132</v>
      </c>
      <c r="S14" s="47">
        <f>K12/O12/43560</f>
        <v>2.6975936271704128</v>
      </c>
      <c r="T14" s="42"/>
      <c r="U14" s="13"/>
      <c r="V14" s="12"/>
      <c r="W14" s="12"/>
      <c r="X14" s="12"/>
      <c r="Y14" s="12"/>
      <c r="Z14" s="12"/>
      <c r="AA14" s="12"/>
      <c r="AB14" s="12"/>
      <c r="AC14" s="12"/>
      <c r="AD14" s="12"/>
    </row>
    <row r="16" spans="1:50" x14ac:dyDescent="0.25">
      <c r="K16" s="49"/>
      <c r="L16" s="50" t="s">
        <v>133</v>
      </c>
      <c r="M16" s="51">
        <v>1150</v>
      </c>
    </row>
  </sheetData>
  <conditionalFormatting sqref="A2:AD11">
    <cfRule type="expression" dxfId="15" priority="1" stopIfTrue="1">
      <formula>MOD(ROW(),4)&gt;1</formula>
    </cfRule>
    <cfRule type="expression" dxfId="14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0ECC-F1A7-47FC-A948-3A56BEB4A132}">
  <dimension ref="A1:AX16"/>
  <sheetViews>
    <sheetView workbookViewId="0">
      <selection activeCell="H22" sqref="H22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52</v>
      </c>
      <c r="B2" t="s">
        <v>53</v>
      </c>
      <c r="C2" s="25">
        <v>44935</v>
      </c>
      <c r="D2" s="15">
        <v>200000</v>
      </c>
      <c r="E2" t="s">
        <v>32</v>
      </c>
      <c r="F2" t="s">
        <v>33</v>
      </c>
      <c r="G2" s="15">
        <v>200000</v>
      </c>
      <c r="H2" s="15">
        <v>0</v>
      </c>
      <c r="I2" s="20">
        <f>H2/G2*100</f>
        <v>0</v>
      </c>
      <c r="J2" s="15">
        <v>108345</v>
      </c>
      <c r="K2" s="15">
        <f>G2-0</f>
        <v>200000</v>
      </c>
      <c r="L2" s="15">
        <v>108345</v>
      </c>
      <c r="M2" s="30">
        <v>233</v>
      </c>
      <c r="N2" s="34">
        <v>0</v>
      </c>
      <c r="O2" s="39">
        <v>2.71</v>
      </c>
      <c r="P2" s="39">
        <v>2.71</v>
      </c>
      <c r="Q2" s="15">
        <f>K2/M2</f>
        <v>858.36909871244632</v>
      </c>
      <c r="R2" s="15">
        <f>K2/O2</f>
        <v>73800.738007380074</v>
      </c>
      <c r="S2" s="44">
        <f>K2/O2/43560</f>
        <v>1.6942318183512415</v>
      </c>
      <c r="T2" s="39">
        <v>233</v>
      </c>
      <c r="U2" s="5" t="s">
        <v>34</v>
      </c>
      <c r="V2" t="s">
        <v>54</v>
      </c>
      <c r="X2" t="s">
        <v>36</v>
      </c>
      <c r="Y2">
        <v>0</v>
      </c>
      <c r="Z2">
        <v>0</v>
      </c>
      <c r="AA2" t="s">
        <v>37</v>
      </c>
      <c r="AC2" s="6" t="s">
        <v>50</v>
      </c>
      <c r="AD2" t="s">
        <v>51</v>
      </c>
    </row>
    <row r="3" spans="1:50" x14ac:dyDescent="0.25">
      <c r="A3" t="s">
        <v>41</v>
      </c>
      <c r="B3" t="s">
        <v>42</v>
      </c>
      <c r="C3" s="25">
        <v>44337</v>
      </c>
      <c r="D3" s="15">
        <v>1515000</v>
      </c>
      <c r="E3" t="s">
        <v>32</v>
      </c>
      <c r="F3" t="s">
        <v>43</v>
      </c>
      <c r="G3" s="15">
        <v>1515000</v>
      </c>
      <c r="H3" s="15">
        <v>642100</v>
      </c>
      <c r="I3" s="20">
        <f>H3/G3*100</f>
        <v>42.382838283828384</v>
      </c>
      <c r="J3" s="15">
        <v>1705588</v>
      </c>
      <c r="K3" s="15">
        <f>G3-1344939</f>
        <v>170061</v>
      </c>
      <c r="L3" s="15">
        <v>355658</v>
      </c>
      <c r="M3" s="30">
        <v>198</v>
      </c>
      <c r="N3" s="34">
        <v>0</v>
      </c>
      <c r="O3" s="39">
        <v>3.58</v>
      </c>
      <c r="P3" s="39">
        <v>2.1800000000000002</v>
      </c>
      <c r="Q3" s="15">
        <f>K3/M3</f>
        <v>858.89393939393938</v>
      </c>
      <c r="R3" s="15">
        <f>K3/O3</f>
        <v>47503.072625698325</v>
      </c>
      <c r="S3" s="44">
        <f>K3/O3/43560</f>
        <v>1.0905204918663527</v>
      </c>
      <c r="T3" s="39">
        <v>198</v>
      </c>
      <c r="U3" s="5" t="s">
        <v>34</v>
      </c>
      <c r="V3" t="s">
        <v>44</v>
      </c>
      <c r="W3" t="s">
        <v>45</v>
      </c>
      <c r="X3" t="s">
        <v>36</v>
      </c>
      <c r="Y3">
        <v>1</v>
      </c>
      <c r="Z3">
        <v>0</v>
      </c>
      <c r="AA3" s="7">
        <v>40049</v>
      </c>
      <c r="AB3" t="s">
        <v>38</v>
      </c>
      <c r="AC3" s="6" t="s">
        <v>39</v>
      </c>
      <c r="AD3" t="s">
        <v>46</v>
      </c>
    </row>
    <row r="4" spans="1:50" x14ac:dyDescent="0.25">
      <c r="A4" t="s">
        <v>93</v>
      </c>
      <c r="B4" t="s">
        <v>94</v>
      </c>
      <c r="C4" s="25">
        <v>44789</v>
      </c>
      <c r="D4" s="15">
        <v>783000</v>
      </c>
      <c r="E4" t="s">
        <v>32</v>
      </c>
      <c r="F4" t="s">
        <v>33</v>
      </c>
      <c r="G4" s="15">
        <v>783000</v>
      </c>
      <c r="H4" s="15">
        <v>320300</v>
      </c>
      <c r="I4" s="20">
        <f>H4/G4*100</f>
        <v>40.90676883780332</v>
      </c>
      <c r="J4" s="15">
        <v>750632</v>
      </c>
      <c r="K4" s="15">
        <f>G4-637232</f>
        <v>145768</v>
      </c>
      <c r="L4" s="15">
        <v>113400</v>
      </c>
      <c r="M4" s="30">
        <v>162</v>
      </c>
      <c r="N4" s="34">
        <v>0</v>
      </c>
      <c r="O4" s="39">
        <v>0.78</v>
      </c>
      <c r="P4" s="39">
        <v>0.78</v>
      </c>
      <c r="Q4" s="15">
        <f>K4/M4</f>
        <v>899.80246913580243</v>
      </c>
      <c r="R4" s="15">
        <f>K4/O4</f>
        <v>186882.05128205128</v>
      </c>
      <c r="S4" s="44">
        <f>K4/O4/43560</f>
        <v>4.2902215629488358</v>
      </c>
      <c r="T4" s="39">
        <v>162</v>
      </c>
      <c r="U4" s="5" t="s">
        <v>34</v>
      </c>
      <c r="V4" t="s">
        <v>95</v>
      </c>
      <c r="X4" t="s">
        <v>36</v>
      </c>
      <c r="Y4">
        <v>0</v>
      </c>
      <c r="Z4">
        <v>1</v>
      </c>
      <c r="AA4" s="7">
        <v>39363</v>
      </c>
      <c r="AB4" t="s">
        <v>38</v>
      </c>
      <c r="AC4" s="6" t="s">
        <v>39</v>
      </c>
      <c r="AD4" t="s">
        <v>61</v>
      </c>
    </row>
    <row r="5" spans="1:50" x14ac:dyDescent="0.25">
      <c r="A5" t="s">
        <v>47</v>
      </c>
      <c r="B5" t="s">
        <v>48</v>
      </c>
      <c r="C5" s="25">
        <v>44995</v>
      </c>
      <c r="D5" s="15">
        <v>218000</v>
      </c>
      <c r="E5" t="s">
        <v>32</v>
      </c>
      <c r="F5" t="s">
        <v>33</v>
      </c>
      <c r="G5" s="15">
        <v>218000</v>
      </c>
      <c r="H5" s="15">
        <v>0</v>
      </c>
      <c r="I5" s="20">
        <f>H5/G5*100</f>
        <v>0</v>
      </c>
      <c r="J5" s="15">
        <v>108345</v>
      </c>
      <c r="K5" s="15">
        <f>G5-0</f>
        <v>218000</v>
      </c>
      <c r="L5" s="15">
        <v>108345</v>
      </c>
      <c r="M5" s="30">
        <v>233</v>
      </c>
      <c r="N5" s="34">
        <v>0</v>
      </c>
      <c r="O5" s="39">
        <v>2.71</v>
      </c>
      <c r="P5" s="39">
        <v>2.71</v>
      </c>
      <c r="Q5" s="15">
        <f>K5/M5</f>
        <v>935.62231759656652</v>
      </c>
      <c r="R5" s="15">
        <f>K5/O5</f>
        <v>80442.804428044285</v>
      </c>
      <c r="S5" s="44">
        <f>K5/O5/43560</f>
        <v>1.8467126820028532</v>
      </c>
      <c r="T5" s="39">
        <v>233</v>
      </c>
      <c r="U5" s="5" t="s">
        <v>34</v>
      </c>
      <c r="V5" t="s">
        <v>49</v>
      </c>
      <c r="X5" t="s">
        <v>36</v>
      </c>
      <c r="Y5">
        <v>0</v>
      </c>
      <c r="Z5">
        <v>0</v>
      </c>
      <c r="AA5" t="s">
        <v>37</v>
      </c>
      <c r="AC5" s="6" t="s">
        <v>50</v>
      </c>
      <c r="AD5" t="s">
        <v>51</v>
      </c>
    </row>
    <row r="6" spans="1:50" x14ac:dyDescent="0.25">
      <c r="A6" t="s">
        <v>55</v>
      </c>
      <c r="B6" t="s">
        <v>56</v>
      </c>
      <c r="C6" s="25">
        <v>44904</v>
      </c>
      <c r="D6" s="15">
        <v>1600000</v>
      </c>
      <c r="E6" t="s">
        <v>32</v>
      </c>
      <c r="F6" t="s">
        <v>33</v>
      </c>
      <c r="G6" s="15">
        <v>1600000</v>
      </c>
      <c r="H6" s="15">
        <v>518600</v>
      </c>
      <c r="I6" s="20">
        <f>H6/G6*100</f>
        <v>32.412500000000001</v>
      </c>
      <c r="J6" s="15">
        <v>1237896</v>
      </c>
      <c r="K6" s="15">
        <f>G6-898665</f>
        <v>701335</v>
      </c>
      <c r="L6" s="15">
        <v>339231</v>
      </c>
      <c r="M6" s="30">
        <v>729.53</v>
      </c>
      <c r="N6" s="34">
        <v>0</v>
      </c>
      <c r="O6" s="39">
        <v>8.8000000000000007</v>
      </c>
      <c r="P6" s="39">
        <v>8.8000000000000007</v>
      </c>
      <c r="Q6" s="15">
        <f>K6/M6</f>
        <v>961.35182925993456</v>
      </c>
      <c r="R6" s="15">
        <f>K6/O6</f>
        <v>79697.159090909088</v>
      </c>
      <c r="S6" s="44">
        <f>K6/O6/43560</f>
        <v>1.8295950204524585</v>
      </c>
      <c r="T6" s="39">
        <v>729.53</v>
      </c>
      <c r="U6" s="5" t="s">
        <v>34</v>
      </c>
      <c r="V6" t="s">
        <v>57</v>
      </c>
      <c r="X6" t="s">
        <v>36</v>
      </c>
      <c r="Y6">
        <v>0</v>
      </c>
      <c r="Z6">
        <v>1</v>
      </c>
      <c r="AA6" s="7">
        <v>44944</v>
      </c>
      <c r="AB6" t="s">
        <v>38</v>
      </c>
      <c r="AC6" s="6" t="s">
        <v>39</v>
      </c>
      <c r="AD6" t="s">
        <v>51</v>
      </c>
    </row>
    <row r="7" spans="1:50" x14ac:dyDescent="0.25">
      <c r="A7" t="s">
        <v>62</v>
      </c>
      <c r="B7" t="s">
        <v>63</v>
      </c>
      <c r="C7" s="25">
        <v>44575</v>
      </c>
      <c r="D7" s="15">
        <v>850000</v>
      </c>
      <c r="E7" t="s">
        <v>32</v>
      </c>
      <c r="F7" t="s">
        <v>33</v>
      </c>
      <c r="G7" s="15">
        <v>850000</v>
      </c>
      <c r="H7" s="15">
        <v>339500</v>
      </c>
      <c r="I7" s="20">
        <f>H7/G7*100</f>
        <v>39.941176470588232</v>
      </c>
      <c r="J7" s="15">
        <v>873957</v>
      </c>
      <c r="K7" s="15">
        <f>G7-613557</f>
        <v>236443</v>
      </c>
      <c r="L7" s="15">
        <v>260400</v>
      </c>
      <c r="M7" s="30">
        <v>240</v>
      </c>
      <c r="N7" s="34">
        <v>0</v>
      </c>
      <c r="O7" s="39">
        <v>1.2729999999999999</v>
      </c>
      <c r="P7" s="39">
        <v>1.2729999999999999</v>
      </c>
      <c r="Q7" s="15">
        <f>K7/M7</f>
        <v>985.17916666666667</v>
      </c>
      <c r="R7" s="15">
        <f>K7/O7</f>
        <v>185736.84210526317</v>
      </c>
      <c r="S7" s="44">
        <f>K7/O7/43560</f>
        <v>4.2639311778067759</v>
      </c>
      <c r="T7" s="39">
        <v>240</v>
      </c>
      <c r="U7" s="5" t="s">
        <v>34</v>
      </c>
      <c r="V7" t="s">
        <v>64</v>
      </c>
      <c r="X7" t="s">
        <v>36</v>
      </c>
      <c r="Y7">
        <v>0</v>
      </c>
      <c r="Z7">
        <v>1</v>
      </c>
      <c r="AA7" s="7">
        <v>43396</v>
      </c>
      <c r="AB7" t="s">
        <v>38</v>
      </c>
      <c r="AC7" s="6" t="s">
        <v>39</v>
      </c>
      <c r="AD7" t="s">
        <v>65</v>
      </c>
    </row>
    <row r="8" spans="1:50" x14ac:dyDescent="0.25">
      <c r="A8" t="s">
        <v>108</v>
      </c>
      <c r="B8" t="s">
        <v>109</v>
      </c>
      <c r="C8" s="25">
        <v>44425</v>
      </c>
      <c r="D8" s="15">
        <v>500000</v>
      </c>
      <c r="E8" t="s">
        <v>32</v>
      </c>
      <c r="F8" t="s">
        <v>33</v>
      </c>
      <c r="G8" s="15">
        <v>500000</v>
      </c>
      <c r="H8" s="15">
        <v>144000</v>
      </c>
      <c r="I8" s="20">
        <f>H8/G8*100</f>
        <v>28.799999999999997</v>
      </c>
      <c r="J8" s="15">
        <v>398245</v>
      </c>
      <c r="K8" s="15">
        <f>G8-354045</f>
        <v>145955</v>
      </c>
      <c r="L8" s="15">
        <v>44200</v>
      </c>
      <c r="M8" s="30">
        <v>130</v>
      </c>
      <c r="N8" s="34">
        <v>167</v>
      </c>
      <c r="O8" s="39">
        <v>0.498</v>
      </c>
      <c r="P8" s="39">
        <v>0.498</v>
      </c>
      <c r="Q8" s="15">
        <f>K8/M8</f>
        <v>1122.7307692307693</v>
      </c>
      <c r="R8" s="15">
        <f>K8/O8</f>
        <v>293082.32931726909</v>
      </c>
      <c r="S8" s="44">
        <f>K8/O8/43560</f>
        <v>6.7282444746847814</v>
      </c>
      <c r="T8" s="39">
        <v>130</v>
      </c>
      <c r="U8" s="5" t="s">
        <v>34</v>
      </c>
      <c r="V8" t="s">
        <v>110</v>
      </c>
      <c r="X8" t="s">
        <v>36</v>
      </c>
      <c r="Y8">
        <v>1</v>
      </c>
      <c r="Z8">
        <v>0</v>
      </c>
      <c r="AA8" s="7">
        <v>39993</v>
      </c>
      <c r="AB8" t="s">
        <v>38</v>
      </c>
      <c r="AC8" s="6" t="s">
        <v>39</v>
      </c>
      <c r="AD8" t="s">
        <v>86</v>
      </c>
    </row>
    <row r="9" spans="1:50" x14ac:dyDescent="0.25">
      <c r="A9" t="s">
        <v>96</v>
      </c>
      <c r="B9" t="s">
        <v>97</v>
      </c>
      <c r="C9" s="25">
        <v>44763</v>
      </c>
      <c r="D9" s="15">
        <v>180000</v>
      </c>
      <c r="E9" t="s">
        <v>32</v>
      </c>
      <c r="F9" t="s">
        <v>33</v>
      </c>
      <c r="G9" s="15">
        <v>180000</v>
      </c>
      <c r="H9" s="15">
        <v>49600</v>
      </c>
      <c r="I9" s="20">
        <f>H9/G9*100</f>
        <v>27.555555555555557</v>
      </c>
      <c r="J9" s="15">
        <v>105000</v>
      </c>
      <c r="K9" s="15">
        <f>G9-0</f>
        <v>180000</v>
      </c>
      <c r="L9" s="15">
        <v>105000</v>
      </c>
      <c r="M9" s="30">
        <v>150</v>
      </c>
      <c r="N9" s="34">
        <v>179</v>
      </c>
      <c r="O9" s="39">
        <v>0.61599999999999999</v>
      </c>
      <c r="P9" s="39">
        <v>0.61599999999999999</v>
      </c>
      <c r="Q9" s="15">
        <f>K9/M9</f>
        <v>1200</v>
      </c>
      <c r="R9" s="15">
        <f>K9/O9</f>
        <v>292207.79220779223</v>
      </c>
      <c r="S9" s="44">
        <f>K9/O9/43560</f>
        <v>6.7081678651926593</v>
      </c>
      <c r="T9" s="39">
        <v>150</v>
      </c>
      <c r="U9" s="5" t="s">
        <v>34</v>
      </c>
      <c r="V9" t="s">
        <v>98</v>
      </c>
      <c r="X9" t="s">
        <v>36</v>
      </c>
      <c r="Y9">
        <v>0</v>
      </c>
      <c r="Z9">
        <v>1</v>
      </c>
      <c r="AA9" t="s">
        <v>37</v>
      </c>
      <c r="AB9" t="s">
        <v>75</v>
      </c>
      <c r="AC9" s="6" t="s">
        <v>50</v>
      </c>
      <c r="AD9" t="s">
        <v>82</v>
      </c>
    </row>
    <row r="10" spans="1:50" x14ac:dyDescent="0.25">
      <c r="A10" t="s">
        <v>111</v>
      </c>
      <c r="B10" t="s">
        <v>112</v>
      </c>
      <c r="C10" s="25">
        <v>44328</v>
      </c>
      <c r="D10" s="15">
        <v>636500</v>
      </c>
      <c r="E10" t="s">
        <v>32</v>
      </c>
      <c r="F10" t="s">
        <v>33</v>
      </c>
      <c r="G10" s="15">
        <v>636500</v>
      </c>
      <c r="H10" s="15">
        <v>176400</v>
      </c>
      <c r="I10" s="20">
        <f>H10/G10*100</f>
        <v>27.714061272584445</v>
      </c>
      <c r="J10" s="15">
        <v>470554</v>
      </c>
      <c r="K10" s="15">
        <f>G10-377554</f>
        <v>258946</v>
      </c>
      <c r="L10" s="15">
        <v>93000</v>
      </c>
      <c r="M10" s="30">
        <v>200</v>
      </c>
      <c r="N10" s="34">
        <v>200</v>
      </c>
      <c r="O10" s="39">
        <v>0.91800000000000004</v>
      </c>
      <c r="P10" s="39">
        <v>0.91800000000000004</v>
      </c>
      <c r="Q10" s="15">
        <f>K10/M10</f>
        <v>1294.73</v>
      </c>
      <c r="R10" s="15">
        <f>K10/O10</f>
        <v>282076.25272331154</v>
      </c>
      <c r="S10" s="44">
        <f>K10/O10/43560</f>
        <v>6.4755797227573817</v>
      </c>
      <c r="T10" s="39">
        <v>200</v>
      </c>
      <c r="U10" s="5" t="s">
        <v>34</v>
      </c>
      <c r="V10" t="s">
        <v>113</v>
      </c>
      <c r="X10" t="s">
        <v>36</v>
      </c>
      <c r="Y10">
        <v>0</v>
      </c>
      <c r="Z10">
        <v>1</v>
      </c>
      <c r="AA10" s="7">
        <v>39377</v>
      </c>
      <c r="AB10" t="s">
        <v>38</v>
      </c>
      <c r="AC10" s="6" t="s">
        <v>39</v>
      </c>
      <c r="AD10" t="s">
        <v>51</v>
      </c>
    </row>
    <row r="11" spans="1:50" ht="15.75" thickBot="1" x14ac:dyDescent="0.3">
      <c r="A11" t="s">
        <v>78</v>
      </c>
      <c r="B11" t="s">
        <v>79</v>
      </c>
      <c r="C11" s="25">
        <v>44831</v>
      </c>
      <c r="D11" s="15">
        <v>900000</v>
      </c>
      <c r="E11" t="s">
        <v>32</v>
      </c>
      <c r="F11" t="s">
        <v>33</v>
      </c>
      <c r="G11" s="15">
        <v>900000</v>
      </c>
      <c r="H11" s="15">
        <v>321900</v>
      </c>
      <c r="I11" s="20">
        <f>H11/G11*100</f>
        <v>35.766666666666666</v>
      </c>
      <c r="J11" s="15">
        <v>675512</v>
      </c>
      <c r="K11" s="15">
        <f>G11-457112</f>
        <v>442888</v>
      </c>
      <c r="L11" s="15">
        <v>218400</v>
      </c>
      <c r="M11" s="30">
        <v>312</v>
      </c>
      <c r="N11" s="34">
        <v>0</v>
      </c>
      <c r="O11" s="39">
        <v>5.4749999999999996</v>
      </c>
      <c r="P11" s="39">
        <v>5.4749999999999996</v>
      </c>
      <c r="Q11" s="15">
        <f>K11/M11</f>
        <v>1419.5128205128206</v>
      </c>
      <c r="R11" s="15">
        <f>K11/O11</f>
        <v>80892.785388127857</v>
      </c>
      <c r="S11" s="44">
        <f>K11/O11/43560</f>
        <v>1.8570428234189131</v>
      </c>
      <c r="T11" s="39">
        <v>312</v>
      </c>
      <c r="U11" s="5" t="s">
        <v>80</v>
      </c>
      <c r="V11" t="s">
        <v>81</v>
      </c>
      <c r="X11" t="s">
        <v>36</v>
      </c>
      <c r="Y11">
        <v>0</v>
      </c>
      <c r="Z11">
        <v>0</v>
      </c>
      <c r="AA11" s="7">
        <v>45191</v>
      </c>
      <c r="AB11" t="s">
        <v>38</v>
      </c>
      <c r="AC11" s="6" t="s">
        <v>77</v>
      </c>
      <c r="AD11" t="s">
        <v>82</v>
      </c>
    </row>
    <row r="12" spans="1:50" ht="15.75" thickTop="1" x14ac:dyDescent="0.25">
      <c r="A12" s="8"/>
      <c r="B12" s="8"/>
      <c r="C12" s="26" t="s">
        <v>126</v>
      </c>
      <c r="D12" s="16">
        <f>+SUM(D2:D11)</f>
        <v>7382500</v>
      </c>
      <c r="E12" s="8"/>
      <c r="F12" s="8"/>
      <c r="G12" s="16">
        <f>+SUM(G2:G11)</f>
        <v>7382500</v>
      </c>
      <c r="H12" s="16">
        <f>+SUM(H2:H11)</f>
        <v>2512400</v>
      </c>
      <c r="I12" s="21"/>
      <c r="J12" s="16">
        <f>+SUM(J2:J11)</f>
        <v>6434074</v>
      </c>
      <c r="K12" s="16">
        <f>+SUM(K2:K11)</f>
        <v>2699396</v>
      </c>
      <c r="L12" s="16">
        <f>+SUM(L2:L11)</f>
        <v>1745979</v>
      </c>
      <c r="M12" s="31">
        <f>+SUM(M2:M11)</f>
        <v>2587.5299999999997</v>
      </c>
      <c r="N12" s="35"/>
      <c r="O12" s="40">
        <f>+SUM(O2:O11)</f>
        <v>27.36</v>
      </c>
      <c r="P12" s="40">
        <f>+SUM(P2:P11)</f>
        <v>25.96</v>
      </c>
      <c r="Q12" s="16"/>
      <c r="R12" s="16"/>
      <c r="S12" s="45"/>
      <c r="T12" s="40"/>
      <c r="U12" s="9"/>
      <c r="V12" s="8"/>
      <c r="W12" s="8"/>
      <c r="X12" s="8"/>
      <c r="Y12" s="8"/>
      <c r="Z12" s="8"/>
      <c r="AA12" s="8"/>
      <c r="AB12" s="8"/>
      <c r="AC12" s="8"/>
      <c r="AD12" s="8"/>
    </row>
    <row r="13" spans="1:50" x14ac:dyDescent="0.25">
      <c r="A13" s="10"/>
      <c r="B13" s="10"/>
      <c r="C13" s="27"/>
      <c r="D13" s="17"/>
      <c r="E13" s="10"/>
      <c r="F13" s="10"/>
      <c r="G13" s="17"/>
      <c r="H13" s="17" t="s">
        <v>127</v>
      </c>
      <c r="I13" s="22">
        <f>H12/G12*100</f>
        <v>34.031832035218422</v>
      </c>
      <c r="J13" s="17"/>
      <c r="K13" s="17"/>
      <c r="L13" s="17" t="s">
        <v>128</v>
      </c>
      <c r="M13" s="32"/>
      <c r="N13" s="36"/>
      <c r="O13" s="41" t="s">
        <v>128</v>
      </c>
      <c r="P13" s="41"/>
      <c r="Q13" s="17"/>
      <c r="R13" s="17" t="s">
        <v>128</v>
      </c>
      <c r="S13" s="46"/>
      <c r="T13" s="41"/>
      <c r="U13" s="11"/>
      <c r="V13" s="10"/>
      <c r="W13" s="10"/>
      <c r="X13" s="10"/>
      <c r="Y13" s="10"/>
      <c r="Z13" s="10"/>
      <c r="AA13" s="10"/>
      <c r="AB13" s="10"/>
      <c r="AC13" s="10"/>
      <c r="AD13" s="10"/>
    </row>
    <row r="14" spans="1:50" x14ac:dyDescent="0.25">
      <c r="A14" s="12"/>
      <c r="B14" s="12"/>
      <c r="C14" s="28"/>
      <c r="D14" s="18"/>
      <c r="E14" s="12"/>
      <c r="F14" s="12"/>
      <c r="G14" s="18"/>
      <c r="H14" s="18" t="s">
        <v>129</v>
      </c>
      <c r="I14" s="23">
        <f>STDEV(I2:I11)</f>
        <v>15.501647017304888</v>
      </c>
      <c r="J14" s="18"/>
      <c r="K14" s="18"/>
      <c r="L14" s="18" t="s">
        <v>130</v>
      </c>
      <c r="M14" s="48">
        <f>K12/M12</f>
        <v>1043.2327354658692</v>
      </c>
      <c r="N14" s="37"/>
      <c r="O14" s="42" t="s">
        <v>131</v>
      </c>
      <c r="P14" s="42">
        <f>K12/O12</f>
        <v>98662.134502923975</v>
      </c>
      <c r="Q14" s="18"/>
      <c r="R14" s="18" t="s">
        <v>132</v>
      </c>
      <c r="S14" s="47">
        <f>K12/O12/43560</f>
        <v>2.264970948184664</v>
      </c>
      <c r="T14" s="42"/>
      <c r="U14" s="13"/>
      <c r="V14" s="12"/>
      <c r="W14" s="12"/>
      <c r="X14" s="12"/>
      <c r="Y14" s="12"/>
      <c r="Z14" s="12"/>
      <c r="AA14" s="12"/>
      <c r="AB14" s="12"/>
      <c r="AC14" s="12"/>
      <c r="AD14" s="12"/>
    </row>
    <row r="16" spans="1:50" x14ac:dyDescent="0.25">
      <c r="K16" s="49"/>
      <c r="L16" s="50" t="s">
        <v>133</v>
      </c>
      <c r="M16" s="51">
        <v>1050</v>
      </c>
    </row>
  </sheetData>
  <conditionalFormatting sqref="A2:AD11">
    <cfRule type="expression" dxfId="13" priority="1" stopIfTrue="1">
      <formula>MOD(ROW(),4)&gt;1</formula>
    </cfRule>
    <cfRule type="expression" dxfId="1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5F93-5472-4CC9-84A9-40DDA7B1AF11}">
  <dimension ref="A1:AX13"/>
  <sheetViews>
    <sheetView workbookViewId="0">
      <selection activeCell="M13" sqref="K13:M13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67</v>
      </c>
      <c r="B2" t="s">
        <v>68</v>
      </c>
      <c r="C2" s="25">
        <v>44589</v>
      </c>
      <c r="D2" s="15">
        <v>250000</v>
      </c>
      <c r="E2" t="s">
        <v>32</v>
      </c>
      <c r="F2" t="s">
        <v>33</v>
      </c>
      <c r="G2" s="15">
        <v>250000</v>
      </c>
      <c r="H2" s="15">
        <v>29500</v>
      </c>
      <c r="I2" s="20">
        <f>H2/G2*100</f>
        <v>11.799999999999999</v>
      </c>
      <c r="J2" s="15">
        <v>186000</v>
      </c>
      <c r="K2" s="15">
        <f>G2-0</f>
        <v>250000</v>
      </c>
      <c r="L2" s="15">
        <v>186000</v>
      </c>
      <c r="M2" s="30">
        <v>400</v>
      </c>
      <c r="N2" s="34">
        <v>0</v>
      </c>
      <c r="O2" s="39">
        <v>6.117</v>
      </c>
      <c r="P2" s="39">
        <v>6.117</v>
      </c>
      <c r="Q2" s="15">
        <f>K2/M2</f>
        <v>625</v>
      </c>
      <c r="R2" s="15">
        <f>K2/O2</f>
        <v>40869.707372895209</v>
      </c>
      <c r="S2" s="44">
        <f>K2/O2/43560</f>
        <v>0.93823937954304892</v>
      </c>
      <c r="T2" s="39">
        <v>400</v>
      </c>
      <c r="U2" s="5" t="s">
        <v>66</v>
      </c>
      <c r="V2" t="s">
        <v>69</v>
      </c>
      <c r="X2" t="s">
        <v>36</v>
      </c>
      <c r="Y2">
        <v>0</v>
      </c>
      <c r="Z2">
        <v>0</v>
      </c>
      <c r="AA2" t="s">
        <v>37</v>
      </c>
      <c r="AB2" t="s">
        <v>70</v>
      </c>
      <c r="AC2" s="6" t="s">
        <v>50</v>
      </c>
      <c r="AD2" t="s">
        <v>51</v>
      </c>
    </row>
    <row r="3" spans="1:50" x14ac:dyDescent="0.25">
      <c r="A3" t="s">
        <v>123</v>
      </c>
      <c r="B3" t="s">
        <v>124</v>
      </c>
      <c r="C3" s="25">
        <v>44985</v>
      </c>
      <c r="D3" s="15">
        <v>899000</v>
      </c>
      <c r="E3" t="s">
        <v>32</v>
      </c>
      <c r="F3" t="s">
        <v>33</v>
      </c>
      <c r="G3" s="15">
        <v>899000</v>
      </c>
      <c r="H3" s="15">
        <v>295200</v>
      </c>
      <c r="I3" s="20">
        <f>H3/G3*100</f>
        <v>32.836484983314797</v>
      </c>
      <c r="J3" s="15">
        <v>850434</v>
      </c>
      <c r="K3" s="15">
        <f>G3-778359</f>
        <v>120641</v>
      </c>
      <c r="L3" s="15">
        <v>72075</v>
      </c>
      <c r="M3" s="30">
        <v>155</v>
      </c>
      <c r="N3" s="34">
        <v>0</v>
      </c>
      <c r="O3" s="39">
        <v>0.34399999999999997</v>
      </c>
      <c r="P3" s="39">
        <v>0.34399999999999997</v>
      </c>
      <c r="Q3" s="15">
        <f>K3/M3</f>
        <v>778.32903225806456</v>
      </c>
      <c r="R3" s="15">
        <f>K3/O3</f>
        <v>350700.58139534888</v>
      </c>
      <c r="S3" s="44">
        <f>K3/O3/43560</f>
        <v>8.0509775343284868</v>
      </c>
      <c r="T3" s="39">
        <v>155</v>
      </c>
      <c r="U3" s="5" t="s">
        <v>34</v>
      </c>
      <c r="V3" t="s">
        <v>125</v>
      </c>
      <c r="X3" t="s">
        <v>36</v>
      </c>
      <c r="Y3">
        <v>0</v>
      </c>
      <c r="Z3">
        <v>0</v>
      </c>
      <c r="AA3" t="s">
        <v>37</v>
      </c>
      <c r="AB3" t="s">
        <v>38</v>
      </c>
      <c r="AC3" s="6" t="s">
        <v>39</v>
      </c>
      <c r="AD3" t="s">
        <v>51</v>
      </c>
    </row>
    <row r="4" spans="1:50" x14ac:dyDescent="0.25">
      <c r="A4" t="s">
        <v>30</v>
      </c>
      <c r="B4" t="s">
        <v>31</v>
      </c>
      <c r="C4" s="25">
        <v>44617</v>
      </c>
      <c r="D4" s="15">
        <v>1900000</v>
      </c>
      <c r="E4" t="s">
        <v>32</v>
      </c>
      <c r="F4" t="s">
        <v>33</v>
      </c>
      <c r="G4" s="15">
        <v>1900000</v>
      </c>
      <c r="H4" s="15">
        <v>672000</v>
      </c>
      <c r="I4" s="20">
        <f>H4/G4*100</f>
        <v>35.368421052631575</v>
      </c>
      <c r="J4" s="15">
        <v>1694753</v>
      </c>
      <c r="K4" s="15">
        <f>G4-986632</f>
        <v>913368</v>
      </c>
      <c r="L4" s="15">
        <v>708121</v>
      </c>
      <c r="M4" s="30">
        <v>1080</v>
      </c>
      <c r="N4" s="34">
        <v>0</v>
      </c>
      <c r="O4" s="39">
        <v>18.5</v>
      </c>
      <c r="P4" s="39">
        <v>18.5</v>
      </c>
      <c r="Q4" s="15">
        <f>K4/M4</f>
        <v>845.71111111111111</v>
      </c>
      <c r="R4" s="15">
        <f>K4/O4</f>
        <v>49371.24324324324</v>
      </c>
      <c r="S4" s="44">
        <f>K4/O4/43560</f>
        <v>1.1334077879532425</v>
      </c>
      <c r="T4" s="39">
        <v>1080</v>
      </c>
      <c r="U4" s="5" t="s">
        <v>34</v>
      </c>
      <c r="V4" t="s">
        <v>35</v>
      </c>
      <c r="X4" t="s">
        <v>36</v>
      </c>
      <c r="Y4">
        <v>0</v>
      </c>
      <c r="Z4">
        <v>0</v>
      </c>
      <c r="AA4" t="s">
        <v>37</v>
      </c>
      <c r="AB4" t="s">
        <v>38</v>
      </c>
      <c r="AC4" s="6" t="s">
        <v>39</v>
      </c>
      <c r="AD4" t="s">
        <v>40</v>
      </c>
    </row>
    <row r="5" spans="1:50" x14ac:dyDescent="0.25">
      <c r="A5" t="s">
        <v>52</v>
      </c>
      <c r="B5" t="s">
        <v>53</v>
      </c>
      <c r="C5" s="25">
        <v>44935</v>
      </c>
      <c r="D5" s="15">
        <v>200000</v>
      </c>
      <c r="E5" t="s">
        <v>32</v>
      </c>
      <c r="F5" t="s">
        <v>33</v>
      </c>
      <c r="G5" s="15">
        <v>200000</v>
      </c>
      <c r="H5" s="15">
        <v>0</v>
      </c>
      <c r="I5" s="20">
        <f>H5/G5*100</f>
        <v>0</v>
      </c>
      <c r="J5" s="15">
        <v>108345</v>
      </c>
      <c r="K5" s="15">
        <f>G5-0</f>
        <v>200000</v>
      </c>
      <c r="L5" s="15">
        <v>108345</v>
      </c>
      <c r="M5" s="30">
        <v>233</v>
      </c>
      <c r="N5" s="34">
        <v>0</v>
      </c>
      <c r="O5" s="39">
        <v>2.71</v>
      </c>
      <c r="P5" s="39">
        <v>2.71</v>
      </c>
      <c r="Q5" s="15">
        <f>K5/M5</f>
        <v>858.36909871244632</v>
      </c>
      <c r="R5" s="15">
        <f>K5/O5</f>
        <v>73800.738007380074</v>
      </c>
      <c r="S5" s="44">
        <f>K5/O5/43560</f>
        <v>1.6942318183512415</v>
      </c>
      <c r="T5" s="39">
        <v>233</v>
      </c>
      <c r="U5" s="5" t="s">
        <v>34</v>
      </c>
      <c r="V5" t="s">
        <v>54</v>
      </c>
      <c r="X5" t="s">
        <v>36</v>
      </c>
      <c r="Y5">
        <v>0</v>
      </c>
      <c r="Z5">
        <v>0</v>
      </c>
      <c r="AA5" t="s">
        <v>37</v>
      </c>
      <c r="AC5" s="6" t="s">
        <v>50</v>
      </c>
      <c r="AD5" t="s">
        <v>51</v>
      </c>
    </row>
    <row r="6" spans="1:50" x14ac:dyDescent="0.25">
      <c r="A6" t="s">
        <v>41</v>
      </c>
      <c r="B6" t="s">
        <v>42</v>
      </c>
      <c r="C6" s="25">
        <v>44337</v>
      </c>
      <c r="D6" s="15">
        <v>1515000</v>
      </c>
      <c r="E6" t="s">
        <v>32</v>
      </c>
      <c r="F6" t="s">
        <v>43</v>
      </c>
      <c r="G6" s="15">
        <v>1515000</v>
      </c>
      <c r="H6" s="15">
        <v>642100</v>
      </c>
      <c r="I6" s="20">
        <f>H6/G6*100</f>
        <v>42.382838283828384</v>
      </c>
      <c r="J6" s="15">
        <v>1705588</v>
      </c>
      <c r="K6" s="15">
        <f>G6-1344939</f>
        <v>170061</v>
      </c>
      <c r="L6" s="15">
        <v>355658</v>
      </c>
      <c r="M6" s="30">
        <v>198</v>
      </c>
      <c r="N6" s="34">
        <v>0</v>
      </c>
      <c r="O6" s="39">
        <v>3.58</v>
      </c>
      <c r="P6" s="39">
        <v>2.1800000000000002</v>
      </c>
      <c r="Q6" s="15">
        <f>K6/M6</f>
        <v>858.89393939393938</v>
      </c>
      <c r="R6" s="15">
        <f>K6/O6</f>
        <v>47503.072625698325</v>
      </c>
      <c r="S6" s="44">
        <f>K6/O6/43560</f>
        <v>1.0905204918663527</v>
      </c>
      <c r="T6" s="39">
        <v>198</v>
      </c>
      <c r="U6" s="5" t="s">
        <v>34</v>
      </c>
      <c r="V6" t="s">
        <v>44</v>
      </c>
      <c r="W6" t="s">
        <v>45</v>
      </c>
      <c r="X6" t="s">
        <v>36</v>
      </c>
      <c r="Y6">
        <v>1</v>
      </c>
      <c r="Z6">
        <v>0</v>
      </c>
      <c r="AA6" s="7">
        <v>40049</v>
      </c>
      <c r="AB6" t="s">
        <v>38</v>
      </c>
      <c r="AC6" s="6" t="s">
        <v>39</v>
      </c>
      <c r="AD6" t="s">
        <v>46</v>
      </c>
    </row>
    <row r="7" spans="1:50" x14ac:dyDescent="0.25">
      <c r="A7" t="s">
        <v>93</v>
      </c>
      <c r="B7" t="s">
        <v>94</v>
      </c>
      <c r="C7" s="25">
        <v>44789</v>
      </c>
      <c r="D7" s="15">
        <v>783000</v>
      </c>
      <c r="E7" t="s">
        <v>32</v>
      </c>
      <c r="F7" t="s">
        <v>33</v>
      </c>
      <c r="G7" s="15">
        <v>783000</v>
      </c>
      <c r="H7" s="15">
        <v>320300</v>
      </c>
      <c r="I7" s="20">
        <f>H7/G7*100</f>
        <v>40.90676883780332</v>
      </c>
      <c r="J7" s="15">
        <v>750632</v>
      </c>
      <c r="K7" s="15">
        <f>G7-637232</f>
        <v>145768</v>
      </c>
      <c r="L7" s="15">
        <v>113400</v>
      </c>
      <c r="M7" s="30">
        <v>162</v>
      </c>
      <c r="N7" s="34">
        <v>0</v>
      </c>
      <c r="O7" s="39">
        <v>0.78</v>
      </c>
      <c r="P7" s="39">
        <v>0.78</v>
      </c>
      <c r="Q7" s="15">
        <f>K7/M7</f>
        <v>899.80246913580243</v>
      </c>
      <c r="R7" s="15">
        <f>K7/O7</f>
        <v>186882.05128205128</v>
      </c>
      <c r="S7" s="44">
        <f>K7/O7/43560</f>
        <v>4.2902215629488358</v>
      </c>
      <c r="T7" s="39">
        <v>162</v>
      </c>
      <c r="U7" s="5" t="s">
        <v>34</v>
      </c>
      <c r="V7" t="s">
        <v>95</v>
      </c>
      <c r="X7" t="s">
        <v>36</v>
      </c>
      <c r="Y7">
        <v>0</v>
      </c>
      <c r="Z7">
        <v>1</v>
      </c>
      <c r="AA7" s="7">
        <v>39363</v>
      </c>
      <c r="AB7" t="s">
        <v>38</v>
      </c>
      <c r="AC7" s="6" t="s">
        <v>39</v>
      </c>
      <c r="AD7" t="s">
        <v>61</v>
      </c>
    </row>
    <row r="8" spans="1:50" ht="15.75" thickBot="1" x14ac:dyDescent="0.3">
      <c r="A8" t="s">
        <v>47</v>
      </c>
      <c r="B8" t="s">
        <v>48</v>
      </c>
      <c r="C8" s="25">
        <v>44995</v>
      </c>
      <c r="D8" s="15">
        <v>218000</v>
      </c>
      <c r="E8" t="s">
        <v>32</v>
      </c>
      <c r="F8" t="s">
        <v>33</v>
      </c>
      <c r="G8" s="15">
        <v>218000</v>
      </c>
      <c r="H8" s="15">
        <v>0</v>
      </c>
      <c r="I8" s="20">
        <f>H8/G8*100</f>
        <v>0</v>
      </c>
      <c r="J8" s="15">
        <v>108345</v>
      </c>
      <c r="K8" s="15">
        <f>G8-0</f>
        <v>218000</v>
      </c>
      <c r="L8" s="15">
        <v>108345</v>
      </c>
      <c r="M8" s="30">
        <v>233</v>
      </c>
      <c r="N8" s="34">
        <v>0</v>
      </c>
      <c r="O8" s="39">
        <v>2.71</v>
      </c>
      <c r="P8" s="39">
        <v>2.71</v>
      </c>
      <c r="Q8" s="15">
        <f>K8/M8</f>
        <v>935.62231759656652</v>
      </c>
      <c r="R8" s="15">
        <f>K8/O8</f>
        <v>80442.804428044285</v>
      </c>
      <c r="S8" s="44">
        <f>K8/O8/43560</f>
        <v>1.8467126820028532</v>
      </c>
      <c r="T8" s="39">
        <v>233</v>
      </c>
      <c r="U8" s="5" t="s">
        <v>34</v>
      </c>
      <c r="V8" t="s">
        <v>49</v>
      </c>
      <c r="X8" t="s">
        <v>36</v>
      </c>
      <c r="Y8">
        <v>0</v>
      </c>
      <c r="Z8">
        <v>0</v>
      </c>
      <c r="AA8" t="s">
        <v>37</v>
      </c>
      <c r="AC8" s="6" t="s">
        <v>50</v>
      </c>
      <c r="AD8" t="s">
        <v>51</v>
      </c>
    </row>
    <row r="9" spans="1:50" ht="15.75" thickTop="1" x14ac:dyDescent="0.25">
      <c r="A9" s="8"/>
      <c r="B9" s="8"/>
      <c r="C9" s="26" t="s">
        <v>126</v>
      </c>
      <c r="D9" s="16">
        <f>+SUM(D2:D8)</f>
        <v>5765000</v>
      </c>
      <c r="E9" s="8"/>
      <c r="F9" s="8"/>
      <c r="G9" s="16">
        <f>+SUM(G2:G8)</f>
        <v>5765000</v>
      </c>
      <c r="H9" s="16">
        <f>+SUM(H2:H8)</f>
        <v>1959100</v>
      </c>
      <c r="I9" s="21"/>
      <c r="J9" s="16">
        <f>+SUM(J2:J8)</f>
        <v>5404097</v>
      </c>
      <c r="K9" s="16">
        <f>+SUM(K2:K8)</f>
        <v>2017838</v>
      </c>
      <c r="L9" s="16">
        <f>+SUM(L2:L8)</f>
        <v>1651944</v>
      </c>
      <c r="M9" s="31">
        <f>+SUM(M2:M8)</f>
        <v>2461</v>
      </c>
      <c r="N9" s="35"/>
      <c r="O9" s="40">
        <f>+SUM(O2:O8)</f>
        <v>34.741</v>
      </c>
      <c r="P9" s="40">
        <f>+SUM(P2:P8)</f>
        <v>33.341000000000001</v>
      </c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</row>
    <row r="10" spans="1:50" x14ac:dyDescent="0.25">
      <c r="A10" s="10"/>
      <c r="B10" s="10"/>
      <c r="C10" s="27"/>
      <c r="D10" s="17"/>
      <c r="E10" s="10"/>
      <c r="F10" s="10"/>
      <c r="G10" s="17"/>
      <c r="H10" s="17" t="s">
        <v>127</v>
      </c>
      <c r="I10" s="22">
        <f>H9/G9*100</f>
        <v>33.982653946227231</v>
      </c>
      <c r="J10" s="17"/>
      <c r="K10" s="17"/>
      <c r="L10" s="17" t="s">
        <v>128</v>
      </c>
      <c r="M10" s="32"/>
      <c r="N10" s="36"/>
      <c r="O10" s="41" t="s">
        <v>128</v>
      </c>
      <c r="P10" s="41"/>
      <c r="Q10" s="17"/>
      <c r="R10" s="17" t="s">
        <v>128</v>
      </c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</row>
    <row r="11" spans="1:50" x14ac:dyDescent="0.25">
      <c r="A11" s="12"/>
      <c r="B11" s="12"/>
      <c r="C11" s="28"/>
      <c r="D11" s="18"/>
      <c r="E11" s="12"/>
      <c r="F11" s="12"/>
      <c r="G11" s="18"/>
      <c r="H11" s="18" t="s">
        <v>129</v>
      </c>
      <c r="I11" s="23">
        <f>STDEV(I2:I8)</f>
        <v>18.835998130187399</v>
      </c>
      <c r="J11" s="18"/>
      <c r="K11" s="18"/>
      <c r="L11" s="18" t="s">
        <v>130</v>
      </c>
      <c r="M11" s="48">
        <f>K9/M9</f>
        <v>819.92604632263306</v>
      </c>
      <c r="N11" s="37"/>
      <c r="O11" s="42" t="s">
        <v>131</v>
      </c>
      <c r="P11" s="42">
        <f>K9/O9</f>
        <v>58082.323479462306</v>
      </c>
      <c r="Q11" s="18"/>
      <c r="R11" s="18" t="s">
        <v>132</v>
      </c>
      <c r="S11" s="47">
        <f>K9/O9/43560</f>
        <v>1.3333866730822383</v>
      </c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</row>
    <row r="13" spans="1:50" x14ac:dyDescent="0.25">
      <c r="K13" s="49"/>
      <c r="L13" s="50" t="s">
        <v>133</v>
      </c>
      <c r="M13" s="51">
        <v>820</v>
      </c>
    </row>
  </sheetData>
  <conditionalFormatting sqref="A2:AD8">
    <cfRule type="expression" dxfId="11" priority="1" stopIfTrue="1">
      <formula>MOD(ROW(),4)&gt;1</formula>
    </cfRule>
    <cfRule type="expression" dxfId="1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7EB1-41A3-4C64-B979-51A4EC9622DE}">
  <dimension ref="A1:AX12"/>
  <sheetViews>
    <sheetView workbookViewId="0">
      <selection activeCell="M12" sqref="K12:M12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108</v>
      </c>
      <c r="B2" t="s">
        <v>109</v>
      </c>
      <c r="C2" s="25">
        <v>44425</v>
      </c>
      <c r="D2" s="15">
        <v>500000</v>
      </c>
      <c r="E2" t="s">
        <v>32</v>
      </c>
      <c r="F2" t="s">
        <v>33</v>
      </c>
      <c r="G2" s="15">
        <v>500000</v>
      </c>
      <c r="H2" s="15">
        <v>144000</v>
      </c>
      <c r="I2" s="20">
        <f>H2/G2*100</f>
        <v>28.799999999999997</v>
      </c>
      <c r="J2" s="15">
        <v>398245</v>
      </c>
      <c r="K2" s="15">
        <f>G2-354045</f>
        <v>145955</v>
      </c>
      <c r="L2" s="15">
        <v>44200</v>
      </c>
      <c r="M2" s="30">
        <v>130</v>
      </c>
      <c r="N2" s="34">
        <v>167</v>
      </c>
      <c r="O2" s="39">
        <v>0.498</v>
      </c>
      <c r="P2" s="39">
        <v>0.498</v>
      </c>
      <c r="Q2" s="15">
        <f>K2/M2</f>
        <v>1122.7307692307693</v>
      </c>
      <c r="R2" s="15">
        <f>K2/O2</f>
        <v>293082.32931726909</v>
      </c>
      <c r="S2" s="44">
        <f>K2/O2/43560</f>
        <v>6.7282444746847814</v>
      </c>
      <c r="T2" s="39">
        <v>130</v>
      </c>
      <c r="U2" s="5" t="s">
        <v>34</v>
      </c>
      <c r="V2" t="s">
        <v>110</v>
      </c>
      <c r="X2" t="s">
        <v>36</v>
      </c>
      <c r="Y2">
        <v>1</v>
      </c>
      <c r="Z2">
        <v>0</v>
      </c>
      <c r="AA2" s="7">
        <v>39993</v>
      </c>
      <c r="AB2" t="s">
        <v>38</v>
      </c>
      <c r="AC2" s="6" t="s">
        <v>39</v>
      </c>
      <c r="AD2" t="s">
        <v>86</v>
      </c>
    </row>
    <row r="3" spans="1:50" x14ac:dyDescent="0.25">
      <c r="A3" t="s">
        <v>96</v>
      </c>
      <c r="B3" t="s">
        <v>97</v>
      </c>
      <c r="C3" s="25">
        <v>44763</v>
      </c>
      <c r="D3" s="15">
        <v>180000</v>
      </c>
      <c r="E3" t="s">
        <v>32</v>
      </c>
      <c r="F3" t="s">
        <v>33</v>
      </c>
      <c r="G3" s="15">
        <v>180000</v>
      </c>
      <c r="H3" s="15">
        <v>49600</v>
      </c>
      <c r="I3" s="20">
        <f>H3/G3*100</f>
        <v>27.555555555555557</v>
      </c>
      <c r="J3" s="15">
        <v>105000</v>
      </c>
      <c r="K3" s="15">
        <f>G3-0</f>
        <v>180000</v>
      </c>
      <c r="L3" s="15">
        <v>105000</v>
      </c>
      <c r="M3" s="30">
        <v>150</v>
      </c>
      <c r="N3" s="34">
        <v>179</v>
      </c>
      <c r="O3" s="39">
        <v>0.61599999999999999</v>
      </c>
      <c r="P3" s="39">
        <v>0.61599999999999999</v>
      </c>
      <c r="Q3" s="15">
        <f>K3/M3</f>
        <v>1200</v>
      </c>
      <c r="R3" s="15">
        <f>K3/O3</f>
        <v>292207.79220779223</v>
      </c>
      <c r="S3" s="44">
        <f>K3/O3/43560</f>
        <v>6.7081678651926593</v>
      </c>
      <c r="T3" s="39">
        <v>150</v>
      </c>
      <c r="U3" s="5" t="s">
        <v>34</v>
      </c>
      <c r="V3" t="s">
        <v>98</v>
      </c>
      <c r="X3" t="s">
        <v>36</v>
      </c>
      <c r="Y3">
        <v>0</v>
      </c>
      <c r="Z3">
        <v>1</v>
      </c>
      <c r="AA3" t="s">
        <v>37</v>
      </c>
      <c r="AB3" t="s">
        <v>75</v>
      </c>
      <c r="AC3" s="6" t="s">
        <v>50</v>
      </c>
      <c r="AD3" t="s">
        <v>82</v>
      </c>
    </row>
    <row r="4" spans="1:50" x14ac:dyDescent="0.25">
      <c r="A4" t="s">
        <v>111</v>
      </c>
      <c r="B4" t="s">
        <v>112</v>
      </c>
      <c r="C4" s="25">
        <v>44328</v>
      </c>
      <c r="D4" s="15">
        <v>636500</v>
      </c>
      <c r="E4" t="s">
        <v>32</v>
      </c>
      <c r="F4" t="s">
        <v>33</v>
      </c>
      <c r="G4" s="15">
        <v>636500</v>
      </c>
      <c r="H4" s="15">
        <v>176400</v>
      </c>
      <c r="I4" s="20">
        <f>H4/G4*100</f>
        <v>27.714061272584445</v>
      </c>
      <c r="J4" s="15">
        <v>470554</v>
      </c>
      <c r="K4" s="15">
        <f>G4-377554</f>
        <v>258946</v>
      </c>
      <c r="L4" s="15">
        <v>93000</v>
      </c>
      <c r="M4" s="30">
        <v>200</v>
      </c>
      <c r="N4" s="34">
        <v>200</v>
      </c>
      <c r="O4" s="39">
        <v>0.91800000000000004</v>
      </c>
      <c r="P4" s="39">
        <v>0.91800000000000004</v>
      </c>
      <c r="Q4" s="15">
        <f>K4/M4</f>
        <v>1294.73</v>
      </c>
      <c r="R4" s="15">
        <f>K4/O4</f>
        <v>282076.25272331154</v>
      </c>
      <c r="S4" s="44">
        <f>K4/O4/43560</f>
        <v>6.4755797227573817</v>
      </c>
      <c r="T4" s="39">
        <v>200</v>
      </c>
      <c r="U4" s="5" t="s">
        <v>34</v>
      </c>
      <c r="V4" t="s">
        <v>113</v>
      </c>
      <c r="X4" t="s">
        <v>36</v>
      </c>
      <c r="Y4">
        <v>0</v>
      </c>
      <c r="Z4">
        <v>1</v>
      </c>
      <c r="AA4" s="7">
        <v>39377</v>
      </c>
      <c r="AB4" t="s">
        <v>38</v>
      </c>
      <c r="AC4" s="6" t="s">
        <v>39</v>
      </c>
      <c r="AD4" t="s">
        <v>51</v>
      </c>
    </row>
    <row r="5" spans="1:50" x14ac:dyDescent="0.25">
      <c r="A5" t="s">
        <v>78</v>
      </c>
      <c r="B5" t="s">
        <v>79</v>
      </c>
      <c r="C5" s="25">
        <v>44831</v>
      </c>
      <c r="D5" s="15">
        <v>900000</v>
      </c>
      <c r="E5" t="s">
        <v>32</v>
      </c>
      <c r="F5" t="s">
        <v>33</v>
      </c>
      <c r="G5" s="15">
        <v>900000</v>
      </c>
      <c r="H5" s="15">
        <v>321900</v>
      </c>
      <c r="I5" s="20">
        <f>H5/G5*100</f>
        <v>35.766666666666666</v>
      </c>
      <c r="J5" s="15">
        <v>675512</v>
      </c>
      <c r="K5" s="15">
        <f>G5-457112</f>
        <v>442888</v>
      </c>
      <c r="L5" s="15">
        <v>218400</v>
      </c>
      <c r="M5" s="30">
        <v>312</v>
      </c>
      <c r="N5" s="34">
        <v>0</v>
      </c>
      <c r="O5" s="39">
        <v>5.4749999999999996</v>
      </c>
      <c r="P5" s="39">
        <v>5.4749999999999996</v>
      </c>
      <c r="Q5" s="15">
        <f>K5/M5</f>
        <v>1419.5128205128206</v>
      </c>
      <c r="R5" s="15">
        <f>K5/O5</f>
        <v>80892.785388127857</v>
      </c>
      <c r="S5" s="44">
        <f>K5/O5/43560</f>
        <v>1.8570428234189131</v>
      </c>
      <c r="T5" s="39">
        <v>312</v>
      </c>
      <c r="U5" s="5" t="s">
        <v>80</v>
      </c>
      <c r="V5" t="s">
        <v>81</v>
      </c>
      <c r="X5" t="s">
        <v>36</v>
      </c>
      <c r="Y5">
        <v>0</v>
      </c>
      <c r="Z5">
        <v>0</v>
      </c>
      <c r="AA5" s="7">
        <v>45191</v>
      </c>
      <c r="AB5" t="s">
        <v>38</v>
      </c>
      <c r="AC5" s="6" t="s">
        <v>77</v>
      </c>
      <c r="AD5" t="s">
        <v>82</v>
      </c>
    </row>
    <row r="6" spans="1:50" x14ac:dyDescent="0.25">
      <c r="A6" t="s">
        <v>114</v>
      </c>
      <c r="B6" t="s">
        <v>115</v>
      </c>
      <c r="C6" s="25">
        <v>44589</v>
      </c>
      <c r="D6" s="15">
        <v>619400</v>
      </c>
      <c r="E6" t="s">
        <v>32</v>
      </c>
      <c r="F6" t="s">
        <v>33</v>
      </c>
      <c r="G6" s="15">
        <v>619400</v>
      </c>
      <c r="H6" s="15">
        <v>166000</v>
      </c>
      <c r="I6" s="20">
        <f>H6/G6*100</f>
        <v>26.800129157248954</v>
      </c>
      <c r="J6" s="15">
        <v>387285</v>
      </c>
      <c r="K6" s="15">
        <f>G6-316225</f>
        <v>303175</v>
      </c>
      <c r="L6" s="15">
        <v>71060</v>
      </c>
      <c r="M6" s="30">
        <v>209</v>
      </c>
      <c r="N6" s="34">
        <v>0</v>
      </c>
      <c r="O6" s="39">
        <v>2.9</v>
      </c>
      <c r="P6" s="39">
        <v>2.9</v>
      </c>
      <c r="Q6" s="15">
        <f>K6/M6</f>
        <v>1450.598086124402</v>
      </c>
      <c r="R6" s="15">
        <f>K6/O6</f>
        <v>104543.10344827587</v>
      </c>
      <c r="S6" s="44">
        <f>K6/O6/43560</f>
        <v>2.3999794180044964</v>
      </c>
      <c r="T6" s="39">
        <v>209</v>
      </c>
      <c r="U6" s="5" t="s">
        <v>34</v>
      </c>
      <c r="V6" t="s">
        <v>116</v>
      </c>
      <c r="X6" t="s">
        <v>36</v>
      </c>
      <c r="Y6">
        <v>0</v>
      </c>
      <c r="Z6">
        <v>1</v>
      </c>
      <c r="AA6" s="7">
        <v>44949</v>
      </c>
      <c r="AB6" t="s">
        <v>38</v>
      </c>
      <c r="AC6" s="6" t="s">
        <v>39</v>
      </c>
      <c r="AD6" t="s">
        <v>86</v>
      </c>
    </row>
    <row r="7" spans="1:50" ht="15.75" thickBot="1" x14ac:dyDescent="0.3">
      <c r="A7" t="s">
        <v>99</v>
      </c>
      <c r="B7" t="s">
        <v>100</v>
      </c>
      <c r="C7" s="25">
        <v>44917</v>
      </c>
      <c r="D7" s="15">
        <v>1100000</v>
      </c>
      <c r="E7" t="s">
        <v>32</v>
      </c>
      <c r="F7" t="s">
        <v>33</v>
      </c>
      <c r="G7" s="15">
        <v>1100000</v>
      </c>
      <c r="H7" s="15">
        <v>431319</v>
      </c>
      <c r="I7" s="20">
        <f>H7/G7*100</f>
        <v>39.210818181818183</v>
      </c>
      <c r="J7" s="15">
        <v>1006624</v>
      </c>
      <c r="K7" s="15">
        <f>G7-851469</f>
        <v>248531</v>
      </c>
      <c r="L7" s="15">
        <v>155155</v>
      </c>
      <c r="M7" s="30">
        <v>143</v>
      </c>
      <c r="N7" s="34">
        <v>167</v>
      </c>
      <c r="O7" s="39">
        <v>0.54800000000000004</v>
      </c>
      <c r="P7" s="39">
        <v>0.54800000000000004</v>
      </c>
      <c r="Q7" s="15">
        <f>K7/M7</f>
        <v>1737.979020979021</v>
      </c>
      <c r="R7" s="15">
        <f>K7/O7</f>
        <v>453523.72262773721</v>
      </c>
      <c r="S7" s="44">
        <f>K7/O7/43560</f>
        <v>10.411472052978356</v>
      </c>
      <c r="T7" s="39">
        <v>143</v>
      </c>
      <c r="U7" s="5" t="s">
        <v>34</v>
      </c>
      <c r="V7" t="s">
        <v>101</v>
      </c>
      <c r="X7" t="s">
        <v>36</v>
      </c>
      <c r="Y7">
        <v>0</v>
      </c>
      <c r="Z7">
        <v>1</v>
      </c>
      <c r="AA7" s="7">
        <v>44938</v>
      </c>
      <c r="AB7" t="s">
        <v>38</v>
      </c>
      <c r="AC7" s="6" t="s">
        <v>39</v>
      </c>
      <c r="AD7" t="s">
        <v>65</v>
      </c>
    </row>
    <row r="8" spans="1:50" ht="15.75" thickTop="1" x14ac:dyDescent="0.25">
      <c r="A8" s="8"/>
      <c r="B8" s="8"/>
      <c r="C8" s="26" t="s">
        <v>126</v>
      </c>
      <c r="D8" s="16">
        <f>+SUM(D2:D7)</f>
        <v>3935900</v>
      </c>
      <c r="E8" s="8"/>
      <c r="F8" s="8"/>
      <c r="G8" s="16">
        <f>+SUM(G2:G7)</f>
        <v>3935900</v>
      </c>
      <c r="H8" s="16">
        <f>+SUM(H2:H7)</f>
        <v>1289219</v>
      </c>
      <c r="I8" s="21"/>
      <c r="J8" s="16">
        <f>+SUM(J2:J7)</f>
        <v>3043220</v>
      </c>
      <c r="K8" s="16">
        <f>+SUM(K2:K7)</f>
        <v>1579495</v>
      </c>
      <c r="L8" s="16">
        <f>+SUM(L2:L7)</f>
        <v>686815</v>
      </c>
      <c r="M8" s="31">
        <f>+SUM(M2:M7)</f>
        <v>1144</v>
      </c>
      <c r="N8" s="35"/>
      <c r="O8" s="40">
        <f>+SUM(O2:O7)</f>
        <v>10.955</v>
      </c>
      <c r="P8" s="40">
        <f>+SUM(P2:P7)</f>
        <v>10.955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</row>
    <row r="9" spans="1:50" x14ac:dyDescent="0.25">
      <c r="A9" s="10"/>
      <c r="B9" s="10"/>
      <c r="C9" s="27"/>
      <c r="D9" s="17"/>
      <c r="E9" s="10"/>
      <c r="F9" s="10"/>
      <c r="G9" s="17"/>
      <c r="H9" s="17" t="s">
        <v>127</v>
      </c>
      <c r="I9" s="22">
        <f>H8/G8*100</f>
        <v>32.755379963921847</v>
      </c>
      <c r="J9" s="17"/>
      <c r="K9" s="17"/>
      <c r="L9" s="17" t="s">
        <v>128</v>
      </c>
      <c r="M9" s="32"/>
      <c r="N9" s="36"/>
      <c r="O9" s="41" t="s">
        <v>128</v>
      </c>
      <c r="P9" s="41"/>
      <c r="Q9" s="17"/>
      <c r="R9" s="17" t="s">
        <v>128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</row>
    <row r="10" spans="1:50" x14ac:dyDescent="0.25">
      <c r="A10" s="12"/>
      <c r="B10" s="12"/>
      <c r="C10" s="28"/>
      <c r="D10" s="18"/>
      <c r="E10" s="12"/>
      <c r="F10" s="12"/>
      <c r="G10" s="18"/>
      <c r="H10" s="18" t="s">
        <v>129</v>
      </c>
      <c r="I10" s="23">
        <f>STDEV(I2:I7)</f>
        <v>5.2014471551024615</v>
      </c>
      <c r="J10" s="18"/>
      <c r="K10" s="18"/>
      <c r="L10" s="18" t="s">
        <v>130</v>
      </c>
      <c r="M10" s="48">
        <f>K8/M8</f>
        <v>1380.6774475524476</v>
      </c>
      <c r="N10" s="37"/>
      <c r="O10" s="42" t="s">
        <v>131</v>
      </c>
      <c r="P10" s="42">
        <f>K8/O8</f>
        <v>144180.28297581014</v>
      </c>
      <c r="Q10" s="18"/>
      <c r="R10" s="18" t="s">
        <v>132</v>
      </c>
      <c r="S10" s="47">
        <f>K8/O8/43560</f>
        <v>3.3099238516026204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</row>
    <row r="12" spans="1:50" x14ac:dyDescent="0.25">
      <c r="K12" s="49"/>
      <c r="L12" s="50" t="s">
        <v>133</v>
      </c>
      <c r="M12" s="51">
        <v>1380</v>
      </c>
    </row>
  </sheetData>
  <conditionalFormatting sqref="A2:AD7">
    <cfRule type="expression" dxfId="9" priority="1" stopIfTrue="1">
      <formula>MOD(ROW(),4)&gt;1</formula>
    </cfRule>
    <cfRule type="expression" dxfId="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4A8E-55AA-461E-86CC-7E341DAEC63C}">
  <dimension ref="A1:AX13"/>
  <sheetViews>
    <sheetView workbookViewId="0">
      <selection activeCell="G20" sqref="G20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58</v>
      </c>
      <c r="B2" t="s">
        <v>59</v>
      </c>
      <c r="C2" s="25">
        <v>44844</v>
      </c>
      <c r="D2" s="15">
        <v>1100000</v>
      </c>
      <c r="E2" t="s">
        <v>32</v>
      </c>
      <c r="F2" t="s">
        <v>33</v>
      </c>
      <c r="G2" s="15">
        <v>1100000</v>
      </c>
      <c r="H2" s="15">
        <v>493800</v>
      </c>
      <c r="I2" s="20">
        <f>H2/G2*100</f>
        <v>44.890909090909091</v>
      </c>
      <c r="J2" s="15">
        <v>1145339</v>
      </c>
      <c r="K2" s="15">
        <f>G2-876104</f>
        <v>223896</v>
      </c>
      <c r="L2" s="15">
        <v>269235</v>
      </c>
      <c r="M2" s="30">
        <v>549.46</v>
      </c>
      <c r="N2" s="34">
        <v>0</v>
      </c>
      <c r="O2" s="39">
        <v>5.76</v>
      </c>
      <c r="P2" s="39">
        <v>5.76</v>
      </c>
      <c r="Q2" s="15">
        <f>K2/M2</f>
        <v>407.48371128016595</v>
      </c>
      <c r="R2" s="15">
        <f>K2/O2</f>
        <v>38870.833333333336</v>
      </c>
      <c r="S2" s="44">
        <f>K2/O2/43560</f>
        <v>0.89235154576063669</v>
      </c>
      <c r="T2" s="39">
        <v>549.46</v>
      </c>
      <c r="U2" s="5" t="s">
        <v>34</v>
      </c>
      <c r="V2" t="s">
        <v>60</v>
      </c>
      <c r="X2" t="s">
        <v>36</v>
      </c>
      <c r="Y2">
        <v>0</v>
      </c>
      <c r="Z2">
        <v>1</v>
      </c>
      <c r="AA2" s="7">
        <v>40021</v>
      </c>
      <c r="AB2" t="s">
        <v>38</v>
      </c>
      <c r="AC2" s="6" t="s">
        <v>39</v>
      </c>
      <c r="AD2" t="s">
        <v>61</v>
      </c>
    </row>
    <row r="3" spans="1:50" x14ac:dyDescent="0.25">
      <c r="A3" t="s">
        <v>67</v>
      </c>
      <c r="B3" t="s">
        <v>68</v>
      </c>
      <c r="C3" s="25">
        <v>44589</v>
      </c>
      <c r="D3" s="15">
        <v>250000</v>
      </c>
      <c r="E3" t="s">
        <v>32</v>
      </c>
      <c r="F3" t="s">
        <v>33</v>
      </c>
      <c r="G3" s="15">
        <v>250000</v>
      </c>
      <c r="H3" s="15">
        <v>29500</v>
      </c>
      <c r="I3" s="20">
        <f>H3/G3*100</f>
        <v>11.799999999999999</v>
      </c>
      <c r="J3" s="15">
        <v>186000</v>
      </c>
      <c r="K3" s="15">
        <f>G3-0</f>
        <v>250000</v>
      </c>
      <c r="L3" s="15">
        <v>186000</v>
      </c>
      <c r="M3" s="30">
        <v>400</v>
      </c>
      <c r="N3" s="34">
        <v>0</v>
      </c>
      <c r="O3" s="39">
        <v>6.117</v>
      </c>
      <c r="P3" s="39">
        <v>6.117</v>
      </c>
      <c r="Q3" s="15">
        <f>K3/M3</f>
        <v>625</v>
      </c>
      <c r="R3" s="15">
        <f>K3/O3</f>
        <v>40869.707372895209</v>
      </c>
      <c r="S3" s="44">
        <f>K3/O3/43560</f>
        <v>0.93823937954304892</v>
      </c>
      <c r="T3" s="39">
        <v>400</v>
      </c>
      <c r="U3" s="5" t="s">
        <v>66</v>
      </c>
      <c r="V3" t="s">
        <v>69</v>
      </c>
      <c r="X3" t="s">
        <v>36</v>
      </c>
      <c r="Y3">
        <v>0</v>
      </c>
      <c r="Z3">
        <v>0</v>
      </c>
      <c r="AA3" t="s">
        <v>37</v>
      </c>
      <c r="AB3" t="s">
        <v>70</v>
      </c>
      <c r="AC3" s="6" t="s">
        <v>50</v>
      </c>
      <c r="AD3" t="s">
        <v>51</v>
      </c>
    </row>
    <row r="4" spans="1:50" x14ac:dyDescent="0.25">
      <c r="A4" t="s">
        <v>123</v>
      </c>
      <c r="B4" t="s">
        <v>124</v>
      </c>
      <c r="C4" s="25">
        <v>44985</v>
      </c>
      <c r="D4" s="15">
        <v>899000</v>
      </c>
      <c r="E4" t="s">
        <v>32</v>
      </c>
      <c r="F4" t="s">
        <v>33</v>
      </c>
      <c r="G4" s="15">
        <v>899000</v>
      </c>
      <c r="H4" s="15">
        <v>295200</v>
      </c>
      <c r="I4" s="20">
        <f>H4/G4*100</f>
        <v>32.836484983314797</v>
      </c>
      <c r="J4" s="15">
        <v>850434</v>
      </c>
      <c r="K4" s="15">
        <f>G4-778359</f>
        <v>120641</v>
      </c>
      <c r="L4" s="15">
        <v>72075</v>
      </c>
      <c r="M4" s="30">
        <v>155</v>
      </c>
      <c r="N4" s="34">
        <v>0</v>
      </c>
      <c r="O4" s="39">
        <v>0.34399999999999997</v>
      </c>
      <c r="P4" s="39">
        <v>0.34399999999999997</v>
      </c>
      <c r="Q4" s="15">
        <f>K4/M4</f>
        <v>778.32903225806456</v>
      </c>
      <c r="R4" s="15">
        <f>K4/O4</f>
        <v>350700.58139534888</v>
      </c>
      <c r="S4" s="44">
        <f>K4/O4/43560</f>
        <v>8.0509775343284868</v>
      </c>
      <c r="T4" s="39">
        <v>155</v>
      </c>
      <c r="U4" s="5" t="s">
        <v>34</v>
      </c>
      <c r="V4" t="s">
        <v>125</v>
      </c>
      <c r="X4" t="s">
        <v>36</v>
      </c>
      <c r="Y4">
        <v>0</v>
      </c>
      <c r="Z4">
        <v>0</v>
      </c>
      <c r="AA4" t="s">
        <v>37</v>
      </c>
      <c r="AB4" t="s">
        <v>38</v>
      </c>
      <c r="AC4" s="6" t="s">
        <v>39</v>
      </c>
      <c r="AD4" t="s">
        <v>51</v>
      </c>
    </row>
    <row r="5" spans="1:50" x14ac:dyDescent="0.25">
      <c r="A5" t="s">
        <v>30</v>
      </c>
      <c r="B5" t="s">
        <v>31</v>
      </c>
      <c r="C5" s="25">
        <v>44617</v>
      </c>
      <c r="D5" s="15">
        <v>1900000</v>
      </c>
      <c r="E5" t="s">
        <v>32</v>
      </c>
      <c r="F5" t="s">
        <v>33</v>
      </c>
      <c r="G5" s="15">
        <v>1900000</v>
      </c>
      <c r="H5" s="15">
        <v>672000</v>
      </c>
      <c r="I5" s="20">
        <f>H5/G5*100</f>
        <v>35.368421052631575</v>
      </c>
      <c r="J5" s="15">
        <v>1694753</v>
      </c>
      <c r="K5" s="15">
        <f>G5-986632</f>
        <v>913368</v>
      </c>
      <c r="L5" s="15">
        <v>708121</v>
      </c>
      <c r="M5" s="30">
        <v>1080</v>
      </c>
      <c r="N5" s="34">
        <v>0</v>
      </c>
      <c r="O5" s="39">
        <v>18.5</v>
      </c>
      <c r="P5" s="39">
        <v>18.5</v>
      </c>
      <c r="Q5" s="15">
        <f>K5/M5</f>
        <v>845.71111111111111</v>
      </c>
      <c r="R5" s="15">
        <f>K5/O5</f>
        <v>49371.24324324324</v>
      </c>
      <c r="S5" s="44">
        <f>K5/O5/43560</f>
        <v>1.1334077879532425</v>
      </c>
      <c r="T5" s="39">
        <v>1080</v>
      </c>
      <c r="U5" s="5" t="s">
        <v>34</v>
      </c>
      <c r="V5" t="s">
        <v>35</v>
      </c>
      <c r="X5" t="s">
        <v>36</v>
      </c>
      <c r="Y5">
        <v>0</v>
      </c>
      <c r="Z5">
        <v>0</v>
      </c>
      <c r="AA5" t="s">
        <v>37</v>
      </c>
      <c r="AB5" t="s">
        <v>38</v>
      </c>
      <c r="AC5" s="6" t="s">
        <v>39</v>
      </c>
      <c r="AD5" t="s">
        <v>40</v>
      </c>
    </row>
    <row r="6" spans="1:50" x14ac:dyDescent="0.25">
      <c r="A6" t="s">
        <v>52</v>
      </c>
      <c r="B6" t="s">
        <v>53</v>
      </c>
      <c r="C6" s="25">
        <v>44935</v>
      </c>
      <c r="D6" s="15">
        <v>200000</v>
      </c>
      <c r="E6" t="s">
        <v>32</v>
      </c>
      <c r="F6" t="s">
        <v>33</v>
      </c>
      <c r="G6" s="15">
        <v>200000</v>
      </c>
      <c r="H6" s="15">
        <v>0</v>
      </c>
      <c r="I6" s="20">
        <f>H6/G6*100</f>
        <v>0</v>
      </c>
      <c r="J6" s="15">
        <v>108345</v>
      </c>
      <c r="K6" s="15">
        <f>G6-0</f>
        <v>200000</v>
      </c>
      <c r="L6" s="15">
        <v>108345</v>
      </c>
      <c r="M6" s="30">
        <v>233</v>
      </c>
      <c r="N6" s="34">
        <v>0</v>
      </c>
      <c r="O6" s="39">
        <v>2.71</v>
      </c>
      <c r="P6" s="39">
        <v>2.71</v>
      </c>
      <c r="Q6" s="15">
        <f>K6/M6</f>
        <v>858.36909871244632</v>
      </c>
      <c r="R6" s="15">
        <f>K6/O6</f>
        <v>73800.738007380074</v>
      </c>
      <c r="S6" s="44">
        <f>K6/O6/43560</f>
        <v>1.6942318183512415</v>
      </c>
      <c r="T6" s="39">
        <v>233</v>
      </c>
      <c r="U6" s="5" t="s">
        <v>34</v>
      </c>
      <c r="V6" t="s">
        <v>54</v>
      </c>
      <c r="X6" t="s">
        <v>36</v>
      </c>
      <c r="Y6">
        <v>0</v>
      </c>
      <c r="Z6">
        <v>0</v>
      </c>
      <c r="AA6" t="s">
        <v>37</v>
      </c>
      <c r="AC6" s="6" t="s">
        <v>50</v>
      </c>
      <c r="AD6" t="s">
        <v>51</v>
      </c>
    </row>
    <row r="7" spans="1:50" x14ac:dyDescent="0.25">
      <c r="A7" t="s">
        <v>41</v>
      </c>
      <c r="B7" t="s">
        <v>42</v>
      </c>
      <c r="C7" s="25">
        <v>44337</v>
      </c>
      <c r="D7" s="15">
        <v>1515000</v>
      </c>
      <c r="E7" t="s">
        <v>32</v>
      </c>
      <c r="F7" t="s">
        <v>43</v>
      </c>
      <c r="G7" s="15">
        <v>1515000</v>
      </c>
      <c r="H7" s="15">
        <v>642100</v>
      </c>
      <c r="I7" s="20">
        <f>H7/G7*100</f>
        <v>42.382838283828384</v>
      </c>
      <c r="J7" s="15">
        <v>1705588</v>
      </c>
      <c r="K7" s="15">
        <f>G7-1344939</f>
        <v>170061</v>
      </c>
      <c r="L7" s="15">
        <v>355658</v>
      </c>
      <c r="M7" s="30">
        <v>198</v>
      </c>
      <c r="N7" s="34">
        <v>0</v>
      </c>
      <c r="O7" s="39">
        <v>3.58</v>
      </c>
      <c r="P7" s="39">
        <v>2.1800000000000002</v>
      </c>
      <c r="Q7" s="15">
        <f>K7/M7</f>
        <v>858.89393939393938</v>
      </c>
      <c r="R7" s="15">
        <f>K7/O7</f>
        <v>47503.072625698325</v>
      </c>
      <c r="S7" s="44">
        <f>K7/O7/43560</f>
        <v>1.0905204918663527</v>
      </c>
      <c r="T7" s="39">
        <v>198</v>
      </c>
      <c r="U7" s="5" t="s">
        <v>34</v>
      </c>
      <c r="V7" t="s">
        <v>44</v>
      </c>
      <c r="W7" t="s">
        <v>45</v>
      </c>
      <c r="X7" t="s">
        <v>36</v>
      </c>
      <c r="Y7">
        <v>1</v>
      </c>
      <c r="Z7">
        <v>0</v>
      </c>
      <c r="AA7" s="7">
        <v>40049</v>
      </c>
      <c r="AB7" t="s">
        <v>38</v>
      </c>
      <c r="AC7" s="6" t="s">
        <v>39</v>
      </c>
      <c r="AD7" t="s">
        <v>46</v>
      </c>
    </row>
    <row r="8" spans="1:50" ht="15.75" thickBot="1" x14ac:dyDescent="0.3">
      <c r="A8" t="s">
        <v>93</v>
      </c>
      <c r="B8" t="s">
        <v>94</v>
      </c>
      <c r="C8" s="25">
        <v>44789</v>
      </c>
      <c r="D8" s="15">
        <v>783000</v>
      </c>
      <c r="E8" t="s">
        <v>32</v>
      </c>
      <c r="F8" t="s">
        <v>33</v>
      </c>
      <c r="G8" s="15">
        <v>783000</v>
      </c>
      <c r="H8" s="15">
        <v>320300</v>
      </c>
      <c r="I8" s="20">
        <f>H8/G8*100</f>
        <v>40.90676883780332</v>
      </c>
      <c r="J8" s="15">
        <v>750632</v>
      </c>
      <c r="K8" s="15">
        <f>G8-637232</f>
        <v>145768</v>
      </c>
      <c r="L8" s="15">
        <v>113400</v>
      </c>
      <c r="M8" s="30">
        <v>162</v>
      </c>
      <c r="N8" s="34">
        <v>0</v>
      </c>
      <c r="O8" s="39">
        <v>0.78</v>
      </c>
      <c r="P8" s="39">
        <v>0.78</v>
      </c>
      <c r="Q8" s="15">
        <f>K8/M8</f>
        <v>899.80246913580243</v>
      </c>
      <c r="R8" s="15">
        <f>K8/O8</f>
        <v>186882.05128205128</v>
      </c>
      <c r="S8" s="44">
        <f>K8/O8/43560</f>
        <v>4.2902215629488358</v>
      </c>
      <c r="T8" s="39">
        <v>162</v>
      </c>
      <c r="U8" s="5" t="s">
        <v>34</v>
      </c>
      <c r="V8" t="s">
        <v>95</v>
      </c>
      <c r="X8" t="s">
        <v>36</v>
      </c>
      <c r="Y8">
        <v>0</v>
      </c>
      <c r="Z8">
        <v>1</v>
      </c>
      <c r="AA8" s="7">
        <v>39363</v>
      </c>
      <c r="AB8" t="s">
        <v>38</v>
      </c>
      <c r="AC8" s="6" t="s">
        <v>39</v>
      </c>
      <c r="AD8" t="s">
        <v>61</v>
      </c>
    </row>
    <row r="9" spans="1:50" ht="15.75" thickTop="1" x14ac:dyDescent="0.25">
      <c r="A9" s="8"/>
      <c r="B9" s="8"/>
      <c r="C9" s="26" t="s">
        <v>126</v>
      </c>
      <c r="D9" s="16">
        <f>+SUM(D2:D8)</f>
        <v>6647000</v>
      </c>
      <c r="E9" s="8"/>
      <c r="F9" s="8"/>
      <c r="G9" s="16">
        <f>+SUM(G2:G8)</f>
        <v>6647000</v>
      </c>
      <c r="H9" s="16">
        <f>+SUM(H2:H8)</f>
        <v>2452900</v>
      </c>
      <c r="I9" s="21"/>
      <c r="J9" s="16">
        <f>+SUM(J2:J8)</f>
        <v>6441091</v>
      </c>
      <c r="K9" s="16">
        <f>+SUM(K2:K8)</f>
        <v>2023734</v>
      </c>
      <c r="L9" s="16">
        <f>+SUM(L2:L8)</f>
        <v>1812834</v>
      </c>
      <c r="M9" s="31">
        <f>+SUM(M2:M8)</f>
        <v>2777.46</v>
      </c>
      <c r="N9" s="35"/>
      <c r="O9" s="40">
        <f>+SUM(O2:O8)</f>
        <v>37.790999999999997</v>
      </c>
      <c r="P9" s="40">
        <f>+SUM(P2:P8)</f>
        <v>36.390999999999998</v>
      </c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</row>
    <row r="10" spans="1:50" x14ac:dyDescent="0.25">
      <c r="A10" s="10"/>
      <c r="B10" s="10"/>
      <c r="C10" s="27"/>
      <c r="D10" s="17"/>
      <c r="E10" s="10"/>
      <c r="F10" s="10"/>
      <c r="G10" s="17"/>
      <c r="H10" s="17" t="s">
        <v>127</v>
      </c>
      <c r="I10" s="22">
        <f>H9/G9*100</f>
        <v>36.902361967805028</v>
      </c>
      <c r="J10" s="17"/>
      <c r="K10" s="17"/>
      <c r="L10" s="17" t="s">
        <v>128</v>
      </c>
      <c r="M10" s="32"/>
      <c r="N10" s="36"/>
      <c r="O10" s="41" t="s">
        <v>128</v>
      </c>
      <c r="P10" s="41"/>
      <c r="Q10" s="17"/>
      <c r="R10" s="17" t="s">
        <v>128</v>
      </c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</row>
    <row r="11" spans="1:50" x14ac:dyDescent="0.25">
      <c r="A11" s="12"/>
      <c r="B11" s="12"/>
      <c r="C11" s="28"/>
      <c r="D11" s="18"/>
      <c r="E11" s="12"/>
      <c r="F11" s="12"/>
      <c r="G11" s="18"/>
      <c r="H11" s="18" t="s">
        <v>129</v>
      </c>
      <c r="I11" s="23">
        <f>STDEV(I2:I8)</f>
        <v>17.135084237836193</v>
      </c>
      <c r="J11" s="18"/>
      <c r="K11" s="18"/>
      <c r="L11" s="18" t="s">
        <v>130</v>
      </c>
      <c r="M11" s="48">
        <f>K9/M9</f>
        <v>728.62759499686763</v>
      </c>
      <c r="N11" s="37"/>
      <c r="O11" s="42" t="s">
        <v>131</v>
      </c>
      <c r="P11" s="42">
        <f>K9/O9</f>
        <v>53550.686671429707</v>
      </c>
      <c r="Q11" s="18"/>
      <c r="R11" s="18" t="s">
        <v>132</v>
      </c>
      <c r="S11" s="47">
        <f>K9/O9/43560</f>
        <v>1.2293546067821328</v>
      </c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</row>
    <row r="13" spans="1:50" x14ac:dyDescent="0.25">
      <c r="K13" s="49"/>
      <c r="L13" s="50" t="s">
        <v>133</v>
      </c>
      <c r="M13" s="51">
        <v>730</v>
      </c>
    </row>
  </sheetData>
  <conditionalFormatting sqref="A2:AD8">
    <cfRule type="expression" dxfId="7" priority="1" stopIfTrue="1">
      <formula>MOD(ROW(),4)&gt;1</formula>
    </cfRule>
    <cfRule type="expression" dxfId="6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1F60-AFD0-407E-8097-E789327CD56A}">
  <dimension ref="A1:AX13"/>
  <sheetViews>
    <sheetView workbookViewId="0">
      <selection sqref="A1:XFD1048576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58</v>
      </c>
      <c r="B2" t="s">
        <v>59</v>
      </c>
      <c r="C2" s="25">
        <v>44844</v>
      </c>
      <c r="D2" s="15">
        <v>1100000</v>
      </c>
      <c r="E2" t="s">
        <v>32</v>
      </c>
      <c r="F2" t="s">
        <v>33</v>
      </c>
      <c r="G2" s="15">
        <v>1100000</v>
      </c>
      <c r="H2" s="15">
        <v>493800</v>
      </c>
      <c r="I2" s="20">
        <f>H2/G2*100</f>
        <v>44.890909090909091</v>
      </c>
      <c r="J2" s="15">
        <v>1145339</v>
      </c>
      <c r="K2" s="15">
        <f>G2-876104</f>
        <v>223896</v>
      </c>
      <c r="L2" s="15">
        <v>269235</v>
      </c>
      <c r="M2" s="30">
        <v>549.46</v>
      </c>
      <c r="N2" s="34">
        <v>0</v>
      </c>
      <c r="O2" s="39">
        <v>5.76</v>
      </c>
      <c r="P2" s="39">
        <v>5.76</v>
      </c>
      <c r="Q2" s="15">
        <f>K2/M2</f>
        <v>407.48371128016595</v>
      </c>
      <c r="R2" s="15">
        <f>K2/O2</f>
        <v>38870.833333333336</v>
      </c>
      <c r="S2" s="44">
        <f>K2/O2/43560</f>
        <v>0.89235154576063669</v>
      </c>
      <c r="T2" s="39">
        <v>549.46</v>
      </c>
      <c r="U2" s="5" t="s">
        <v>34</v>
      </c>
      <c r="V2" t="s">
        <v>60</v>
      </c>
      <c r="X2" t="s">
        <v>36</v>
      </c>
      <c r="Y2">
        <v>0</v>
      </c>
      <c r="Z2">
        <v>1</v>
      </c>
      <c r="AA2" s="7">
        <v>40021</v>
      </c>
      <c r="AB2" t="s">
        <v>38</v>
      </c>
      <c r="AC2" s="6" t="s">
        <v>39</v>
      </c>
      <c r="AD2" t="s">
        <v>61</v>
      </c>
    </row>
    <row r="3" spans="1:50" x14ac:dyDescent="0.25">
      <c r="A3" t="s">
        <v>67</v>
      </c>
      <c r="B3" t="s">
        <v>68</v>
      </c>
      <c r="C3" s="25">
        <v>44589</v>
      </c>
      <c r="D3" s="15">
        <v>250000</v>
      </c>
      <c r="E3" t="s">
        <v>32</v>
      </c>
      <c r="F3" t="s">
        <v>33</v>
      </c>
      <c r="G3" s="15">
        <v>250000</v>
      </c>
      <c r="H3" s="15">
        <v>29500</v>
      </c>
      <c r="I3" s="20">
        <f>H3/G3*100</f>
        <v>11.799999999999999</v>
      </c>
      <c r="J3" s="15">
        <v>186000</v>
      </c>
      <c r="K3" s="15">
        <f>G3-0</f>
        <v>250000</v>
      </c>
      <c r="L3" s="15">
        <v>186000</v>
      </c>
      <c r="M3" s="30">
        <v>400</v>
      </c>
      <c r="N3" s="34">
        <v>0</v>
      </c>
      <c r="O3" s="39">
        <v>6.117</v>
      </c>
      <c r="P3" s="39">
        <v>6.117</v>
      </c>
      <c r="Q3" s="15">
        <f>K3/M3</f>
        <v>625</v>
      </c>
      <c r="R3" s="15">
        <f>K3/O3</f>
        <v>40869.707372895209</v>
      </c>
      <c r="S3" s="44">
        <f>K3/O3/43560</f>
        <v>0.93823937954304892</v>
      </c>
      <c r="T3" s="39">
        <v>400</v>
      </c>
      <c r="U3" s="5" t="s">
        <v>66</v>
      </c>
      <c r="V3" t="s">
        <v>69</v>
      </c>
      <c r="X3" t="s">
        <v>36</v>
      </c>
      <c r="Y3">
        <v>0</v>
      </c>
      <c r="Z3">
        <v>0</v>
      </c>
      <c r="AA3" t="s">
        <v>37</v>
      </c>
      <c r="AB3" t="s">
        <v>70</v>
      </c>
      <c r="AC3" s="6" t="s">
        <v>50</v>
      </c>
      <c r="AD3" t="s">
        <v>51</v>
      </c>
    </row>
    <row r="4" spans="1:50" x14ac:dyDescent="0.25">
      <c r="A4" t="s">
        <v>123</v>
      </c>
      <c r="B4" t="s">
        <v>124</v>
      </c>
      <c r="C4" s="25">
        <v>44985</v>
      </c>
      <c r="D4" s="15">
        <v>899000</v>
      </c>
      <c r="E4" t="s">
        <v>32</v>
      </c>
      <c r="F4" t="s">
        <v>33</v>
      </c>
      <c r="G4" s="15">
        <v>899000</v>
      </c>
      <c r="H4" s="15">
        <v>295200</v>
      </c>
      <c r="I4" s="20">
        <f>H4/G4*100</f>
        <v>32.836484983314797</v>
      </c>
      <c r="J4" s="15">
        <v>850434</v>
      </c>
      <c r="K4" s="15">
        <f>G4-778359</f>
        <v>120641</v>
      </c>
      <c r="L4" s="15">
        <v>72075</v>
      </c>
      <c r="M4" s="30">
        <v>155</v>
      </c>
      <c r="N4" s="34">
        <v>0</v>
      </c>
      <c r="O4" s="39">
        <v>0.34399999999999997</v>
      </c>
      <c r="P4" s="39">
        <v>0.34399999999999997</v>
      </c>
      <c r="Q4" s="15">
        <f>K4/M4</f>
        <v>778.32903225806456</v>
      </c>
      <c r="R4" s="15">
        <f>K4/O4</f>
        <v>350700.58139534888</v>
      </c>
      <c r="S4" s="44">
        <f>K4/O4/43560</f>
        <v>8.0509775343284868</v>
      </c>
      <c r="T4" s="39">
        <v>155</v>
      </c>
      <c r="U4" s="5" t="s">
        <v>34</v>
      </c>
      <c r="V4" t="s">
        <v>125</v>
      </c>
      <c r="X4" t="s">
        <v>36</v>
      </c>
      <c r="Y4">
        <v>0</v>
      </c>
      <c r="Z4">
        <v>0</v>
      </c>
      <c r="AA4" t="s">
        <v>37</v>
      </c>
      <c r="AB4" t="s">
        <v>38</v>
      </c>
      <c r="AC4" s="6" t="s">
        <v>39</v>
      </c>
      <c r="AD4" t="s">
        <v>51</v>
      </c>
    </row>
    <row r="5" spans="1:50" x14ac:dyDescent="0.25">
      <c r="A5" t="s">
        <v>30</v>
      </c>
      <c r="B5" t="s">
        <v>31</v>
      </c>
      <c r="C5" s="25">
        <v>44617</v>
      </c>
      <c r="D5" s="15">
        <v>1900000</v>
      </c>
      <c r="E5" t="s">
        <v>32</v>
      </c>
      <c r="F5" t="s">
        <v>33</v>
      </c>
      <c r="G5" s="15">
        <v>1900000</v>
      </c>
      <c r="H5" s="15">
        <v>672000</v>
      </c>
      <c r="I5" s="20">
        <f>H5/G5*100</f>
        <v>35.368421052631575</v>
      </c>
      <c r="J5" s="15">
        <v>1694753</v>
      </c>
      <c r="K5" s="15">
        <f>G5-986632</f>
        <v>913368</v>
      </c>
      <c r="L5" s="15">
        <v>708121</v>
      </c>
      <c r="M5" s="30">
        <v>1080</v>
      </c>
      <c r="N5" s="34">
        <v>0</v>
      </c>
      <c r="O5" s="39">
        <v>18.5</v>
      </c>
      <c r="P5" s="39">
        <v>18.5</v>
      </c>
      <c r="Q5" s="15">
        <f>K5/M5</f>
        <v>845.71111111111111</v>
      </c>
      <c r="R5" s="15">
        <f>K5/O5</f>
        <v>49371.24324324324</v>
      </c>
      <c r="S5" s="44">
        <f>K5/O5/43560</f>
        <v>1.1334077879532425</v>
      </c>
      <c r="T5" s="39">
        <v>1080</v>
      </c>
      <c r="U5" s="5" t="s">
        <v>34</v>
      </c>
      <c r="V5" t="s">
        <v>35</v>
      </c>
      <c r="X5" t="s">
        <v>36</v>
      </c>
      <c r="Y5">
        <v>0</v>
      </c>
      <c r="Z5">
        <v>0</v>
      </c>
      <c r="AA5" t="s">
        <v>37</v>
      </c>
      <c r="AB5" t="s">
        <v>38</v>
      </c>
      <c r="AC5" s="6" t="s">
        <v>39</v>
      </c>
      <c r="AD5" t="s">
        <v>40</v>
      </c>
    </row>
    <row r="6" spans="1:50" x14ac:dyDescent="0.25">
      <c r="A6" t="s">
        <v>52</v>
      </c>
      <c r="B6" t="s">
        <v>53</v>
      </c>
      <c r="C6" s="25">
        <v>44935</v>
      </c>
      <c r="D6" s="15">
        <v>200000</v>
      </c>
      <c r="E6" t="s">
        <v>32</v>
      </c>
      <c r="F6" t="s">
        <v>33</v>
      </c>
      <c r="G6" s="15">
        <v>200000</v>
      </c>
      <c r="H6" s="15">
        <v>0</v>
      </c>
      <c r="I6" s="20">
        <f>H6/G6*100</f>
        <v>0</v>
      </c>
      <c r="J6" s="15">
        <v>108345</v>
      </c>
      <c r="K6" s="15">
        <f>G6-0</f>
        <v>200000</v>
      </c>
      <c r="L6" s="15">
        <v>108345</v>
      </c>
      <c r="M6" s="30">
        <v>233</v>
      </c>
      <c r="N6" s="34">
        <v>0</v>
      </c>
      <c r="O6" s="39">
        <v>2.71</v>
      </c>
      <c r="P6" s="39">
        <v>2.71</v>
      </c>
      <c r="Q6" s="15">
        <f>K6/M6</f>
        <v>858.36909871244632</v>
      </c>
      <c r="R6" s="15">
        <f>K6/O6</f>
        <v>73800.738007380074</v>
      </c>
      <c r="S6" s="44">
        <f>K6/O6/43560</f>
        <v>1.6942318183512415</v>
      </c>
      <c r="T6" s="39">
        <v>233</v>
      </c>
      <c r="U6" s="5" t="s">
        <v>34</v>
      </c>
      <c r="V6" t="s">
        <v>54</v>
      </c>
      <c r="X6" t="s">
        <v>36</v>
      </c>
      <c r="Y6">
        <v>0</v>
      </c>
      <c r="Z6">
        <v>0</v>
      </c>
      <c r="AA6" t="s">
        <v>37</v>
      </c>
      <c r="AC6" s="6" t="s">
        <v>50</v>
      </c>
      <c r="AD6" t="s">
        <v>51</v>
      </c>
    </row>
    <row r="7" spans="1:50" x14ac:dyDescent="0.25">
      <c r="A7" t="s">
        <v>41</v>
      </c>
      <c r="B7" t="s">
        <v>42</v>
      </c>
      <c r="C7" s="25">
        <v>44337</v>
      </c>
      <c r="D7" s="15">
        <v>1515000</v>
      </c>
      <c r="E7" t="s">
        <v>32</v>
      </c>
      <c r="F7" t="s">
        <v>43</v>
      </c>
      <c r="G7" s="15">
        <v>1515000</v>
      </c>
      <c r="H7" s="15">
        <v>642100</v>
      </c>
      <c r="I7" s="20">
        <f>H7/G7*100</f>
        <v>42.382838283828384</v>
      </c>
      <c r="J7" s="15">
        <v>1705588</v>
      </c>
      <c r="K7" s="15">
        <f>G7-1344939</f>
        <v>170061</v>
      </c>
      <c r="L7" s="15">
        <v>355658</v>
      </c>
      <c r="M7" s="30">
        <v>198</v>
      </c>
      <c r="N7" s="34">
        <v>0</v>
      </c>
      <c r="O7" s="39">
        <v>3.58</v>
      </c>
      <c r="P7" s="39">
        <v>2.1800000000000002</v>
      </c>
      <c r="Q7" s="15">
        <f>K7/M7</f>
        <v>858.89393939393938</v>
      </c>
      <c r="R7" s="15">
        <f>K7/O7</f>
        <v>47503.072625698325</v>
      </c>
      <c r="S7" s="44">
        <f>K7/O7/43560</f>
        <v>1.0905204918663527</v>
      </c>
      <c r="T7" s="39">
        <v>198</v>
      </c>
      <c r="U7" s="5" t="s">
        <v>34</v>
      </c>
      <c r="V7" t="s">
        <v>44</v>
      </c>
      <c r="W7" t="s">
        <v>45</v>
      </c>
      <c r="X7" t="s">
        <v>36</v>
      </c>
      <c r="Y7">
        <v>1</v>
      </c>
      <c r="Z7">
        <v>0</v>
      </c>
      <c r="AA7" s="7">
        <v>40049</v>
      </c>
      <c r="AB7" t="s">
        <v>38</v>
      </c>
      <c r="AC7" s="6" t="s">
        <v>39</v>
      </c>
      <c r="AD7" t="s">
        <v>46</v>
      </c>
    </row>
    <row r="8" spans="1:50" ht="15.75" thickBot="1" x14ac:dyDescent="0.3">
      <c r="A8" t="s">
        <v>93</v>
      </c>
      <c r="B8" t="s">
        <v>94</v>
      </c>
      <c r="C8" s="25">
        <v>44789</v>
      </c>
      <c r="D8" s="15">
        <v>783000</v>
      </c>
      <c r="E8" t="s">
        <v>32</v>
      </c>
      <c r="F8" t="s">
        <v>33</v>
      </c>
      <c r="G8" s="15">
        <v>783000</v>
      </c>
      <c r="H8" s="15">
        <v>320300</v>
      </c>
      <c r="I8" s="20">
        <f>H8/G8*100</f>
        <v>40.90676883780332</v>
      </c>
      <c r="J8" s="15">
        <v>750632</v>
      </c>
      <c r="K8" s="15">
        <f>G8-637232</f>
        <v>145768</v>
      </c>
      <c r="L8" s="15">
        <v>113400</v>
      </c>
      <c r="M8" s="30">
        <v>162</v>
      </c>
      <c r="N8" s="34">
        <v>0</v>
      </c>
      <c r="O8" s="39">
        <v>0.78</v>
      </c>
      <c r="P8" s="39">
        <v>0.78</v>
      </c>
      <c r="Q8" s="15">
        <f>K8/M8</f>
        <v>899.80246913580243</v>
      </c>
      <c r="R8" s="15">
        <f>K8/O8</f>
        <v>186882.05128205128</v>
      </c>
      <c r="S8" s="44">
        <f>K8/O8/43560</f>
        <v>4.2902215629488358</v>
      </c>
      <c r="T8" s="39">
        <v>162</v>
      </c>
      <c r="U8" s="5" t="s">
        <v>34</v>
      </c>
      <c r="V8" t="s">
        <v>95</v>
      </c>
      <c r="X8" t="s">
        <v>36</v>
      </c>
      <c r="Y8">
        <v>0</v>
      </c>
      <c r="Z8">
        <v>1</v>
      </c>
      <c r="AA8" s="7">
        <v>39363</v>
      </c>
      <c r="AB8" t="s">
        <v>38</v>
      </c>
      <c r="AC8" s="6" t="s">
        <v>39</v>
      </c>
      <c r="AD8" t="s">
        <v>61</v>
      </c>
    </row>
    <row r="9" spans="1:50" ht="15.75" thickTop="1" x14ac:dyDescent="0.25">
      <c r="A9" s="8"/>
      <c r="B9" s="8"/>
      <c r="C9" s="26" t="s">
        <v>126</v>
      </c>
      <c r="D9" s="16">
        <f>+SUM(D2:D8)</f>
        <v>6647000</v>
      </c>
      <c r="E9" s="8"/>
      <c r="F9" s="8"/>
      <c r="G9" s="16">
        <f>+SUM(G2:G8)</f>
        <v>6647000</v>
      </c>
      <c r="H9" s="16">
        <f>+SUM(H2:H8)</f>
        <v>2452900</v>
      </c>
      <c r="I9" s="21"/>
      <c r="J9" s="16">
        <f>+SUM(J2:J8)</f>
        <v>6441091</v>
      </c>
      <c r="K9" s="16">
        <f>+SUM(K2:K8)</f>
        <v>2023734</v>
      </c>
      <c r="L9" s="16">
        <f>+SUM(L2:L8)</f>
        <v>1812834</v>
      </c>
      <c r="M9" s="31">
        <f>+SUM(M2:M8)</f>
        <v>2777.46</v>
      </c>
      <c r="N9" s="35"/>
      <c r="O9" s="40">
        <f>+SUM(O2:O8)</f>
        <v>37.790999999999997</v>
      </c>
      <c r="P9" s="40">
        <f>+SUM(P2:P8)</f>
        <v>36.390999999999998</v>
      </c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</row>
    <row r="10" spans="1:50" x14ac:dyDescent="0.25">
      <c r="A10" s="10"/>
      <c r="B10" s="10"/>
      <c r="C10" s="27"/>
      <c r="D10" s="17"/>
      <c r="E10" s="10"/>
      <c r="F10" s="10"/>
      <c r="G10" s="17"/>
      <c r="H10" s="17" t="s">
        <v>127</v>
      </c>
      <c r="I10" s="22">
        <f>H9/G9*100</f>
        <v>36.902361967805028</v>
      </c>
      <c r="J10" s="17"/>
      <c r="K10" s="17"/>
      <c r="L10" s="17" t="s">
        <v>128</v>
      </c>
      <c r="M10" s="32"/>
      <c r="N10" s="36"/>
      <c r="O10" s="41" t="s">
        <v>128</v>
      </c>
      <c r="P10" s="41"/>
      <c r="Q10" s="17"/>
      <c r="R10" s="17" t="s">
        <v>128</v>
      </c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</row>
    <row r="11" spans="1:50" x14ac:dyDescent="0.25">
      <c r="A11" s="12"/>
      <c r="B11" s="12"/>
      <c r="C11" s="28"/>
      <c r="D11" s="18"/>
      <c r="E11" s="12"/>
      <c r="F11" s="12"/>
      <c r="G11" s="18"/>
      <c r="H11" s="18" t="s">
        <v>129</v>
      </c>
      <c r="I11" s="23">
        <f>STDEV(I2:I8)</f>
        <v>17.135084237836193</v>
      </c>
      <c r="J11" s="18"/>
      <c r="K11" s="18"/>
      <c r="L11" s="18" t="s">
        <v>130</v>
      </c>
      <c r="M11" s="48">
        <f>K9/M9</f>
        <v>728.62759499686763</v>
      </c>
      <c r="N11" s="37"/>
      <c r="O11" s="42" t="s">
        <v>131</v>
      </c>
      <c r="P11" s="42">
        <f>K9/O9</f>
        <v>53550.686671429707</v>
      </c>
      <c r="Q11" s="18"/>
      <c r="R11" s="18" t="s">
        <v>132</v>
      </c>
      <c r="S11" s="47">
        <f>K9/O9/43560</f>
        <v>1.2293546067821328</v>
      </c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</row>
    <row r="13" spans="1:50" x14ac:dyDescent="0.25">
      <c r="K13" s="49"/>
      <c r="L13" s="50" t="s">
        <v>133</v>
      </c>
      <c r="M13" s="51">
        <v>730</v>
      </c>
    </row>
  </sheetData>
  <conditionalFormatting sqref="A2:AD8">
    <cfRule type="expression" dxfId="5" priority="1" stopIfTrue="1">
      <formula>MOD(ROW(),4)&gt;1</formula>
    </cfRule>
    <cfRule type="expression" dxfId="4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6E63-5DA9-4FB7-8CEE-A69A53FC564B}">
  <dimension ref="A1:AX10"/>
  <sheetViews>
    <sheetView workbookViewId="0">
      <selection activeCell="M10" sqref="K10:M10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" bestFit="1" customWidth="1"/>
    <col min="29" max="29" width="5.42578125" bestFit="1" customWidth="1"/>
    <col min="30" max="30" width="17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87</v>
      </c>
      <c r="B2" t="s">
        <v>88</v>
      </c>
      <c r="C2" s="25">
        <v>44319</v>
      </c>
      <c r="D2" s="15">
        <v>350000</v>
      </c>
      <c r="E2" t="s">
        <v>32</v>
      </c>
      <c r="F2" t="s">
        <v>43</v>
      </c>
      <c r="G2" s="15">
        <v>350000</v>
      </c>
      <c r="H2" s="15">
        <v>97100</v>
      </c>
      <c r="I2" s="20">
        <f>H2/G2*100</f>
        <v>27.74285714285714</v>
      </c>
      <c r="J2" s="15">
        <v>305203</v>
      </c>
      <c r="K2" s="15">
        <f>G2-222344</f>
        <v>127656</v>
      </c>
      <c r="L2" s="15">
        <v>340745</v>
      </c>
      <c r="M2" s="30">
        <v>426.98</v>
      </c>
      <c r="N2" s="34">
        <v>840.59997599999997</v>
      </c>
      <c r="O2" s="39">
        <v>8.2899999999999991</v>
      </c>
      <c r="P2" s="39">
        <v>8.24</v>
      </c>
      <c r="Q2" s="15">
        <f>K2/M2</f>
        <v>298.97419082861023</v>
      </c>
      <c r="R2" s="15">
        <f>K2/O2</f>
        <v>15398.79372738239</v>
      </c>
      <c r="S2" s="44">
        <f>K2/O2/43560</f>
        <v>0.35350766132650113</v>
      </c>
      <c r="T2" s="39">
        <v>426.98</v>
      </c>
      <c r="U2" s="5" t="s">
        <v>34</v>
      </c>
      <c r="V2" t="s">
        <v>89</v>
      </c>
      <c r="W2" t="s">
        <v>90</v>
      </c>
      <c r="X2" t="s">
        <v>36</v>
      </c>
      <c r="Y2">
        <v>0</v>
      </c>
      <c r="Z2">
        <v>1</v>
      </c>
      <c r="AA2" s="7">
        <v>44938</v>
      </c>
      <c r="AB2" t="s">
        <v>91</v>
      </c>
      <c r="AC2" s="6" t="s">
        <v>39</v>
      </c>
      <c r="AD2" t="s">
        <v>92</v>
      </c>
    </row>
    <row r="3" spans="1:50" x14ac:dyDescent="0.25">
      <c r="A3" t="s">
        <v>58</v>
      </c>
      <c r="B3" t="s">
        <v>59</v>
      </c>
      <c r="C3" s="25">
        <v>44844</v>
      </c>
      <c r="D3" s="15">
        <v>1100000</v>
      </c>
      <c r="E3" t="s">
        <v>32</v>
      </c>
      <c r="F3" t="s">
        <v>33</v>
      </c>
      <c r="G3" s="15">
        <v>1100000</v>
      </c>
      <c r="H3" s="15">
        <v>493800</v>
      </c>
      <c r="I3" s="20">
        <f>H3/G3*100</f>
        <v>44.890909090909091</v>
      </c>
      <c r="J3" s="15">
        <v>1145339</v>
      </c>
      <c r="K3" s="15">
        <f>G3-876104</f>
        <v>223896</v>
      </c>
      <c r="L3" s="15">
        <v>269235</v>
      </c>
      <c r="M3" s="30">
        <v>549.46</v>
      </c>
      <c r="N3" s="34">
        <v>0</v>
      </c>
      <c r="O3" s="39">
        <v>5.76</v>
      </c>
      <c r="P3" s="39">
        <v>5.76</v>
      </c>
      <c r="Q3" s="15">
        <f>K3/M3</f>
        <v>407.48371128016595</v>
      </c>
      <c r="R3" s="15">
        <f>K3/O3</f>
        <v>38870.833333333336</v>
      </c>
      <c r="S3" s="44">
        <f>K3/O3/43560</f>
        <v>0.89235154576063669</v>
      </c>
      <c r="T3" s="39">
        <v>549.46</v>
      </c>
      <c r="U3" s="5" t="s">
        <v>34</v>
      </c>
      <c r="V3" t="s">
        <v>60</v>
      </c>
      <c r="X3" t="s">
        <v>36</v>
      </c>
      <c r="Y3">
        <v>0</v>
      </c>
      <c r="Z3">
        <v>1</v>
      </c>
      <c r="AA3" s="7">
        <v>40021</v>
      </c>
      <c r="AB3" t="s">
        <v>38</v>
      </c>
      <c r="AC3" s="6" t="s">
        <v>39</v>
      </c>
      <c r="AD3" t="s">
        <v>61</v>
      </c>
    </row>
    <row r="4" spans="1:50" x14ac:dyDescent="0.25">
      <c r="A4" t="s">
        <v>67</v>
      </c>
      <c r="B4" t="s">
        <v>68</v>
      </c>
      <c r="C4" s="25">
        <v>44589</v>
      </c>
      <c r="D4" s="15">
        <v>250000</v>
      </c>
      <c r="E4" t="s">
        <v>32</v>
      </c>
      <c r="F4" t="s">
        <v>33</v>
      </c>
      <c r="G4" s="15">
        <v>250000</v>
      </c>
      <c r="H4" s="15">
        <v>29500</v>
      </c>
      <c r="I4" s="20">
        <f>H4/G4*100</f>
        <v>11.799999999999999</v>
      </c>
      <c r="J4" s="15">
        <v>186000</v>
      </c>
      <c r="K4" s="15">
        <f>G4-0</f>
        <v>250000</v>
      </c>
      <c r="L4" s="15">
        <v>186000</v>
      </c>
      <c r="M4" s="30">
        <v>400</v>
      </c>
      <c r="N4" s="34">
        <v>0</v>
      </c>
      <c r="O4" s="39">
        <v>6.117</v>
      </c>
      <c r="P4" s="39">
        <v>6.117</v>
      </c>
      <c r="Q4" s="15">
        <f>K4/M4</f>
        <v>625</v>
      </c>
      <c r="R4" s="15">
        <f>K4/O4</f>
        <v>40869.707372895209</v>
      </c>
      <c r="S4" s="44">
        <f>K4/O4/43560</f>
        <v>0.93823937954304892</v>
      </c>
      <c r="T4" s="39">
        <v>400</v>
      </c>
      <c r="U4" s="5" t="s">
        <v>66</v>
      </c>
      <c r="V4" t="s">
        <v>69</v>
      </c>
      <c r="X4" t="s">
        <v>36</v>
      </c>
      <c r="Y4">
        <v>0</v>
      </c>
      <c r="Z4">
        <v>0</v>
      </c>
      <c r="AA4" t="s">
        <v>37</v>
      </c>
      <c r="AB4" t="s">
        <v>70</v>
      </c>
      <c r="AC4" s="6" t="s">
        <v>50</v>
      </c>
      <c r="AD4" t="s">
        <v>51</v>
      </c>
    </row>
    <row r="5" spans="1:50" ht="15.75" thickBot="1" x14ac:dyDescent="0.3">
      <c r="A5" t="s">
        <v>123</v>
      </c>
      <c r="B5" t="s">
        <v>124</v>
      </c>
      <c r="C5" s="25">
        <v>44985</v>
      </c>
      <c r="D5" s="15">
        <v>899000</v>
      </c>
      <c r="E5" t="s">
        <v>32</v>
      </c>
      <c r="F5" t="s">
        <v>33</v>
      </c>
      <c r="G5" s="15">
        <v>899000</v>
      </c>
      <c r="H5" s="15">
        <v>295200</v>
      </c>
      <c r="I5" s="20">
        <f>H5/G5*100</f>
        <v>32.836484983314797</v>
      </c>
      <c r="J5" s="15">
        <v>850434</v>
      </c>
      <c r="K5" s="15">
        <f>G5-778359</f>
        <v>120641</v>
      </c>
      <c r="L5" s="15">
        <v>72075</v>
      </c>
      <c r="M5" s="30">
        <v>155</v>
      </c>
      <c r="N5" s="34">
        <v>0</v>
      </c>
      <c r="O5" s="39">
        <v>0.34399999999999997</v>
      </c>
      <c r="P5" s="39">
        <v>0.34399999999999997</v>
      </c>
      <c r="Q5" s="15">
        <f>K5/M5</f>
        <v>778.32903225806456</v>
      </c>
      <c r="R5" s="15">
        <f>K5/O5</f>
        <v>350700.58139534888</v>
      </c>
      <c r="S5" s="44">
        <f>K5/O5/43560</f>
        <v>8.0509775343284868</v>
      </c>
      <c r="T5" s="39">
        <v>155</v>
      </c>
      <c r="U5" s="5" t="s">
        <v>34</v>
      </c>
      <c r="V5" t="s">
        <v>125</v>
      </c>
      <c r="X5" t="s">
        <v>36</v>
      </c>
      <c r="Y5">
        <v>0</v>
      </c>
      <c r="Z5">
        <v>0</v>
      </c>
      <c r="AA5" t="s">
        <v>37</v>
      </c>
      <c r="AB5" t="s">
        <v>38</v>
      </c>
      <c r="AC5" s="6" t="s">
        <v>39</v>
      </c>
      <c r="AD5" t="s">
        <v>51</v>
      </c>
    </row>
    <row r="6" spans="1:50" ht="15.75" thickTop="1" x14ac:dyDescent="0.25">
      <c r="A6" s="8"/>
      <c r="B6" s="8"/>
      <c r="C6" s="26" t="s">
        <v>126</v>
      </c>
      <c r="D6" s="16">
        <f>+SUM(D2:D5)</f>
        <v>2599000</v>
      </c>
      <c r="E6" s="8"/>
      <c r="F6" s="8"/>
      <c r="G6" s="16">
        <f>+SUM(G2:G5)</f>
        <v>2599000</v>
      </c>
      <c r="H6" s="16">
        <f>+SUM(H2:H5)</f>
        <v>915600</v>
      </c>
      <c r="I6" s="21"/>
      <c r="J6" s="16">
        <f>+SUM(J2:J5)</f>
        <v>2486976</v>
      </c>
      <c r="K6" s="16">
        <f>+SUM(K2:K5)</f>
        <v>722193</v>
      </c>
      <c r="L6" s="16">
        <f>+SUM(L2:L5)</f>
        <v>868055</v>
      </c>
      <c r="M6" s="31">
        <f>+SUM(M2:M5)</f>
        <v>1531.44</v>
      </c>
      <c r="N6" s="35"/>
      <c r="O6" s="40">
        <f>+SUM(O2:O5)</f>
        <v>20.510999999999999</v>
      </c>
      <c r="P6" s="40">
        <f>+SUM(P2:P5)</f>
        <v>20.461000000000002</v>
      </c>
      <c r="Q6" s="16"/>
      <c r="R6" s="16"/>
      <c r="S6" s="45"/>
      <c r="T6" s="40"/>
      <c r="U6" s="9"/>
      <c r="V6" s="8"/>
      <c r="W6" s="8"/>
      <c r="X6" s="8"/>
      <c r="Y6" s="8"/>
      <c r="Z6" s="8"/>
      <c r="AA6" s="8"/>
      <c r="AB6" s="8"/>
      <c r="AC6" s="8"/>
      <c r="AD6" s="8"/>
    </row>
    <row r="7" spans="1:50" x14ac:dyDescent="0.25">
      <c r="A7" s="10"/>
      <c r="B7" s="10"/>
      <c r="C7" s="27"/>
      <c r="D7" s="17"/>
      <c r="E7" s="10"/>
      <c r="F7" s="10"/>
      <c r="G7" s="17"/>
      <c r="H7" s="17" t="s">
        <v>127</v>
      </c>
      <c r="I7" s="22">
        <f>H6/G6*100</f>
        <v>35.228934205463638</v>
      </c>
      <c r="J7" s="17"/>
      <c r="K7" s="17"/>
      <c r="L7" s="17" t="s">
        <v>128</v>
      </c>
      <c r="M7" s="32"/>
      <c r="N7" s="36"/>
      <c r="O7" s="41" t="s">
        <v>128</v>
      </c>
      <c r="P7" s="41"/>
      <c r="Q7" s="17"/>
      <c r="R7" s="17" t="s">
        <v>128</v>
      </c>
      <c r="S7" s="46"/>
      <c r="T7" s="41"/>
      <c r="U7" s="11"/>
      <c r="V7" s="10"/>
      <c r="W7" s="10"/>
      <c r="X7" s="10"/>
      <c r="Y7" s="10"/>
      <c r="Z7" s="10"/>
      <c r="AA7" s="10"/>
      <c r="AB7" s="10"/>
      <c r="AC7" s="10"/>
      <c r="AD7" s="10"/>
    </row>
    <row r="8" spans="1:50" x14ac:dyDescent="0.25">
      <c r="A8" s="12"/>
      <c r="B8" s="12"/>
      <c r="C8" s="28"/>
      <c r="D8" s="18"/>
      <c r="E8" s="12"/>
      <c r="F8" s="12"/>
      <c r="G8" s="18"/>
      <c r="H8" s="18" t="s">
        <v>129</v>
      </c>
      <c r="I8" s="23">
        <f>STDEV(I2:I5)</f>
        <v>13.714428319442472</v>
      </c>
      <c r="J8" s="18"/>
      <c r="K8" s="18"/>
      <c r="L8" s="18" t="s">
        <v>130</v>
      </c>
      <c r="M8" s="48">
        <f>K6/M6</f>
        <v>471.57773076320325</v>
      </c>
      <c r="N8" s="37"/>
      <c r="O8" s="42" t="s">
        <v>131</v>
      </c>
      <c r="P8" s="42">
        <f>K6/O6</f>
        <v>35210.033640485592</v>
      </c>
      <c r="Q8" s="18"/>
      <c r="R8" s="18" t="s">
        <v>132</v>
      </c>
      <c r="S8" s="47">
        <f>K6/O6/43560</f>
        <v>0.80831114877147825</v>
      </c>
      <c r="T8" s="42"/>
      <c r="U8" s="13"/>
      <c r="V8" s="12"/>
      <c r="W8" s="12"/>
      <c r="X8" s="12"/>
      <c r="Y8" s="12"/>
      <c r="Z8" s="12"/>
      <c r="AA8" s="12"/>
      <c r="AB8" s="12"/>
      <c r="AC8" s="12"/>
      <c r="AD8" s="12"/>
    </row>
    <row r="10" spans="1:50" x14ac:dyDescent="0.25">
      <c r="K10" s="49"/>
      <c r="L10" s="50" t="s">
        <v>133</v>
      </c>
      <c r="M10" s="51">
        <v>475</v>
      </c>
    </row>
  </sheetData>
  <conditionalFormatting sqref="A2:AD5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Excellent Front</vt:lpstr>
      <vt:lpstr>Good Front</vt:lpstr>
      <vt:lpstr>Avg Front</vt:lpstr>
      <vt:lpstr>Fair Front</vt:lpstr>
      <vt:lpstr>Poorer Front</vt:lpstr>
      <vt:lpstr>Good River View</vt:lpstr>
      <vt:lpstr>Avg River View</vt:lpstr>
      <vt:lpstr>Good Backlot</vt:lpstr>
      <vt:lpstr>Avg Backlot</vt:lpstr>
      <vt:lpstr>Poorer Backlot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2024-01-13T17:12:23Z</dcterms:created>
  <dcterms:modified xsi:type="dcterms:W3CDTF">2024-01-14T15:38:49Z</dcterms:modified>
</cp:coreProperties>
</file>