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ssessing Department\2023-2024\ECFs\"/>
    </mc:Choice>
  </mc:AlternateContent>
  <xr:revisionPtr revIDLastSave="0" documentId="13_ncr:1_{66224F6A-FD18-4C4D-8A8F-1308EF1FDFA4}" xr6:coauthVersionLast="47" xr6:coauthVersionMax="47" xr10:uidLastSave="{00000000-0000-0000-0000-000000000000}"/>
  <bookViews>
    <workbookView xWindow="28680" yWindow="-120" windowWidth="29040" windowHeight="15720" xr2:uid="{E2798F0A-D17E-416D-9613-6FE6E30702B8}"/>
  </bookViews>
  <sheets>
    <sheet name="E.C.F. Analysis" sheetId="2" r:id="rId1"/>
    <sheet name="Sheet1" sheetId="1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4" i="2" l="1"/>
  <c r="L34" i="2"/>
  <c r="P34" i="2" s="1"/>
  <c r="N34" i="2"/>
  <c r="I2" i="2"/>
  <c r="L2" i="2"/>
  <c r="P2" i="2" s="1"/>
  <c r="I35" i="2"/>
  <c r="L35" i="2"/>
  <c r="N35" i="2" s="1"/>
  <c r="I3" i="2"/>
  <c r="L3" i="2"/>
  <c r="N3" i="2" s="1"/>
  <c r="I4" i="2"/>
  <c r="L4" i="2"/>
  <c r="N4" i="2" s="1"/>
  <c r="I5" i="2"/>
  <c r="L5" i="2"/>
  <c r="N5" i="2" s="1"/>
  <c r="I6" i="2"/>
  <c r="L6" i="2"/>
  <c r="N6" i="2" s="1"/>
  <c r="I7" i="2"/>
  <c r="L7" i="2"/>
  <c r="P7" i="2" s="1"/>
  <c r="I8" i="2"/>
  <c r="L8" i="2"/>
  <c r="N8" i="2" s="1"/>
  <c r="I9" i="2"/>
  <c r="L9" i="2"/>
  <c r="N9" i="2" s="1"/>
  <c r="I10" i="2"/>
  <c r="L10" i="2"/>
  <c r="P10" i="2" s="1"/>
  <c r="I11" i="2"/>
  <c r="L11" i="2"/>
  <c r="N11" i="2" s="1"/>
  <c r="I12" i="2"/>
  <c r="L12" i="2"/>
  <c r="N12" i="2" s="1"/>
  <c r="I13" i="2"/>
  <c r="L13" i="2"/>
  <c r="N13" i="2" s="1"/>
  <c r="I14" i="2"/>
  <c r="L14" i="2"/>
  <c r="N14" i="2" s="1"/>
  <c r="I15" i="2"/>
  <c r="L15" i="2"/>
  <c r="N15" i="2" s="1"/>
  <c r="I36" i="2"/>
  <c r="L36" i="2"/>
  <c r="P36" i="2" s="1"/>
  <c r="I16" i="2"/>
  <c r="L16" i="2"/>
  <c r="N16" i="2" s="1"/>
  <c r="I17" i="2"/>
  <c r="L17" i="2"/>
  <c r="N17" i="2" s="1"/>
  <c r="I18" i="2"/>
  <c r="L18" i="2"/>
  <c r="N18" i="2" s="1"/>
  <c r="I19" i="2"/>
  <c r="L19" i="2"/>
  <c r="P19" i="2" s="1"/>
  <c r="N19" i="2"/>
  <c r="I20" i="2"/>
  <c r="L20" i="2"/>
  <c r="N20" i="2" s="1"/>
  <c r="I21" i="2"/>
  <c r="L21" i="2"/>
  <c r="N21" i="2" s="1"/>
  <c r="I22" i="2"/>
  <c r="L22" i="2"/>
  <c r="N22" i="2" s="1"/>
  <c r="I23" i="2"/>
  <c r="L23" i="2"/>
  <c r="N23" i="2" s="1"/>
  <c r="D24" i="2"/>
  <c r="G24" i="2"/>
  <c r="H24" i="2"/>
  <c r="J24" i="2"/>
  <c r="M24" i="2"/>
  <c r="P14" i="2" l="1"/>
  <c r="P6" i="2"/>
  <c r="I25" i="2"/>
  <c r="P12" i="2"/>
  <c r="P23" i="2"/>
  <c r="P11" i="2"/>
  <c r="P4" i="2"/>
  <c r="P17" i="2"/>
  <c r="N10" i="2"/>
  <c r="N7" i="2"/>
  <c r="P21" i="2"/>
  <c r="P35" i="2"/>
  <c r="P8" i="2"/>
  <c r="N2" i="2"/>
  <c r="N36" i="2"/>
  <c r="L24" i="2"/>
  <c r="N25" i="2" s="1"/>
  <c r="P20" i="2"/>
  <c r="P16" i="2"/>
  <c r="I26" i="2"/>
  <c r="P15" i="2"/>
  <c r="P5" i="2"/>
  <c r="P18" i="2"/>
  <c r="P9" i="2"/>
  <c r="P22" i="2"/>
  <c r="P13" i="2"/>
  <c r="P3" i="2"/>
  <c r="N26" i="2" l="1"/>
  <c r="R34" i="2" s="1"/>
  <c r="P24" i="2"/>
  <c r="Q25" i="2"/>
  <c r="R5" i="2"/>
  <c r="R15" i="2"/>
  <c r="R8" i="2"/>
  <c r="R17" i="2"/>
  <c r="R7" i="2"/>
  <c r="R36" i="2"/>
  <c r="R24" i="2"/>
  <c r="R4" i="2"/>
  <c r="R2" i="2"/>
  <c r="R11" i="2"/>
  <c r="R20" i="2"/>
  <c r="R6" i="2"/>
  <c r="R10" i="2"/>
  <c r="R19" i="2"/>
  <c r="R35" i="2"/>
  <c r="R16" i="2" l="1"/>
  <c r="R21" i="2"/>
  <c r="R23" i="2"/>
  <c r="R22" i="2"/>
  <c r="R14" i="2"/>
  <c r="R13" i="2"/>
  <c r="R18" i="2"/>
  <c r="R3" i="2"/>
  <c r="Q26" i="2" s="1"/>
  <c r="S26" i="2" s="1"/>
  <c r="R9" i="2"/>
  <c r="R12" i="2"/>
</calcChain>
</file>

<file path=xl/sharedStrings.xml><?xml version="1.0" encoding="utf-8"?>
<sst xmlns="http://schemas.openxmlformats.org/spreadsheetml/2006/main" count="298" uniqueCount="112">
  <si>
    <t>Parcel Number</t>
  </si>
  <si>
    <t>Street Address</t>
  </si>
  <si>
    <t>Sale Date</t>
  </si>
  <si>
    <t>Sale Price</t>
  </si>
  <si>
    <t>Instr.</t>
  </si>
  <si>
    <t>Terms of Sale</t>
  </si>
  <si>
    <t>Adj. Sale $</t>
  </si>
  <si>
    <t>Asd. when Sold</t>
  </si>
  <si>
    <t>Asd/Adj. Sale</t>
  </si>
  <si>
    <t>Cur. Appraisal</t>
  </si>
  <si>
    <t>Land + Yard</t>
  </si>
  <si>
    <t>Bldg. Residual</t>
  </si>
  <si>
    <t>Cost Man. $</t>
  </si>
  <si>
    <t>E.C.F.</t>
  </si>
  <si>
    <t>Floor Area</t>
  </si>
  <si>
    <t>$/Sq.Ft.</t>
  </si>
  <si>
    <t>ECF Area</t>
  </si>
  <si>
    <t>Dev. by Mean (%)</t>
  </si>
  <si>
    <t>Building Style</t>
  </si>
  <si>
    <t>Use Code</t>
  </si>
  <si>
    <t>Land Value</t>
  </si>
  <si>
    <t>Appr. by Eq.</t>
  </si>
  <si>
    <t>Appr. Date</t>
  </si>
  <si>
    <t>Other Parcels in Sale</t>
  </si>
  <si>
    <t>Land Table</t>
  </si>
  <si>
    <t>Property Class</t>
  </si>
  <si>
    <t>Building Depr.</t>
  </si>
  <si>
    <t>Site Characteristics</t>
  </si>
  <si>
    <t>Access</t>
  </si>
  <si>
    <t>Water Supply</t>
  </si>
  <si>
    <t>Sewer</t>
  </si>
  <si>
    <t>Property Restrictions</t>
  </si>
  <si>
    <t>Restriction Notes</t>
  </si>
  <si>
    <t>Waterfont View</t>
  </si>
  <si>
    <t>Waterfront</t>
  </si>
  <si>
    <t>Waterfront Name</t>
  </si>
  <si>
    <t>Waterfront Ownership</t>
  </si>
  <si>
    <t>Waterfront Influences</t>
  </si>
  <si>
    <t>Bottom Character</t>
  </si>
  <si>
    <t>20-010-087-01</t>
  </si>
  <si>
    <t>6490 OLD ALLEGAN RD</t>
  </si>
  <si>
    <t>WD</t>
  </si>
  <si>
    <t>03-ARM'S LENGTH</t>
  </si>
  <si>
    <t>KRA</t>
  </si>
  <si>
    <t>1.5 STORY</t>
  </si>
  <si>
    <t>RES 1 FAMILY</t>
  </si>
  <si>
    <t>No</t>
  </si>
  <si>
    <t xml:space="preserve">  /  /    </t>
  </si>
  <si>
    <t>KRA-KALAMZOO RIVER AREA</t>
  </si>
  <si>
    <t>20-013-008-00</t>
  </si>
  <si>
    <t>3111 62ND ST</t>
  </si>
  <si>
    <t>19-MULTI PARCEL ARM'S LENGTH</t>
  </si>
  <si>
    <t>20-014-012-00</t>
  </si>
  <si>
    <t>20-014-029-10</t>
  </si>
  <si>
    <t>3001 INDIAN PT RD</t>
  </si>
  <si>
    <t>1.75 STORY</t>
  </si>
  <si>
    <t>20-014-029-20</t>
  </si>
  <si>
    <t>3031 INDIAN POINT RD</t>
  </si>
  <si>
    <t>1 STORY</t>
  </si>
  <si>
    <t>20-015-027-20</t>
  </si>
  <si>
    <t>3036 HARBOR RD</t>
  </si>
  <si>
    <t>20-050-020-00</t>
  </si>
  <si>
    <t>6172 BAYOU TR</t>
  </si>
  <si>
    <t>20-190-003-00</t>
  </si>
  <si>
    <t>6564 HERON RIDGE RD</t>
  </si>
  <si>
    <t>20-190-011-00</t>
  </si>
  <si>
    <t>6579 HERON BAY DR</t>
  </si>
  <si>
    <t>20-190-013-00</t>
  </si>
  <si>
    <t>6597 HERON BAY DR</t>
  </si>
  <si>
    <t>20-230-005-00</t>
  </si>
  <si>
    <t>3242 LORRIMAR LN</t>
  </si>
  <si>
    <t>2 STORY</t>
  </si>
  <si>
    <t>20-230-014-00</t>
  </si>
  <si>
    <t>3239 LORRIMAR LANE</t>
  </si>
  <si>
    <t>20-230-018-00</t>
  </si>
  <si>
    <t>3263 LORRIMAR LN</t>
  </si>
  <si>
    <t>20-240-021-01</t>
  </si>
  <si>
    <t>3024 HARBOR RD</t>
  </si>
  <si>
    <t>20-245-006-00</t>
  </si>
  <si>
    <t>3181 LIGHTHOUSE WAY</t>
  </si>
  <si>
    <t>AVG SUBDIVISION</t>
  </si>
  <si>
    <t>20-245-007-00</t>
  </si>
  <si>
    <t>3183 LIGHTHOUSE WAY</t>
  </si>
  <si>
    <t>20-245-010-00</t>
  </si>
  <si>
    <t>3190 LIGHTHOUSE WAY</t>
  </si>
  <si>
    <t>20-260-048-00</t>
  </si>
  <si>
    <t>6363 WATERS EDGE LN</t>
  </si>
  <si>
    <t>20-295-007-00</t>
  </si>
  <si>
    <t>6036 RIVER RIDGE DR</t>
  </si>
  <si>
    <t>20-295-019-00</t>
  </si>
  <si>
    <t>6022 POTTAWATOMIE RIDGE DR</t>
  </si>
  <si>
    <t>20-295-022-00</t>
  </si>
  <si>
    <t>6036 POTAWATOMIE RIDGE DR</t>
  </si>
  <si>
    <t>TRI-LEVEL</t>
  </si>
  <si>
    <t>20-295-026-00</t>
  </si>
  <si>
    <t>6011 POTAWATOMIE RIDGE DR</t>
  </si>
  <si>
    <t>20-295-031-00</t>
  </si>
  <si>
    <t>3188 60TH ST</t>
  </si>
  <si>
    <t>20-315-007-00</t>
  </si>
  <si>
    <t>3231 LAKE TRAIL DR</t>
  </si>
  <si>
    <t>20-315-009-00</t>
  </si>
  <si>
    <t>3237 LAKE TRAIL DR</t>
  </si>
  <si>
    <t>20-370-001-00</t>
  </si>
  <si>
    <t>6261 CHIPPEWA AVE</t>
  </si>
  <si>
    <t>Totals:</t>
  </si>
  <si>
    <t>Sale. Ratio =&gt;</t>
  </si>
  <si>
    <t>E.C.F. =&gt;</t>
  </si>
  <si>
    <t>Std. Deviation=&gt;</t>
  </si>
  <si>
    <t>Std. Dev. =&gt;</t>
  </si>
  <si>
    <t>Ave. E.C.F. =&gt;</t>
  </si>
  <si>
    <t>Ave. Variance=&gt;</t>
  </si>
  <si>
    <t>Coefficient of Var=&gt;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</si>
</sst>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164" formatCode="#0.00_);[Red]\(#0.00\)"/>
    <numFmt numFmtId="165" formatCode="mm/dd/yy"/>
    <numFmt numFmtId="166" formatCode="#0.000_);[Red]\(#0.000\)"/>
    <numFmt numFmtId="167" formatCode="&quot;$&quot;#0.00_);[Red]\(&quot;$&quot;#0.00\)"/>
    <numFmt numFmtId="168" formatCode="#0.0000_);[Red]\(#0.0000\)"/>
  </numFmts>
  <fonts count="3" x14ac:knownFonts="1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3" borderId="1" xfId="0" applyFont="1" applyFill="1" applyBorder="1"/>
    <xf numFmtId="0" fontId="2" fillId="3" borderId="0" xfId="0" applyFont="1" applyFill="1"/>
    <xf numFmtId="0" fontId="2" fillId="3" borderId="2" xfId="0" applyFont="1" applyFill="1" applyBorder="1"/>
    <xf numFmtId="6" fontId="1" fillId="2" borderId="0" xfId="0" applyNumberFormat="1" applyFont="1" applyFill="1" applyAlignment="1">
      <alignment horizontal="center"/>
    </xf>
    <xf numFmtId="6" fontId="0" fillId="0" borderId="0" xfId="0" applyNumberFormat="1"/>
    <xf numFmtId="6" fontId="2" fillId="3" borderId="1" xfId="0" applyNumberFormat="1" applyFont="1" applyFill="1" applyBorder="1"/>
    <xf numFmtId="6" fontId="2" fillId="3" borderId="0" xfId="0" applyNumberFormat="1" applyFont="1" applyFill="1"/>
    <xf numFmtId="6" fontId="2" fillId="3" borderId="2" xfId="0" applyNumberFormat="1" applyFont="1" applyFill="1" applyBorder="1"/>
    <xf numFmtId="164" fontId="1" fillId="2" borderId="0" xfId="0" applyNumberFormat="1" applyFont="1" applyFill="1" applyAlignment="1">
      <alignment horizontal="center"/>
    </xf>
    <xf numFmtId="164" fontId="0" fillId="0" borderId="0" xfId="0" applyNumberFormat="1"/>
    <xf numFmtId="164" fontId="2" fillId="3" borderId="1" xfId="0" applyNumberFormat="1" applyFont="1" applyFill="1" applyBorder="1"/>
    <xf numFmtId="164" fontId="2" fillId="3" borderId="0" xfId="0" applyNumberFormat="1" applyFont="1" applyFill="1"/>
    <xf numFmtId="164" fontId="2" fillId="3" borderId="2" xfId="0" applyNumberFormat="1" applyFont="1" applyFill="1" applyBorder="1"/>
    <xf numFmtId="165" fontId="1" fillId="2" borderId="0" xfId="0" applyNumberFormat="1" applyFont="1" applyFill="1" applyAlignment="1">
      <alignment horizontal="center"/>
    </xf>
    <xf numFmtId="165" fontId="0" fillId="0" borderId="0" xfId="0" applyNumberFormat="1"/>
    <xf numFmtId="165" fontId="2" fillId="3" borderId="1" xfId="0" applyNumberFormat="1" applyFont="1" applyFill="1" applyBorder="1"/>
    <xf numFmtId="165" fontId="2" fillId="3" borderId="0" xfId="0" applyNumberFormat="1" applyFont="1" applyFill="1"/>
    <xf numFmtId="165" fontId="2" fillId="3" borderId="2" xfId="0" applyNumberFormat="1" applyFont="1" applyFill="1" applyBorder="1"/>
    <xf numFmtId="166" fontId="1" fillId="2" borderId="0" xfId="0" applyNumberFormat="1" applyFont="1" applyFill="1" applyAlignment="1">
      <alignment horizontal="center"/>
    </xf>
    <xf numFmtId="166" fontId="0" fillId="0" borderId="0" xfId="0" applyNumberFormat="1"/>
    <xf numFmtId="166" fontId="2" fillId="3" borderId="1" xfId="0" applyNumberFormat="1" applyFont="1" applyFill="1" applyBorder="1"/>
    <xf numFmtId="166" fontId="2" fillId="3" borderId="2" xfId="0" applyNumberFormat="1" applyFont="1" applyFill="1" applyBorder="1"/>
    <xf numFmtId="38" fontId="1" fillId="2" borderId="0" xfId="0" applyNumberFormat="1" applyFont="1" applyFill="1" applyAlignment="1">
      <alignment horizontal="center"/>
    </xf>
    <xf numFmtId="38" fontId="0" fillId="0" borderId="0" xfId="0" applyNumberFormat="1"/>
    <xf numFmtId="38" fontId="2" fillId="3" borderId="1" xfId="0" applyNumberFormat="1" applyFont="1" applyFill="1" applyBorder="1"/>
    <xf numFmtId="38" fontId="2" fillId="3" borderId="0" xfId="0" applyNumberFormat="1" applyFont="1" applyFill="1"/>
    <xf numFmtId="38" fontId="2" fillId="3" borderId="2" xfId="0" applyNumberFormat="1" applyFont="1" applyFill="1" applyBorder="1"/>
    <xf numFmtId="167" fontId="1" fillId="2" borderId="0" xfId="0" applyNumberFormat="1" applyFont="1" applyFill="1" applyAlignment="1">
      <alignment horizontal="center"/>
    </xf>
    <xf numFmtId="167" fontId="0" fillId="0" borderId="0" xfId="0" applyNumberFormat="1"/>
    <xf numFmtId="167" fontId="2" fillId="3" borderId="1" xfId="0" applyNumberFormat="1" applyFont="1" applyFill="1" applyBorder="1"/>
    <xf numFmtId="167" fontId="2" fillId="3" borderId="0" xfId="0" applyNumberFormat="1" applyFont="1" applyFill="1"/>
    <xf numFmtId="167" fontId="2" fillId="3" borderId="2" xfId="0" applyNumberFormat="1" applyFont="1" applyFill="1" applyBorder="1"/>
    <xf numFmtId="49" fontId="1" fillId="2" borderId="0" xfId="0" applyNumberFormat="1" applyFont="1" applyFill="1" applyAlignment="1">
      <alignment horizontal="right"/>
    </xf>
    <xf numFmtId="49" fontId="0" fillId="0" borderId="0" xfId="0" quotePrefix="1" applyNumberFormat="1" applyAlignment="1">
      <alignment horizontal="right"/>
    </xf>
    <xf numFmtId="49" fontId="2" fillId="3" borderId="1" xfId="0" applyNumberFormat="1" applyFont="1" applyFill="1" applyBorder="1" applyAlignment="1">
      <alignment horizontal="right"/>
    </xf>
    <xf numFmtId="49" fontId="2" fillId="3" borderId="0" xfId="0" applyNumberFormat="1" applyFont="1" applyFill="1" applyAlignment="1">
      <alignment horizontal="right"/>
    </xf>
    <xf numFmtId="49" fontId="0" fillId="0" borderId="0" xfId="0" applyNumberFormat="1" applyAlignment="1">
      <alignment horizontal="right"/>
    </xf>
    <xf numFmtId="168" fontId="1" fillId="2" borderId="0" xfId="0" applyNumberFormat="1" applyFont="1" applyFill="1" applyAlignment="1">
      <alignment horizontal="center"/>
    </xf>
    <xf numFmtId="168" fontId="0" fillId="0" borderId="0" xfId="0" applyNumberFormat="1"/>
    <xf numFmtId="168" fontId="2" fillId="3" borderId="1" xfId="0" applyNumberFormat="1" applyFont="1" applyFill="1" applyBorder="1"/>
    <xf numFmtId="168" fontId="2" fillId="3" borderId="0" xfId="0" applyNumberFormat="1" applyFont="1" applyFill="1"/>
    <xf numFmtId="168" fontId="2" fillId="3" borderId="2" xfId="0" applyNumberFormat="1" applyFont="1" applyFill="1" applyBorder="1"/>
    <xf numFmtId="168" fontId="2" fillId="3" borderId="2" xfId="0" applyNumberFormat="1" applyFont="1" applyFill="1" applyBorder="1" applyAlignment="1">
      <alignment horizontal="right"/>
    </xf>
    <xf numFmtId="6" fontId="2" fillId="4" borderId="0" xfId="0" applyNumberFormat="1" applyFont="1" applyFill="1"/>
    <xf numFmtId="166" fontId="2" fillId="4" borderId="0" xfId="0" applyNumberFormat="1" applyFont="1" applyFill="1"/>
  </cellXfs>
  <cellStyles count="1">
    <cellStyle name="Normal" xfId="0" builtinId="0"/>
  </cellStyles>
  <dxfs count="2">
    <dxf>
      <fill>
        <patternFill>
          <bgColor rgb="FFFFFFFF"/>
        </patternFill>
      </fill>
    </dxf>
    <dxf>
      <fill>
        <patternFill>
          <bgColor rgb="FFA7E4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AAFC20-D2F7-43CF-A20E-3F2158680896}">
  <dimension ref="A1:BL36"/>
  <sheetViews>
    <sheetView tabSelected="1" workbookViewId="0">
      <selection activeCell="A16" sqref="A16:XFD16"/>
    </sheetView>
  </sheetViews>
  <sheetFormatPr defaultRowHeight="15" x14ac:dyDescent="0.25"/>
  <cols>
    <col min="1" max="1" width="14.28515625" bestFit="1" customWidth="1"/>
    <col min="2" max="2" width="29.28515625" bestFit="1" customWidth="1"/>
    <col min="3" max="3" width="9.28515625" style="17" bestFit="1" customWidth="1"/>
    <col min="4" max="4" width="11.85546875" style="7" bestFit="1" customWidth="1"/>
    <col min="5" max="5" width="5.5703125" bestFit="1" customWidth="1"/>
    <col min="6" max="6" width="30.140625" bestFit="1" customWidth="1"/>
    <col min="7" max="7" width="11.85546875" style="7" bestFit="1" customWidth="1"/>
    <col min="8" max="8" width="14.7109375" style="7" bestFit="1" customWidth="1"/>
    <col min="9" max="9" width="12.85546875" style="12" bestFit="1" customWidth="1"/>
    <col min="10" max="10" width="13.42578125" style="7" bestFit="1" customWidth="1"/>
    <col min="11" max="11" width="11" style="7" bestFit="1" customWidth="1"/>
    <col min="12" max="12" width="13.5703125" style="7" bestFit="1" customWidth="1"/>
    <col min="13" max="13" width="12.7109375" style="7" bestFit="1" customWidth="1"/>
    <col min="14" max="14" width="7" style="22" bestFit="1" customWidth="1"/>
    <col min="15" max="15" width="10.140625" style="26" bestFit="1" customWidth="1"/>
    <col min="16" max="16" width="15.5703125" style="31" bestFit="1" customWidth="1"/>
    <col min="17" max="17" width="11.5703125" style="39" bestFit="1" customWidth="1"/>
    <col min="18" max="18" width="18.85546875" style="41" bestFit="1" customWidth="1"/>
    <col min="19" max="19" width="13.28515625" bestFit="1" customWidth="1"/>
    <col min="20" max="20" width="12.42578125" bestFit="1" customWidth="1"/>
    <col min="21" max="21" width="10.7109375" style="7" bestFit="1" customWidth="1"/>
    <col min="22" max="22" width="11.5703125" bestFit="1" customWidth="1"/>
    <col min="23" max="23" width="10.42578125" style="17" bestFit="1" customWidth="1"/>
    <col min="24" max="24" width="19.42578125" bestFit="1" customWidth="1"/>
    <col min="25" max="25" width="26.7109375" bestFit="1" customWidth="1"/>
    <col min="26" max="27" width="13.7109375" bestFit="1" customWidth="1"/>
    <col min="28" max="28" width="18" bestFit="1" customWidth="1"/>
    <col min="29" max="29" width="6.85546875" bestFit="1" customWidth="1"/>
    <col min="30" max="30" width="13.140625" bestFit="1" customWidth="1"/>
    <col min="31" max="31" width="6.5703125" bestFit="1" customWidth="1"/>
    <col min="32" max="32" width="19.85546875" bestFit="1" customWidth="1"/>
    <col min="33" max="33" width="16.42578125" bestFit="1" customWidth="1"/>
    <col min="34" max="34" width="15.42578125" bestFit="1" customWidth="1"/>
    <col min="35" max="35" width="11" bestFit="1" customWidth="1"/>
    <col min="36" max="36" width="16.85546875" bestFit="1" customWidth="1"/>
    <col min="37" max="37" width="21.5703125" bestFit="1" customWidth="1"/>
    <col min="38" max="38" width="21" bestFit="1" customWidth="1"/>
    <col min="39" max="39" width="16.5703125" bestFit="1" customWidth="1"/>
  </cols>
  <sheetData>
    <row r="1" spans="1:64" x14ac:dyDescent="0.25">
      <c r="A1" s="1" t="s">
        <v>0</v>
      </c>
      <c r="B1" s="1" t="s">
        <v>1</v>
      </c>
      <c r="C1" s="16" t="s">
        <v>2</v>
      </c>
      <c r="D1" s="6" t="s">
        <v>3</v>
      </c>
      <c r="E1" s="1" t="s">
        <v>4</v>
      </c>
      <c r="F1" s="1" t="s">
        <v>5</v>
      </c>
      <c r="G1" s="6" t="s">
        <v>6</v>
      </c>
      <c r="H1" s="6" t="s">
        <v>7</v>
      </c>
      <c r="I1" s="11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21" t="s">
        <v>13</v>
      </c>
      <c r="O1" s="25" t="s">
        <v>14</v>
      </c>
      <c r="P1" s="30" t="s">
        <v>15</v>
      </c>
      <c r="Q1" s="35" t="s">
        <v>16</v>
      </c>
      <c r="R1" s="40" t="s">
        <v>17</v>
      </c>
      <c r="S1" s="1" t="s">
        <v>18</v>
      </c>
      <c r="T1" s="1" t="s">
        <v>19</v>
      </c>
      <c r="U1" s="6" t="s">
        <v>20</v>
      </c>
      <c r="V1" s="1" t="s">
        <v>21</v>
      </c>
      <c r="W1" s="16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spans="1:64" x14ac:dyDescent="0.25">
      <c r="A2" t="s">
        <v>39</v>
      </c>
      <c r="B2" t="s">
        <v>40</v>
      </c>
      <c r="C2" s="17">
        <v>44617</v>
      </c>
      <c r="D2" s="7">
        <v>1900000</v>
      </c>
      <c r="E2" t="s">
        <v>41</v>
      </c>
      <c r="F2" t="s">
        <v>42</v>
      </c>
      <c r="G2" s="7">
        <v>1900000</v>
      </c>
      <c r="H2" s="7">
        <v>672000</v>
      </c>
      <c r="I2" s="12">
        <f t="shared" ref="I2:I23" si="0">H2/G2*100</f>
        <v>35.368421052631575</v>
      </c>
      <c r="J2" s="7">
        <v>1733633</v>
      </c>
      <c r="K2" s="7">
        <v>887613</v>
      </c>
      <c r="L2" s="7">
        <f t="shared" ref="L2:L23" si="1">G2-K2</f>
        <v>1012387</v>
      </c>
      <c r="M2" s="7">
        <v>726821.3125</v>
      </c>
      <c r="N2" s="22">
        <f t="shared" ref="N2:N23" si="2">L2/M2</f>
        <v>1.3928966894459358</v>
      </c>
      <c r="O2" s="26">
        <v>4334</v>
      </c>
      <c r="P2" s="31">
        <f t="shared" ref="P2:P23" si="3">L2/O2</f>
        <v>233.59183202584217</v>
      </c>
      <c r="Q2" s="36" t="s">
        <v>43</v>
      </c>
      <c r="R2" s="41">
        <f>ABS(N26-N2)*100</f>
        <v>12.28182671464333</v>
      </c>
      <c r="S2" t="s">
        <v>44</v>
      </c>
      <c r="T2" t="s">
        <v>45</v>
      </c>
      <c r="U2" s="7">
        <v>747001</v>
      </c>
      <c r="V2" t="s">
        <v>46</v>
      </c>
      <c r="W2" s="17" t="s">
        <v>47</v>
      </c>
      <c r="Y2" t="s">
        <v>48</v>
      </c>
      <c r="Z2">
        <v>401</v>
      </c>
      <c r="AA2">
        <v>80</v>
      </c>
      <c r="AL2" s="2"/>
      <c r="BC2" s="2"/>
      <c r="BE2" s="2"/>
    </row>
    <row r="3" spans="1:64" x14ac:dyDescent="0.25">
      <c r="A3" t="s">
        <v>53</v>
      </c>
      <c r="B3" t="s">
        <v>54</v>
      </c>
      <c r="C3" s="17">
        <v>44904</v>
      </c>
      <c r="D3" s="7">
        <v>1600000</v>
      </c>
      <c r="E3" t="s">
        <v>41</v>
      </c>
      <c r="F3" t="s">
        <v>42</v>
      </c>
      <c r="G3" s="7">
        <v>1600000</v>
      </c>
      <c r="H3" s="7">
        <v>518600</v>
      </c>
      <c r="I3" s="12">
        <f t="shared" si="0"/>
        <v>32.412500000000001</v>
      </c>
      <c r="J3" s="7">
        <v>1245192</v>
      </c>
      <c r="K3" s="7">
        <v>397169</v>
      </c>
      <c r="L3" s="7">
        <f t="shared" si="1"/>
        <v>1202831</v>
      </c>
      <c r="M3" s="7">
        <v>728542.125</v>
      </c>
      <c r="N3" s="22">
        <f t="shared" si="2"/>
        <v>1.651010914434083</v>
      </c>
      <c r="O3" s="26">
        <v>3766</v>
      </c>
      <c r="P3" s="31">
        <f t="shared" si="3"/>
        <v>319.39219330855019</v>
      </c>
      <c r="Q3" s="36" t="s">
        <v>43</v>
      </c>
      <c r="R3" s="41">
        <f>ABS(N26-N3)*100</f>
        <v>38.093249213458044</v>
      </c>
      <c r="S3" t="s">
        <v>55</v>
      </c>
      <c r="T3" t="s">
        <v>45</v>
      </c>
      <c r="U3" s="7">
        <v>346527</v>
      </c>
      <c r="V3" t="s">
        <v>46</v>
      </c>
      <c r="W3" s="17" t="s">
        <v>47</v>
      </c>
      <c r="Y3" t="s">
        <v>48</v>
      </c>
      <c r="Z3">
        <v>401</v>
      </c>
      <c r="AA3">
        <v>95</v>
      </c>
    </row>
    <row r="4" spans="1:64" x14ac:dyDescent="0.25">
      <c r="A4" t="s">
        <v>56</v>
      </c>
      <c r="B4" t="s">
        <v>57</v>
      </c>
      <c r="C4" s="17">
        <v>44844</v>
      </c>
      <c r="D4" s="7">
        <v>1100000</v>
      </c>
      <c r="E4" t="s">
        <v>41</v>
      </c>
      <c r="F4" t="s">
        <v>42</v>
      </c>
      <c r="G4" s="7">
        <v>1100000</v>
      </c>
      <c r="H4" s="7">
        <v>493800</v>
      </c>
      <c r="I4" s="12">
        <f t="shared" si="0"/>
        <v>44.890909090909091</v>
      </c>
      <c r="J4" s="7">
        <v>1156878</v>
      </c>
      <c r="K4" s="7">
        <v>298230</v>
      </c>
      <c r="L4" s="7">
        <f t="shared" si="1"/>
        <v>801770</v>
      </c>
      <c r="M4" s="7">
        <v>737670.125</v>
      </c>
      <c r="N4" s="22">
        <f t="shared" si="2"/>
        <v>1.0868950399746771</v>
      </c>
      <c r="O4" s="26">
        <v>3014</v>
      </c>
      <c r="P4" s="31">
        <f t="shared" si="3"/>
        <v>266.01526211015261</v>
      </c>
      <c r="Q4" s="36" t="s">
        <v>43</v>
      </c>
      <c r="R4" s="41">
        <f>ABS(N26-N4)*100</f>
        <v>18.318338232482546</v>
      </c>
      <c r="S4" t="s">
        <v>58</v>
      </c>
      <c r="T4" t="s">
        <v>45</v>
      </c>
      <c r="U4" s="7">
        <v>280774</v>
      </c>
      <c r="V4" t="s">
        <v>46</v>
      </c>
      <c r="W4" s="17" t="s">
        <v>47</v>
      </c>
      <c r="Y4" t="s">
        <v>48</v>
      </c>
      <c r="Z4">
        <v>401</v>
      </c>
      <c r="AA4">
        <v>87</v>
      </c>
    </row>
    <row r="5" spans="1:64" x14ac:dyDescent="0.25">
      <c r="A5" t="s">
        <v>59</v>
      </c>
      <c r="B5" t="s">
        <v>60</v>
      </c>
      <c r="C5" s="17">
        <v>44575</v>
      </c>
      <c r="D5" s="7">
        <v>850000</v>
      </c>
      <c r="E5" t="s">
        <v>41</v>
      </c>
      <c r="F5" t="s">
        <v>42</v>
      </c>
      <c r="G5" s="7">
        <v>850000</v>
      </c>
      <c r="H5" s="7">
        <v>339500</v>
      </c>
      <c r="I5" s="12">
        <f t="shared" si="0"/>
        <v>39.941176470588232</v>
      </c>
      <c r="J5" s="7">
        <v>889557</v>
      </c>
      <c r="K5" s="7">
        <v>278500</v>
      </c>
      <c r="L5" s="7">
        <f t="shared" si="1"/>
        <v>571500</v>
      </c>
      <c r="M5" s="7">
        <v>524963.0625</v>
      </c>
      <c r="N5" s="22">
        <f t="shared" si="2"/>
        <v>1.0886480227358855</v>
      </c>
      <c r="O5" s="26">
        <v>3062</v>
      </c>
      <c r="P5" s="31">
        <f t="shared" si="3"/>
        <v>186.64271717831483</v>
      </c>
      <c r="Q5" s="36" t="s">
        <v>43</v>
      </c>
      <c r="R5" s="41">
        <f>ABS(N26-N5)*100</f>
        <v>18.143039956361704</v>
      </c>
      <c r="S5" t="s">
        <v>44</v>
      </c>
      <c r="T5" t="s">
        <v>45</v>
      </c>
      <c r="U5" s="7">
        <v>276000</v>
      </c>
      <c r="V5" t="s">
        <v>46</v>
      </c>
      <c r="W5" s="17" t="s">
        <v>47</v>
      </c>
      <c r="Y5" t="s">
        <v>48</v>
      </c>
      <c r="Z5">
        <v>401</v>
      </c>
      <c r="AA5">
        <v>82</v>
      </c>
    </row>
    <row r="6" spans="1:64" x14ac:dyDescent="0.25">
      <c r="A6" t="s">
        <v>61</v>
      </c>
      <c r="B6" t="s">
        <v>62</v>
      </c>
      <c r="C6" s="17">
        <v>44631</v>
      </c>
      <c r="D6" s="7">
        <v>500500</v>
      </c>
      <c r="E6" t="s">
        <v>41</v>
      </c>
      <c r="F6" t="s">
        <v>42</v>
      </c>
      <c r="G6" s="7">
        <v>500500</v>
      </c>
      <c r="H6" s="7">
        <v>265800</v>
      </c>
      <c r="I6" s="12">
        <f t="shared" si="0"/>
        <v>53.106893106893104</v>
      </c>
      <c r="J6" s="7">
        <v>541712</v>
      </c>
      <c r="K6" s="7">
        <v>75236</v>
      </c>
      <c r="L6" s="7">
        <f t="shared" si="1"/>
        <v>425264</v>
      </c>
      <c r="M6" s="7">
        <v>400752.5625</v>
      </c>
      <c r="N6" s="22">
        <f t="shared" si="2"/>
        <v>1.0611635203205969</v>
      </c>
      <c r="O6" s="26">
        <v>1976</v>
      </c>
      <c r="P6" s="31">
        <f t="shared" si="3"/>
        <v>215.21457489878543</v>
      </c>
      <c r="Q6" s="36" t="s">
        <v>43</v>
      </c>
      <c r="R6" s="41">
        <f>ABS(N26-N6)*100</f>
        <v>20.891490197890562</v>
      </c>
      <c r="S6" t="s">
        <v>58</v>
      </c>
      <c r="T6" t="s">
        <v>45</v>
      </c>
      <c r="U6" s="7">
        <v>68400</v>
      </c>
      <c r="V6" t="s">
        <v>46</v>
      </c>
      <c r="W6" s="17" t="s">
        <v>47</v>
      </c>
      <c r="Y6" t="s">
        <v>48</v>
      </c>
      <c r="Z6">
        <v>401</v>
      </c>
      <c r="AA6">
        <v>92</v>
      </c>
    </row>
    <row r="7" spans="1:64" x14ac:dyDescent="0.25">
      <c r="A7" t="s">
        <v>63</v>
      </c>
      <c r="B7" t="s">
        <v>64</v>
      </c>
      <c r="C7" s="17">
        <v>44789</v>
      </c>
      <c r="D7" s="7">
        <v>783000</v>
      </c>
      <c r="E7" t="s">
        <v>41</v>
      </c>
      <c r="F7" t="s">
        <v>42</v>
      </c>
      <c r="G7" s="7">
        <v>783000</v>
      </c>
      <c r="H7" s="7">
        <v>320300</v>
      </c>
      <c r="I7" s="12">
        <f t="shared" si="0"/>
        <v>40.90676883780332</v>
      </c>
      <c r="J7" s="7">
        <v>755492</v>
      </c>
      <c r="K7" s="7">
        <v>122511</v>
      </c>
      <c r="L7" s="7">
        <f t="shared" si="1"/>
        <v>660489</v>
      </c>
      <c r="M7" s="7">
        <v>543798.125</v>
      </c>
      <c r="N7" s="22">
        <f t="shared" si="2"/>
        <v>1.2145849160476601</v>
      </c>
      <c r="O7" s="26">
        <v>2420</v>
      </c>
      <c r="P7" s="31">
        <f t="shared" si="3"/>
        <v>272.9293388429752</v>
      </c>
      <c r="Q7" s="36" t="s">
        <v>43</v>
      </c>
      <c r="R7" s="41">
        <f>ABS(N26-N7)*100</f>
        <v>5.5493506251842462</v>
      </c>
      <c r="S7" t="s">
        <v>44</v>
      </c>
      <c r="T7" t="s">
        <v>45</v>
      </c>
      <c r="U7" s="7">
        <v>118260</v>
      </c>
      <c r="V7" t="s">
        <v>46</v>
      </c>
      <c r="W7" s="17" t="s">
        <v>47</v>
      </c>
      <c r="Y7" t="s">
        <v>48</v>
      </c>
      <c r="Z7">
        <v>401</v>
      </c>
      <c r="AA7">
        <v>91</v>
      </c>
    </row>
    <row r="8" spans="1:64" x14ac:dyDescent="0.25">
      <c r="A8" t="s">
        <v>67</v>
      </c>
      <c r="B8" t="s">
        <v>68</v>
      </c>
      <c r="C8" s="17">
        <v>44917</v>
      </c>
      <c r="D8" s="7">
        <v>1100000</v>
      </c>
      <c r="E8" t="s">
        <v>41</v>
      </c>
      <c r="F8" t="s">
        <v>42</v>
      </c>
      <c r="G8" s="7">
        <v>1100000</v>
      </c>
      <c r="H8" s="7">
        <v>431319</v>
      </c>
      <c r="I8" s="12">
        <f t="shared" si="0"/>
        <v>39.210818181818183</v>
      </c>
      <c r="J8" s="7">
        <v>1015919</v>
      </c>
      <c r="K8" s="7">
        <v>174899</v>
      </c>
      <c r="L8" s="7">
        <f t="shared" si="1"/>
        <v>925101</v>
      </c>
      <c r="M8" s="7">
        <v>722525.75</v>
      </c>
      <c r="N8" s="22">
        <f t="shared" si="2"/>
        <v>1.2803709763977269</v>
      </c>
      <c r="O8" s="26">
        <v>4121</v>
      </c>
      <c r="P8" s="31">
        <f t="shared" si="3"/>
        <v>224.48459111866052</v>
      </c>
      <c r="Q8" s="36" t="s">
        <v>43</v>
      </c>
      <c r="R8" s="41">
        <f>ABS(N26-N8)*100</f>
        <v>1.0292554098224382</v>
      </c>
      <c r="S8" t="s">
        <v>44</v>
      </c>
      <c r="T8" t="s">
        <v>45</v>
      </c>
      <c r="U8" s="7">
        <v>164450</v>
      </c>
      <c r="V8" t="s">
        <v>46</v>
      </c>
      <c r="W8" s="17" t="s">
        <v>47</v>
      </c>
      <c r="Y8" t="s">
        <v>48</v>
      </c>
      <c r="Z8">
        <v>401</v>
      </c>
      <c r="AA8">
        <v>87</v>
      </c>
    </row>
    <row r="9" spans="1:64" x14ac:dyDescent="0.25">
      <c r="A9" t="s">
        <v>69</v>
      </c>
      <c r="B9" t="s">
        <v>70</v>
      </c>
      <c r="C9" s="17">
        <v>44505</v>
      </c>
      <c r="D9" s="7">
        <v>630000</v>
      </c>
      <c r="E9" t="s">
        <v>41</v>
      </c>
      <c r="F9" t="s">
        <v>42</v>
      </c>
      <c r="G9" s="7">
        <v>630000</v>
      </c>
      <c r="H9" s="7">
        <v>252200</v>
      </c>
      <c r="I9" s="12">
        <f t="shared" si="0"/>
        <v>40.031746031746032</v>
      </c>
      <c r="J9" s="7">
        <v>686263</v>
      </c>
      <c r="K9" s="7">
        <v>114436</v>
      </c>
      <c r="L9" s="7">
        <f t="shared" si="1"/>
        <v>515564</v>
      </c>
      <c r="M9" s="7">
        <v>491260.3125</v>
      </c>
      <c r="N9" s="22">
        <f t="shared" si="2"/>
        <v>1.0494721166794845</v>
      </c>
      <c r="O9" s="26">
        <v>1936</v>
      </c>
      <c r="P9" s="31">
        <f t="shared" si="3"/>
        <v>266.30371900826447</v>
      </c>
      <c r="Q9" s="36" t="s">
        <v>43</v>
      </c>
      <c r="R9" s="41">
        <f>ABS(N26-N9)*100</f>
        <v>22.060630562001805</v>
      </c>
      <c r="S9" t="s">
        <v>71</v>
      </c>
      <c r="T9" t="s">
        <v>45</v>
      </c>
      <c r="U9" s="7">
        <v>94900</v>
      </c>
      <c r="V9" t="s">
        <v>46</v>
      </c>
      <c r="W9" s="17" t="s">
        <v>47</v>
      </c>
      <c r="Y9" t="s">
        <v>48</v>
      </c>
      <c r="Z9">
        <v>401</v>
      </c>
      <c r="AA9">
        <v>85</v>
      </c>
    </row>
    <row r="10" spans="1:64" x14ac:dyDescent="0.25">
      <c r="A10" t="s">
        <v>72</v>
      </c>
      <c r="B10" t="s">
        <v>73</v>
      </c>
      <c r="C10" s="17">
        <v>44706</v>
      </c>
      <c r="D10" s="7">
        <v>640000</v>
      </c>
      <c r="E10" t="s">
        <v>41</v>
      </c>
      <c r="F10" t="s">
        <v>42</v>
      </c>
      <c r="G10" s="7">
        <v>640000</v>
      </c>
      <c r="H10" s="7">
        <v>164700</v>
      </c>
      <c r="I10" s="12">
        <f t="shared" si="0"/>
        <v>25.734375</v>
      </c>
      <c r="J10" s="7">
        <v>395356</v>
      </c>
      <c r="K10" s="7">
        <v>52215</v>
      </c>
      <c r="L10" s="7">
        <f t="shared" si="1"/>
        <v>587785</v>
      </c>
      <c r="M10" s="7">
        <v>294794.6875</v>
      </c>
      <c r="N10" s="22">
        <f t="shared" si="2"/>
        <v>1.9938792146652915</v>
      </c>
      <c r="O10" s="26">
        <v>1976</v>
      </c>
      <c r="P10" s="31">
        <f t="shared" si="3"/>
        <v>297.46204453441294</v>
      </c>
      <c r="Q10" s="36" t="s">
        <v>43</v>
      </c>
      <c r="R10" s="41">
        <f>ABS(N26-N10)*100</f>
        <v>72.380079236578894</v>
      </c>
      <c r="S10" t="s">
        <v>44</v>
      </c>
      <c r="T10" t="s">
        <v>45</v>
      </c>
      <c r="U10" s="7">
        <v>49400</v>
      </c>
      <c r="V10" t="s">
        <v>46</v>
      </c>
      <c r="W10" s="17" t="s">
        <v>47</v>
      </c>
      <c r="Y10" t="s">
        <v>48</v>
      </c>
      <c r="Z10">
        <v>401</v>
      </c>
      <c r="AA10">
        <v>85</v>
      </c>
    </row>
    <row r="11" spans="1:64" x14ac:dyDescent="0.25">
      <c r="A11" t="s">
        <v>74</v>
      </c>
      <c r="B11" t="s">
        <v>75</v>
      </c>
      <c r="C11" s="17">
        <v>44425</v>
      </c>
      <c r="D11" s="7">
        <v>500000</v>
      </c>
      <c r="E11" t="s">
        <v>41</v>
      </c>
      <c r="F11" t="s">
        <v>42</v>
      </c>
      <c r="G11" s="7">
        <v>500000</v>
      </c>
      <c r="H11" s="7">
        <v>144000</v>
      </c>
      <c r="I11" s="12">
        <f t="shared" si="0"/>
        <v>28.799999999999997</v>
      </c>
      <c r="J11" s="7">
        <v>403445</v>
      </c>
      <c r="K11" s="7">
        <v>54654</v>
      </c>
      <c r="L11" s="7">
        <f t="shared" si="1"/>
        <v>445346</v>
      </c>
      <c r="M11" s="7">
        <v>299648.625</v>
      </c>
      <c r="N11" s="22">
        <f t="shared" si="2"/>
        <v>1.4862274105212396</v>
      </c>
      <c r="O11" s="26">
        <v>1447</v>
      </c>
      <c r="P11" s="31">
        <f t="shared" si="3"/>
        <v>307.77194194885971</v>
      </c>
      <c r="Q11" s="36" t="s">
        <v>43</v>
      </c>
      <c r="R11" s="41">
        <f>ABS(N26-N11)*100</f>
        <v>21.614898822173711</v>
      </c>
      <c r="S11" t="s">
        <v>44</v>
      </c>
      <c r="T11" t="s">
        <v>45</v>
      </c>
      <c r="U11" s="7">
        <v>49400</v>
      </c>
      <c r="V11" t="s">
        <v>46</v>
      </c>
      <c r="W11" s="17" t="s">
        <v>47</v>
      </c>
      <c r="Y11" t="s">
        <v>48</v>
      </c>
      <c r="Z11">
        <v>401</v>
      </c>
      <c r="AA11">
        <v>86</v>
      </c>
    </row>
    <row r="12" spans="1:64" x14ac:dyDescent="0.25">
      <c r="A12" t="s">
        <v>76</v>
      </c>
      <c r="B12" t="s">
        <v>77</v>
      </c>
      <c r="C12" s="17">
        <v>44328</v>
      </c>
      <c r="D12" s="7">
        <v>636500</v>
      </c>
      <c r="E12" t="s">
        <v>41</v>
      </c>
      <c r="F12" t="s">
        <v>42</v>
      </c>
      <c r="G12" s="7">
        <v>636500</v>
      </c>
      <c r="H12" s="7">
        <v>176400</v>
      </c>
      <c r="I12" s="12">
        <f t="shared" si="0"/>
        <v>27.714061272584445</v>
      </c>
      <c r="J12" s="7">
        <v>472554</v>
      </c>
      <c r="K12" s="7">
        <v>101335</v>
      </c>
      <c r="L12" s="7">
        <f t="shared" si="1"/>
        <v>535165</v>
      </c>
      <c r="M12" s="7">
        <v>318916.65625</v>
      </c>
      <c r="N12" s="22">
        <f t="shared" si="2"/>
        <v>1.6780716513611069</v>
      </c>
      <c r="O12" s="26">
        <v>1904</v>
      </c>
      <c r="P12" s="31">
        <f t="shared" si="3"/>
        <v>281.07405462184875</v>
      </c>
      <c r="Q12" s="36" t="s">
        <v>43</v>
      </c>
      <c r="R12" s="41">
        <f>ABS(N26-N12)*100</f>
        <v>40.799322906160441</v>
      </c>
      <c r="S12" t="s">
        <v>44</v>
      </c>
      <c r="T12" t="s">
        <v>45</v>
      </c>
      <c r="U12" s="7">
        <v>95000</v>
      </c>
      <c r="V12" t="s">
        <v>46</v>
      </c>
      <c r="W12" s="17" t="s">
        <v>47</v>
      </c>
      <c r="Y12" t="s">
        <v>48</v>
      </c>
      <c r="Z12">
        <v>401</v>
      </c>
      <c r="AA12">
        <v>77</v>
      </c>
    </row>
    <row r="13" spans="1:64" x14ac:dyDescent="0.25">
      <c r="A13" t="s">
        <v>78</v>
      </c>
      <c r="B13" t="s">
        <v>79</v>
      </c>
      <c r="C13" s="17">
        <v>44571</v>
      </c>
      <c r="D13" s="7">
        <v>549900</v>
      </c>
      <c r="E13" t="s">
        <v>41</v>
      </c>
      <c r="F13" t="s">
        <v>42</v>
      </c>
      <c r="G13" s="7">
        <v>549900</v>
      </c>
      <c r="H13" s="7">
        <v>192900</v>
      </c>
      <c r="I13" s="12">
        <f t="shared" si="0"/>
        <v>35.079105291871251</v>
      </c>
      <c r="J13" s="7">
        <v>531498</v>
      </c>
      <c r="K13" s="7">
        <v>50909</v>
      </c>
      <c r="L13" s="7">
        <f t="shared" si="1"/>
        <v>498991</v>
      </c>
      <c r="M13" s="7">
        <v>412877.15625</v>
      </c>
      <c r="N13" s="22">
        <f t="shared" si="2"/>
        <v>1.2085701338677537</v>
      </c>
      <c r="O13" s="26">
        <v>1634</v>
      </c>
      <c r="P13" s="31">
        <f t="shared" si="3"/>
        <v>305.3800489596083</v>
      </c>
      <c r="Q13" s="36" t="s">
        <v>43</v>
      </c>
      <c r="R13" s="41">
        <f>ABS(N26-N13)*100</f>
        <v>6.1508288431748825</v>
      </c>
      <c r="S13" t="s">
        <v>58</v>
      </c>
      <c r="T13" t="s">
        <v>45</v>
      </c>
      <c r="U13" s="7">
        <v>38047</v>
      </c>
      <c r="V13" t="s">
        <v>46</v>
      </c>
      <c r="W13" s="17" t="s">
        <v>47</v>
      </c>
      <c r="Y13" t="s">
        <v>80</v>
      </c>
      <c r="Z13">
        <v>401</v>
      </c>
      <c r="AA13">
        <v>93</v>
      </c>
    </row>
    <row r="14" spans="1:64" x14ac:dyDescent="0.25">
      <c r="A14" t="s">
        <v>81</v>
      </c>
      <c r="B14" t="s">
        <v>82</v>
      </c>
      <c r="C14" s="17">
        <v>44866</v>
      </c>
      <c r="D14" s="7">
        <v>664000</v>
      </c>
      <c r="E14" t="s">
        <v>41</v>
      </c>
      <c r="F14" t="s">
        <v>42</v>
      </c>
      <c r="G14" s="7">
        <v>664000</v>
      </c>
      <c r="H14" s="7">
        <v>235800</v>
      </c>
      <c r="I14" s="12">
        <f t="shared" si="0"/>
        <v>35.512048192771083</v>
      </c>
      <c r="J14" s="7">
        <v>555586</v>
      </c>
      <c r="K14" s="7">
        <v>46023</v>
      </c>
      <c r="L14" s="7">
        <f t="shared" si="1"/>
        <v>617977</v>
      </c>
      <c r="M14" s="7">
        <v>437768.90625</v>
      </c>
      <c r="N14" s="22">
        <f t="shared" si="2"/>
        <v>1.41165119581857</v>
      </c>
      <c r="O14" s="26">
        <v>1700</v>
      </c>
      <c r="P14" s="31">
        <f t="shared" si="3"/>
        <v>363.51588235294116</v>
      </c>
      <c r="Q14" s="36" t="s">
        <v>43</v>
      </c>
      <c r="R14" s="41">
        <f>ABS(N26-N14)*100</f>
        <v>14.15727735190675</v>
      </c>
      <c r="S14" t="s">
        <v>58</v>
      </c>
      <c r="T14" t="s">
        <v>45</v>
      </c>
      <c r="U14" s="7">
        <v>39201</v>
      </c>
      <c r="V14" t="s">
        <v>46</v>
      </c>
      <c r="W14" s="17" t="s">
        <v>47</v>
      </c>
      <c r="Y14" t="s">
        <v>80</v>
      </c>
      <c r="Z14">
        <v>401</v>
      </c>
      <c r="AA14">
        <v>94</v>
      </c>
    </row>
    <row r="15" spans="1:64" x14ac:dyDescent="0.25">
      <c r="A15" t="s">
        <v>83</v>
      </c>
      <c r="B15" t="s">
        <v>84</v>
      </c>
      <c r="C15" s="17">
        <v>44509</v>
      </c>
      <c r="D15" s="7">
        <v>629900</v>
      </c>
      <c r="E15" t="s">
        <v>41</v>
      </c>
      <c r="F15" t="s">
        <v>42</v>
      </c>
      <c r="G15" s="7">
        <v>629900</v>
      </c>
      <c r="H15" s="7">
        <v>241900</v>
      </c>
      <c r="I15" s="12">
        <f t="shared" si="0"/>
        <v>38.402921098587079</v>
      </c>
      <c r="J15" s="7">
        <v>655060</v>
      </c>
      <c r="K15" s="7">
        <v>51391</v>
      </c>
      <c r="L15" s="7">
        <f t="shared" si="1"/>
        <v>578509</v>
      </c>
      <c r="M15" s="7">
        <v>518615.96875</v>
      </c>
      <c r="N15" s="22">
        <f t="shared" si="2"/>
        <v>1.1154862843779336</v>
      </c>
      <c r="O15" s="26">
        <v>2108</v>
      </c>
      <c r="P15" s="31">
        <f t="shared" si="3"/>
        <v>274.43500948766604</v>
      </c>
      <c r="Q15" s="36" t="s">
        <v>43</v>
      </c>
      <c r="R15" s="41">
        <f>ABS(N26-N15)*100</f>
        <v>15.45921379215689</v>
      </c>
      <c r="S15" t="s">
        <v>58</v>
      </c>
      <c r="T15" t="s">
        <v>45</v>
      </c>
      <c r="U15" s="7">
        <v>39948</v>
      </c>
      <c r="V15" t="s">
        <v>46</v>
      </c>
      <c r="W15" s="17" t="s">
        <v>47</v>
      </c>
      <c r="Y15" t="s">
        <v>80</v>
      </c>
      <c r="Z15">
        <v>401</v>
      </c>
      <c r="AA15">
        <v>95</v>
      </c>
    </row>
    <row r="16" spans="1:64" x14ac:dyDescent="0.25">
      <c r="A16" t="s">
        <v>87</v>
      </c>
      <c r="B16" t="s">
        <v>88</v>
      </c>
      <c r="C16" s="17">
        <v>44344</v>
      </c>
      <c r="D16" s="7">
        <v>549000</v>
      </c>
      <c r="E16" t="s">
        <v>41</v>
      </c>
      <c r="F16" t="s">
        <v>42</v>
      </c>
      <c r="G16" s="7">
        <v>549000</v>
      </c>
      <c r="H16" s="7">
        <v>331500</v>
      </c>
      <c r="I16" s="12">
        <f t="shared" si="0"/>
        <v>60.382513661202189</v>
      </c>
      <c r="J16" s="7">
        <v>613844</v>
      </c>
      <c r="K16" s="7">
        <v>107639</v>
      </c>
      <c r="L16" s="7">
        <f t="shared" si="1"/>
        <v>441361</v>
      </c>
      <c r="M16" s="7">
        <v>434884.03125</v>
      </c>
      <c r="N16" s="22">
        <f t="shared" si="2"/>
        <v>1.0148935538777615</v>
      </c>
      <c r="O16" s="26">
        <v>2004</v>
      </c>
      <c r="P16" s="31">
        <f t="shared" si="3"/>
        <v>220.24001996007985</v>
      </c>
      <c r="Q16" s="36" t="s">
        <v>43</v>
      </c>
      <c r="R16" s="41">
        <f>ABS(N26-N16)*100</f>
        <v>25.518486842174106</v>
      </c>
      <c r="S16" t="s">
        <v>71</v>
      </c>
      <c r="T16" t="s">
        <v>45</v>
      </c>
      <c r="U16" s="7">
        <v>95850</v>
      </c>
      <c r="V16" t="s">
        <v>46</v>
      </c>
      <c r="W16" s="17" t="s">
        <v>47</v>
      </c>
      <c r="Y16" t="s">
        <v>48</v>
      </c>
      <c r="Z16">
        <v>401</v>
      </c>
      <c r="AA16">
        <v>90</v>
      </c>
    </row>
    <row r="17" spans="1:39" x14ac:dyDescent="0.25">
      <c r="A17" t="s">
        <v>89</v>
      </c>
      <c r="B17" t="s">
        <v>90</v>
      </c>
      <c r="C17" s="17">
        <v>44358</v>
      </c>
      <c r="D17" s="7">
        <v>314900</v>
      </c>
      <c r="E17" t="s">
        <v>41</v>
      </c>
      <c r="F17" t="s">
        <v>42</v>
      </c>
      <c r="G17" s="7">
        <v>314900</v>
      </c>
      <c r="H17" s="7">
        <v>154200</v>
      </c>
      <c r="I17" s="12">
        <f t="shared" si="0"/>
        <v>48.967926325817714</v>
      </c>
      <c r="J17" s="7">
        <v>355015</v>
      </c>
      <c r="K17" s="7">
        <v>53246</v>
      </c>
      <c r="L17" s="7">
        <f t="shared" si="1"/>
        <v>261654</v>
      </c>
      <c r="M17" s="7">
        <v>259251.71875</v>
      </c>
      <c r="N17" s="22">
        <f t="shared" si="2"/>
        <v>1.0092662114703916</v>
      </c>
      <c r="O17" s="26">
        <v>1523</v>
      </c>
      <c r="P17" s="31">
        <f t="shared" si="3"/>
        <v>171.80170715692711</v>
      </c>
      <c r="Q17" s="36" t="s">
        <v>43</v>
      </c>
      <c r="R17" s="41">
        <f>ABS(N26-N17)*100</f>
        <v>26.081221082911089</v>
      </c>
      <c r="S17" t="s">
        <v>58</v>
      </c>
      <c r="T17" t="s">
        <v>45</v>
      </c>
      <c r="U17" s="7">
        <v>45600</v>
      </c>
      <c r="V17" t="s">
        <v>46</v>
      </c>
      <c r="W17" s="17" t="s">
        <v>47</v>
      </c>
      <c r="Y17" t="s">
        <v>48</v>
      </c>
      <c r="Z17">
        <v>401</v>
      </c>
      <c r="AA17">
        <v>90</v>
      </c>
    </row>
    <row r="18" spans="1:39" x14ac:dyDescent="0.25">
      <c r="A18" t="s">
        <v>91</v>
      </c>
      <c r="B18" t="s">
        <v>92</v>
      </c>
      <c r="C18" s="17">
        <v>44823</v>
      </c>
      <c r="D18" s="7">
        <v>380000</v>
      </c>
      <c r="E18" t="s">
        <v>41</v>
      </c>
      <c r="F18" t="s">
        <v>42</v>
      </c>
      <c r="G18" s="7">
        <v>380000</v>
      </c>
      <c r="H18" s="7">
        <v>207300</v>
      </c>
      <c r="I18" s="12">
        <f t="shared" si="0"/>
        <v>54.552631578947363</v>
      </c>
      <c r="J18" s="7">
        <v>424193</v>
      </c>
      <c r="K18" s="7">
        <v>68975</v>
      </c>
      <c r="L18" s="7">
        <f t="shared" si="1"/>
        <v>311025</v>
      </c>
      <c r="M18" s="7">
        <v>305170.09375</v>
      </c>
      <c r="N18" s="22">
        <f t="shared" si="2"/>
        <v>1.0191857143603213</v>
      </c>
      <c r="O18" s="26">
        <v>1976</v>
      </c>
      <c r="P18" s="31">
        <f t="shared" si="3"/>
        <v>157.40131578947367</v>
      </c>
      <c r="Q18" s="36" t="s">
        <v>43</v>
      </c>
      <c r="R18" s="41">
        <f>ABS(N26-N18)*100</f>
        <v>25.089270793918118</v>
      </c>
      <c r="S18" t="s">
        <v>93</v>
      </c>
      <c r="T18" t="s">
        <v>45</v>
      </c>
      <c r="U18" s="7">
        <v>57000</v>
      </c>
      <c r="V18" t="s">
        <v>46</v>
      </c>
      <c r="W18" s="17" t="s">
        <v>47</v>
      </c>
      <c r="Y18" t="s">
        <v>48</v>
      </c>
      <c r="Z18">
        <v>401</v>
      </c>
      <c r="AA18">
        <v>90</v>
      </c>
    </row>
    <row r="19" spans="1:39" x14ac:dyDescent="0.25">
      <c r="A19" t="s">
        <v>94</v>
      </c>
      <c r="B19" t="s">
        <v>95</v>
      </c>
      <c r="C19" s="17">
        <v>44309</v>
      </c>
      <c r="D19" s="7">
        <v>336550</v>
      </c>
      <c r="E19" t="s">
        <v>41</v>
      </c>
      <c r="F19" t="s">
        <v>42</v>
      </c>
      <c r="G19" s="7">
        <v>336550</v>
      </c>
      <c r="H19" s="7">
        <v>186100</v>
      </c>
      <c r="I19" s="12">
        <f t="shared" si="0"/>
        <v>55.296389838062701</v>
      </c>
      <c r="J19" s="7">
        <v>380451</v>
      </c>
      <c r="K19" s="7">
        <v>48668</v>
      </c>
      <c r="L19" s="7">
        <f t="shared" si="1"/>
        <v>287882</v>
      </c>
      <c r="M19" s="7">
        <v>285036.9375</v>
      </c>
      <c r="N19" s="22">
        <f t="shared" si="2"/>
        <v>1.0099813817989818</v>
      </c>
      <c r="O19" s="26">
        <v>2268</v>
      </c>
      <c r="P19" s="31">
        <f t="shared" si="3"/>
        <v>126.9320987654321</v>
      </c>
      <c r="Q19" s="36" t="s">
        <v>43</v>
      </c>
      <c r="R19" s="41">
        <f>ABS(N26-N19)*100</f>
        <v>26.009704050052072</v>
      </c>
      <c r="S19" t="s">
        <v>44</v>
      </c>
      <c r="T19" t="s">
        <v>45</v>
      </c>
      <c r="U19" s="7">
        <v>45600</v>
      </c>
      <c r="V19" t="s">
        <v>46</v>
      </c>
      <c r="W19" s="17" t="s">
        <v>47</v>
      </c>
      <c r="Y19" t="s">
        <v>48</v>
      </c>
      <c r="Z19">
        <v>401</v>
      </c>
      <c r="AA19">
        <v>88</v>
      </c>
    </row>
    <row r="20" spans="1:39" x14ac:dyDescent="0.25">
      <c r="A20" t="s">
        <v>96</v>
      </c>
      <c r="B20" t="s">
        <v>97</v>
      </c>
      <c r="C20" s="17">
        <v>44361</v>
      </c>
      <c r="D20" s="7">
        <v>320777</v>
      </c>
      <c r="E20" t="s">
        <v>41</v>
      </c>
      <c r="F20" t="s">
        <v>42</v>
      </c>
      <c r="G20" s="7">
        <v>320777</v>
      </c>
      <c r="H20" s="7">
        <v>106200</v>
      </c>
      <c r="I20" s="12">
        <f t="shared" si="0"/>
        <v>33.10711179417477</v>
      </c>
      <c r="J20" s="7">
        <v>345799</v>
      </c>
      <c r="K20" s="7">
        <v>67606</v>
      </c>
      <c r="L20" s="7">
        <f t="shared" si="1"/>
        <v>253171</v>
      </c>
      <c r="M20" s="7">
        <v>238997.421875</v>
      </c>
      <c r="N20" s="22">
        <f t="shared" si="2"/>
        <v>1.0593043138867542</v>
      </c>
      <c r="O20" s="26">
        <v>1440</v>
      </c>
      <c r="P20" s="31">
        <f t="shared" si="3"/>
        <v>175.81319444444443</v>
      </c>
      <c r="Q20" s="36" t="s">
        <v>43</v>
      </c>
      <c r="R20" s="41">
        <f>ABS(N26-N20)*100</f>
        <v>21.077410841274833</v>
      </c>
      <c r="S20" t="s">
        <v>58</v>
      </c>
      <c r="T20" t="s">
        <v>45</v>
      </c>
      <c r="U20" s="7">
        <v>49400</v>
      </c>
      <c r="V20" t="s">
        <v>46</v>
      </c>
      <c r="W20" s="17" t="s">
        <v>47</v>
      </c>
      <c r="Y20" t="s">
        <v>48</v>
      </c>
      <c r="Z20">
        <v>401</v>
      </c>
      <c r="AA20">
        <v>87</v>
      </c>
    </row>
    <row r="21" spans="1:39" x14ac:dyDescent="0.25">
      <c r="A21" t="s">
        <v>98</v>
      </c>
      <c r="B21" t="s">
        <v>99</v>
      </c>
      <c r="C21" s="17">
        <v>44958</v>
      </c>
      <c r="D21" s="7">
        <v>1410000</v>
      </c>
      <c r="E21" t="s">
        <v>41</v>
      </c>
      <c r="F21" t="s">
        <v>42</v>
      </c>
      <c r="G21" s="7">
        <v>1410000</v>
      </c>
      <c r="H21" s="7">
        <v>329600</v>
      </c>
      <c r="I21" s="12">
        <f t="shared" si="0"/>
        <v>23.375886524822693</v>
      </c>
      <c r="J21" s="7">
        <v>960079</v>
      </c>
      <c r="K21" s="7">
        <v>79770</v>
      </c>
      <c r="L21" s="7">
        <f t="shared" si="1"/>
        <v>1330230</v>
      </c>
      <c r="M21" s="7">
        <v>756279.1875</v>
      </c>
      <c r="N21" s="22">
        <f t="shared" si="2"/>
        <v>1.7589139328258985</v>
      </c>
      <c r="O21" s="26">
        <v>4496</v>
      </c>
      <c r="P21" s="31">
        <f t="shared" si="3"/>
        <v>295.8696619217082</v>
      </c>
      <c r="Q21" s="36" t="s">
        <v>43</v>
      </c>
      <c r="R21" s="41">
        <f>ABS(N26-N21)*100</f>
        <v>48.883551052639596</v>
      </c>
      <c r="S21" t="s">
        <v>58</v>
      </c>
      <c r="T21" t="s">
        <v>45</v>
      </c>
      <c r="U21" s="7">
        <v>73625</v>
      </c>
      <c r="V21" t="s">
        <v>46</v>
      </c>
      <c r="W21" s="17" t="s">
        <v>47</v>
      </c>
      <c r="Y21" t="s">
        <v>48</v>
      </c>
      <c r="Z21">
        <v>401</v>
      </c>
      <c r="AA21">
        <v>95</v>
      </c>
    </row>
    <row r="22" spans="1:39" x14ac:dyDescent="0.25">
      <c r="A22" t="s">
        <v>100</v>
      </c>
      <c r="B22" t="s">
        <v>101</v>
      </c>
      <c r="C22" s="17">
        <v>44985</v>
      </c>
      <c r="D22" s="7">
        <v>899000</v>
      </c>
      <c r="E22" t="s">
        <v>41</v>
      </c>
      <c r="F22" t="s">
        <v>42</v>
      </c>
      <c r="G22" s="7">
        <v>899000</v>
      </c>
      <c r="H22" s="7">
        <v>295200</v>
      </c>
      <c r="I22" s="12">
        <f t="shared" si="0"/>
        <v>32.836484983314797</v>
      </c>
      <c r="J22" s="7">
        <v>851984</v>
      </c>
      <c r="K22" s="7">
        <v>79091</v>
      </c>
      <c r="L22" s="7">
        <f t="shared" si="1"/>
        <v>819909</v>
      </c>
      <c r="M22" s="7">
        <v>663997.4375</v>
      </c>
      <c r="N22" s="22">
        <f t="shared" si="2"/>
        <v>1.2348074761960206</v>
      </c>
      <c r="O22" s="26">
        <v>2932</v>
      </c>
      <c r="P22" s="31">
        <f t="shared" si="3"/>
        <v>279.64154160982264</v>
      </c>
      <c r="Q22" s="36" t="s">
        <v>43</v>
      </c>
      <c r="R22" s="41">
        <f>ABS(N26-N22)*100</f>
        <v>3.5270946103481915</v>
      </c>
      <c r="S22" t="s">
        <v>58</v>
      </c>
      <c r="T22" t="s">
        <v>45</v>
      </c>
      <c r="U22" s="7">
        <v>73625</v>
      </c>
      <c r="V22" t="s">
        <v>46</v>
      </c>
      <c r="W22" s="17" t="s">
        <v>47</v>
      </c>
      <c r="Y22" t="s">
        <v>48</v>
      </c>
      <c r="Z22">
        <v>401</v>
      </c>
      <c r="AA22">
        <v>95</v>
      </c>
    </row>
    <row r="23" spans="1:39" ht="15.75" thickBot="1" x14ac:dyDescent="0.3">
      <c r="A23" t="s">
        <v>102</v>
      </c>
      <c r="B23" t="s">
        <v>103</v>
      </c>
      <c r="C23" s="17">
        <v>44518</v>
      </c>
      <c r="D23" s="7">
        <v>500000</v>
      </c>
      <c r="E23" t="s">
        <v>41</v>
      </c>
      <c r="F23" t="s">
        <v>42</v>
      </c>
      <c r="G23" s="7">
        <v>500000</v>
      </c>
      <c r="H23" s="7">
        <v>188500</v>
      </c>
      <c r="I23" s="12">
        <f t="shared" si="0"/>
        <v>37.700000000000003</v>
      </c>
      <c r="J23" s="7">
        <v>519617</v>
      </c>
      <c r="K23" s="7">
        <v>39457</v>
      </c>
      <c r="L23" s="7">
        <f t="shared" si="1"/>
        <v>460543</v>
      </c>
      <c r="M23" s="7">
        <v>412508.59375</v>
      </c>
      <c r="N23" s="22">
        <f t="shared" si="2"/>
        <v>1.116444619524972</v>
      </c>
      <c r="O23" s="26">
        <v>1470</v>
      </c>
      <c r="P23" s="31">
        <f t="shared" si="3"/>
        <v>313.29455782312925</v>
      </c>
      <c r="Q23" s="36" t="s">
        <v>43</v>
      </c>
      <c r="R23" s="41">
        <f>ABS(N26-N23)*100</f>
        <v>15.363380277453054</v>
      </c>
      <c r="S23" t="s">
        <v>58</v>
      </c>
      <c r="T23" t="s">
        <v>45</v>
      </c>
      <c r="U23" s="7">
        <v>36496</v>
      </c>
      <c r="V23" t="s">
        <v>46</v>
      </c>
      <c r="W23" s="17" t="s">
        <v>47</v>
      </c>
      <c r="Y23" t="s">
        <v>80</v>
      </c>
      <c r="Z23">
        <v>401</v>
      </c>
      <c r="AA23">
        <v>95</v>
      </c>
    </row>
    <row r="24" spans="1:39" ht="15.75" thickTop="1" x14ac:dyDescent="0.25">
      <c r="A24" s="3"/>
      <c r="B24" s="3"/>
      <c r="C24" s="18" t="s">
        <v>104</v>
      </c>
      <c r="D24" s="8">
        <f>+SUM(D2:D23)</f>
        <v>16794027</v>
      </c>
      <c r="E24" s="3"/>
      <c r="F24" s="3"/>
      <c r="G24" s="8">
        <f>+SUM(G2:G23)</f>
        <v>16794027</v>
      </c>
      <c r="H24" s="8">
        <f>+SUM(H2:H23)</f>
        <v>6247819</v>
      </c>
      <c r="I24" s="13"/>
      <c r="J24" s="8">
        <f>+SUM(J2:J23)</f>
        <v>15489127</v>
      </c>
      <c r="K24" s="8"/>
      <c r="L24" s="8">
        <f>+SUM(L2:L23)</f>
        <v>13544454</v>
      </c>
      <c r="M24" s="8">
        <f>+SUM(M2:M23)</f>
        <v>10515080.796875</v>
      </c>
      <c r="N24" s="23"/>
      <c r="O24" s="27"/>
      <c r="P24" s="32">
        <f>AVERAGE(P2:P23)</f>
        <v>252.50942308490451</v>
      </c>
      <c r="Q24" s="37"/>
      <c r="R24" s="42">
        <f>ABS(N26-N25)*100</f>
        <v>1.8019525937405634</v>
      </c>
      <c r="S24" s="3"/>
      <c r="T24" s="3"/>
      <c r="U24" s="8"/>
      <c r="V24" s="3"/>
      <c r="W24" s="18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1:39" x14ac:dyDescent="0.25">
      <c r="A25" s="4"/>
      <c r="B25" s="4"/>
      <c r="C25" s="19"/>
      <c r="D25" s="9"/>
      <c r="E25" s="4"/>
      <c r="F25" s="4"/>
      <c r="G25" s="9"/>
      <c r="H25" s="9" t="s">
        <v>105</v>
      </c>
      <c r="I25" s="14">
        <f>H24/G24*100</f>
        <v>37.202625671615266</v>
      </c>
      <c r="J25" s="9"/>
      <c r="K25" s="9"/>
      <c r="L25" s="9"/>
      <c r="M25" s="46" t="s">
        <v>106</v>
      </c>
      <c r="N25" s="47">
        <f>L24/M24</f>
        <v>1.2880979482369082</v>
      </c>
      <c r="O25" s="28"/>
      <c r="P25" s="33" t="s">
        <v>107</v>
      </c>
      <c r="Q25" s="38">
        <f>STDEV(N2:N23)</f>
        <v>0.28275259131886321</v>
      </c>
      <c r="R25" s="43"/>
      <c r="S25" s="4"/>
      <c r="T25" s="4"/>
      <c r="U25" s="9"/>
      <c r="V25" s="4"/>
      <c r="W25" s="19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x14ac:dyDescent="0.25">
      <c r="A26" s="5"/>
      <c r="B26" s="5"/>
      <c r="C26" s="20"/>
      <c r="D26" s="10"/>
      <c r="E26" s="5"/>
      <c r="F26" s="5"/>
      <c r="G26" s="10"/>
      <c r="H26" s="10" t="s">
        <v>108</v>
      </c>
      <c r="I26" s="15">
        <f>STDEV(I2:I23)</f>
        <v>10.029624394930638</v>
      </c>
      <c r="J26" s="10"/>
      <c r="K26" s="10"/>
      <c r="L26" s="10"/>
      <c r="M26" s="10" t="s">
        <v>109</v>
      </c>
      <c r="N26" s="24">
        <f>AVERAGE(N2:N23)</f>
        <v>1.2700784222995025</v>
      </c>
      <c r="O26" s="29"/>
      <c r="P26" s="34" t="s">
        <v>110</v>
      </c>
      <c r="Q26" s="45">
        <f>AVERAGE(R2:R23)</f>
        <v>22.658132791580332</v>
      </c>
      <c r="R26" s="44" t="s">
        <v>111</v>
      </c>
      <c r="S26" s="5">
        <f>+(Q26/N26)</f>
        <v>17.839947828227274</v>
      </c>
      <c r="T26" s="5"/>
      <c r="U26" s="10"/>
      <c r="V26" s="5"/>
      <c r="W26" s="20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</row>
    <row r="34" spans="1:27" x14ac:dyDescent="0.25">
      <c r="A34" t="s">
        <v>65</v>
      </c>
      <c r="B34" t="s">
        <v>66</v>
      </c>
      <c r="C34" s="17">
        <v>44302</v>
      </c>
      <c r="D34" s="7">
        <v>726127</v>
      </c>
      <c r="E34" t="s">
        <v>41</v>
      </c>
      <c r="F34" t="s">
        <v>42</v>
      </c>
      <c r="G34" s="7">
        <v>726127</v>
      </c>
      <c r="H34" s="7">
        <v>377600</v>
      </c>
      <c r="I34" s="12">
        <f>H34/G34*100</f>
        <v>52.001922528703659</v>
      </c>
      <c r="J34" s="7">
        <v>923692</v>
      </c>
      <c r="K34" s="7">
        <v>198000</v>
      </c>
      <c r="L34" s="7">
        <f>G34-K34</f>
        <v>528127</v>
      </c>
      <c r="M34" s="7">
        <v>623446.75</v>
      </c>
      <c r="N34" s="22">
        <f>L34/M34</f>
        <v>0.84710843387987822</v>
      </c>
      <c r="O34" s="26">
        <v>3870</v>
      </c>
      <c r="P34" s="31">
        <f>L34/O34</f>
        <v>136.46692506459948</v>
      </c>
      <c r="Q34" s="36" t="s">
        <v>43</v>
      </c>
      <c r="R34" s="41">
        <f>ABS(N26-N34)*100</f>
        <v>42.296998841962427</v>
      </c>
      <c r="S34" t="s">
        <v>44</v>
      </c>
      <c r="T34" t="s">
        <v>45</v>
      </c>
      <c r="U34" s="7">
        <v>181700</v>
      </c>
      <c r="V34" t="s">
        <v>46</v>
      </c>
      <c r="W34" s="17" t="s">
        <v>47</v>
      </c>
      <c r="Y34" t="s">
        <v>48</v>
      </c>
      <c r="Z34">
        <v>401</v>
      </c>
      <c r="AA34">
        <v>89</v>
      </c>
    </row>
    <row r="35" spans="1:27" x14ac:dyDescent="0.25">
      <c r="A35" t="s">
        <v>49</v>
      </c>
      <c r="B35" t="s">
        <v>50</v>
      </c>
      <c r="C35" s="17">
        <v>44337</v>
      </c>
      <c r="D35" s="7">
        <v>1515000</v>
      </c>
      <c r="E35" t="s">
        <v>41</v>
      </c>
      <c r="F35" t="s">
        <v>51</v>
      </c>
      <c r="G35" s="7">
        <v>1515000</v>
      </c>
      <c r="H35" s="7">
        <v>642100</v>
      </c>
      <c r="I35" s="12">
        <f>H35/G35*100</f>
        <v>42.382838283828384</v>
      </c>
      <c r="J35" s="7">
        <v>1705779</v>
      </c>
      <c r="K35" s="7">
        <v>386991</v>
      </c>
      <c r="L35" s="7">
        <f>G35-K35</f>
        <v>1128009</v>
      </c>
      <c r="M35" s="7">
        <v>1142135.75</v>
      </c>
      <c r="N35" s="22">
        <f>L35/M35</f>
        <v>0.98763128638605346</v>
      </c>
      <c r="O35" s="26">
        <v>3157</v>
      </c>
      <c r="P35" s="31">
        <f>L35/O35</f>
        <v>357.30408615774468</v>
      </c>
      <c r="Q35" s="36" t="s">
        <v>43</v>
      </c>
      <c r="R35" s="41">
        <f>ABS(N26-N35)*100</f>
        <v>28.244713591344905</v>
      </c>
      <c r="S35" t="s">
        <v>44</v>
      </c>
      <c r="T35" t="s">
        <v>45</v>
      </c>
      <c r="U35" s="7">
        <v>371498</v>
      </c>
      <c r="V35" t="s">
        <v>46</v>
      </c>
      <c r="W35" s="17" t="s">
        <v>47</v>
      </c>
      <c r="X35" t="s">
        <v>52</v>
      </c>
      <c r="Y35" t="s">
        <v>48</v>
      </c>
      <c r="Z35">
        <v>401</v>
      </c>
      <c r="AA35">
        <v>91</v>
      </c>
    </row>
    <row r="36" spans="1:27" x14ac:dyDescent="0.25">
      <c r="A36" t="s">
        <v>85</v>
      </c>
      <c r="B36" t="s">
        <v>86</v>
      </c>
      <c r="C36" s="17">
        <v>44295</v>
      </c>
      <c r="D36" s="7">
        <v>1650000</v>
      </c>
      <c r="E36" t="s">
        <v>41</v>
      </c>
      <c r="F36" t="s">
        <v>42</v>
      </c>
      <c r="G36" s="7">
        <v>1650000</v>
      </c>
      <c r="H36" s="7">
        <v>694500</v>
      </c>
      <c r="I36" s="12">
        <f>H36/G36*100</f>
        <v>42.090909090909093</v>
      </c>
      <c r="J36" s="7">
        <v>1913090</v>
      </c>
      <c r="K36" s="7">
        <v>296192</v>
      </c>
      <c r="L36" s="7">
        <f>G36-K36</f>
        <v>1353808</v>
      </c>
      <c r="M36" s="7">
        <v>1389087.625</v>
      </c>
      <c r="N36" s="22">
        <f>L36/M36</f>
        <v>0.97460230415629823</v>
      </c>
      <c r="O36" s="26">
        <v>3190</v>
      </c>
      <c r="P36" s="31">
        <f>L36/O36</f>
        <v>424.39122257053293</v>
      </c>
      <c r="Q36" s="36" t="s">
        <v>43</v>
      </c>
      <c r="R36" s="41">
        <f>ABS(N26-N36)*100</f>
        <v>29.54761181432043</v>
      </c>
      <c r="S36" t="s">
        <v>71</v>
      </c>
      <c r="T36" t="s">
        <v>45</v>
      </c>
      <c r="U36" s="7">
        <v>274203</v>
      </c>
      <c r="V36" t="s">
        <v>46</v>
      </c>
      <c r="W36" s="17" t="s">
        <v>47</v>
      </c>
      <c r="Y36" t="s">
        <v>48</v>
      </c>
      <c r="Z36">
        <v>401</v>
      </c>
      <c r="AA36">
        <v>94</v>
      </c>
    </row>
  </sheetData>
  <conditionalFormatting sqref="A34:AM36 A2:AM23">
    <cfRule type="expression" dxfId="1" priority="1" stopIfTrue="1">
      <formula>MOD(ROW(),4)&gt;1</formula>
    </cfRule>
    <cfRule type="expression" dxfId="0" priority="2" stopIfTrue="1">
      <formula>MOD(ROW(),4)&lt;2</formula>
    </cfRule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AB97A7-C1F7-4665-80B0-0BFF2B097F3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E.C.F. Analysis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Saugatuck Township</dc:creator>
  <cp:lastModifiedBy>Saugatuck Township</cp:lastModifiedBy>
  <dcterms:created xsi:type="dcterms:W3CDTF">2024-01-14T18:46:33Z</dcterms:created>
  <dcterms:modified xsi:type="dcterms:W3CDTF">2024-01-14T20:16:14Z</dcterms:modified>
</cp:coreProperties>
</file>