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13_ncr:1_{45982BCF-7641-42F1-A1BA-6F6DEEA5EFEF}" xr6:coauthVersionLast="47" xr6:coauthVersionMax="47" xr10:uidLastSave="{00000000-0000-0000-0000-000000000000}"/>
  <bookViews>
    <workbookView xWindow="28680" yWindow="-120" windowWidth="29040" windowHeight="15720" xr2:uid="{01A92C03-09BE-44B0-96CB-C7DE464566D0}"/>
  </bookViews>
  <sheets>
    <sheet name="&lt; 1AC" sheetId="2" r:id="rId1"/>
    <sheet name="&gt; 1AC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K5" i="3"/>
  <c r="Q5" i="3"/>
  <c r="R5" i="3"/>
  <c r="S5" i="3"/>
  <c r="P8" i="3"/>
  <c r="O8" i="3"/>
  <c r="M8" i="3"/>
  <c r="L8" i="3"/>
  <c r="J8" i="3"/>
  <c r="H8" i="3"/>
  <c r="G8" i="3"/>
  <c r="D8" i="3"/>
  <c r="S7" i="3"/>
  <c r="R7" i="3"/>
  <c r="Q7" i="3"/>
  <c r="I7" i="3"/>
  <c r="K6" i="3"/>
  <c r="S6" i="3" s="1"/>
  <c r="I6" i="3"/>
  <c r="K4" i="3"/>
  <c r="R4" i="3" s="1"/>
  <c r="I4" i="3"/>
  <c r="S3" i="3"/>
  <c r="R3" i="3"/>
  <c r="Q3" i="3"/>
  <c r="I3" i="3"/>
  <c r="K2" i="3"/>
  <c r="Q2" i="3" s="1"/>
  <c r="I2" i="3"/>
  <c r="I2" i="2"/>
  <c r="K2" i="2"/>
  <c r="Q2" i="2" s="1"/>
  <c r="I3" i="2"/>
  <c r="K3" i="2"/>
  <c r="S3" i="2" s="1"/>
  <c r="I4" i="2"/>
  <c r="R4" i="2"/>
  <c r="I5" i="2"/>
  <c r="S5" i="2"/>
  <c r="Q5" i="2"/>
  <c r="I6" i="2"/>
  <c r="K6" i="2"/>
  <c r="S6" i="2" s="1"/>
  <c r="I7" i="2"/>
  <c r="K7" i="2"/>
  <c r="R7" i="2" s="1"/>
  <c r="D8" i="2"/>
  <c r="G8" i="2"/>
  <c r="H8" i="2"/>
  <c r="J8" i="2"/>
  <c r="L8" i="2"/>
  <c r="M8" i="2"/>
  <c r="O8" i="2"/>
  <c r="P8" i="2"/>
  <c r="K12" i="2" l="1"/>
  <c r="S7" i="2"/>
  <c r="S2" i="2"/>
  <c r="R2" i="2"/>
  <c r="K12" i="3"/>
  <c r="I9" i="3"/>
  <c r="S4" i="3"/>
  <c r="I10" i="3"/>
  <c r="R2" i="3"/>
  <c r="S2" i="3"/>
  <c r="K8" i="3"/>
  <c r="R6" i="3"/>
  <c r="Q6" i="3"/>
  <c r="Q4" i="3"/>
  <c r="S4" i="2"/>
  <c r="Q4" i="2"/>
  <c r="Q7" i="2"/>
  <c r="I9" i="2"/>
  <c r="I10" i="2"/>
  <c r="R5" i="2"/>
  <c r="R6" i="2"/>
  <c r="R3" i="2"/>
  <c r="Q6" i="2"/>
  <c r="Q3" i="2"/>
  <c r="K8" i="2"/>
  <c r="S10" i="3" l="1"/>
  <c r="P10" i="3"/>
  <c r="M10" i="3"/>
  <c r="M10" i="2"/>
  <c r="P10" i="2"/>
  <c r="S10" i="2"/>
</calcChain>
</file>

<file path=xl/sharedStrings.xml><?xml version="1.0" encoding="utf-8"?>
<sst xmlns="http://schemas.openxmlformats.org/spreadsheetml/2006/main" count="210" uniqueCount="84">
  <si>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</si>
  <si>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</si>
  <si>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</si>
  <si>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</si>
  <si>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</si>
  <si>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</si>
  <si>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</si>
  <si>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</si>
  <si>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</si>
  <si>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</si>
  <si>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</si>
  <si>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</si>
  <si>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</si>
  <si>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</si>
  <si>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</si>
  <si>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</si>
  <si>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</si>
  <si>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</si>
  <si>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</si>
  <si>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</si>
  <si>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</si>
  <si>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</si>
  <si>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</si>
  <si>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</si>
  <si>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</si>
  <si>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</si>
  <si>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</si>
  <si>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</si>
  <si>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</si>
  <si>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</si>
  <si>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20-310-004-00</t>
  </si>
  <si>
    <t>6119 KING'S WAY</t>
  </si>
  <si>
    <t>WD</t>
  </si>
  <si>
    <t>03-ARM'S LENGTH</t>
  </si>
  <si>
    <t>310</t>
  </si>
  <si>
    <t>4619-357</t>
  </si>
  <si>
    <t>GCA-GOLF COURSE AREA</t>
  </si>
  <si>
    <t>RES 1 FAMILY</t>
  </si>
  <si>
    <t>401</t>
  </si>
  <si>
    <t>LRG SITE &gt;1AC</t>
  </si>
  <si>
    <t>20-310-017-00</t>
  </si>
  <si>
    <t>3502 PALMER DR</t>
  </si>
  <si>
    <t>4795/25</t>
  </si>
  <si>
    <t>NOT INSPECTED</t>
  </si>
  <si>
    <t>AVG SITE &lt;1AC</t>
  </si>
  <si>
    <t>20-310-025-00</t>
  </si>
  <si>
    <t>3468 PALMER DR</t>
  </si>
  <si>
    <t>4718-635</t>
  </si>
  <si>
    <t>20-310-034-00</t>
  </si>
  <si>
    <t>3465 PALMER DRIVE</t>
  </si>
  <si>
    <t>4718-991</t>
  </si>
  <si>
    <t>RES VAC</t>
  </si>
  <si>
    <t>20-310-036-00</t>
  </si>
  <si>
    <t>3473 PALMER DR</t>
  </si>
  <si>
    <t>4676-49</t>
  </si>
  <si>
    <t>20-310-054-00</t>
  </si>
  <si>
    <t>6115 MASTERS LN</t>
  </si>
  <si>
    <t>4698-718</t>
  </si>
  <si>
    <t>20-310-059-00</t>
  </si>
  <si>
    <t>3365 PALMER DRIVE</t>
  </si>
  <si>
    <t>4716-141</t>
  </si>
  <si>
    <t>402</t>
  </si>
  <si>
    <t>4818/885</t>
  </si>
  <si>
    <t>20-310-062-00</t>
  </si>
  <si>
    <t>6104 ST ANDREWS LN</t>
  </si>
  <si>
    <t>4604-382</t>
  </si>
  <si>
    <t>20-310-068-00</t>
  </si>
  <si>
    <t>3329 PALMER DRIVE</t>
  </si>
  <si>
    <t>4790/861</t>
  </si>
  <si>
    <t>20-310-069-00</t>
  </si>
  <si>
    <t>3317 PALMER DRIVE</t>
  </si>
  <si>
    <t>4790/864</t>
  </si>
  <si>
    <t>20-310-077-00</t>
  </si>
  <si>
    <t>3330 PALMER DRIVE</t>
  </si>
  <si>
    <t>4657-648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</si>
  <si>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</si>
  <si>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</si>
  <si>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</si>
  <si>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</si>
  <si>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</si>
  <si>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</si>
  <si>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</si>
  <si>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Calculated Site Value</t>
  </si>
  <si>
    <t>Concluded Site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</si>
</sst>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0" borderId="0" xfId="0" applyNumberFormat="1" applyAlignment="1">
      <alignment horizontal="right"/>
    </xf>
    <xf numFmtId="164" fontId="0" fillId="4" borderId="0" xfId="0" applyNumberFormat="1" applyFill="1"/>
    <xf numFmtId="6" fontId="0" fillId="4" borderId="0" xfId="0" applyNumberFormat="1" applyFill="1" applyAlignment="1">
      <alignment horizontal="right"/>
    </xf>
    <xf numFmtId="6" fontId="0" fillId="4" borderId="0" xfId="0" applyNumberFormat="1" applyFill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A2E3-5B96-4541-BFF4-03F3A66EA13F}">
  <dimension ref="A1:AX13"/>
  <sheetViews>
    <sheetView tabSelected="1" workbookViewId="0">
      <selection activeCell="K13" sqref="I13:K13"/>
    </sheetView>
  </sheetViews>
  <sheetFormatPr defaultRowHeight="15" x14ac:dyDescent="0.25"/>
  <cols>
    <col min="1" max="1" width="14.28515625" bestFit="1" customWidth="1"/>
    <col min="2" max="2" width="19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16.710937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3.855468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40</v>
      </c>
      <c r="B2" t="s">
        <v>41</v>
      </c>
      <c r="C2" s="25">
        <v>44803</v>
      </c>
      <c r="D2" s="15">
        <v>765000</v>
      </c>
      <c r="E2" t="s">
        <v>32</v>
      </c>
      <c r="F2" t="s">
        <v>33</v>
      </c>
      <c r="G2" s="15">
        <v>765000</v>
      </c>
      <c r="H2" s="15">
        <v>315000</v>
      </c>
      <c r="I2" s="20">
        <f>H2/G2*100</f>
        <v>41.17647058823529</v>
      </c>
      <c r="J2" s="15">
        <v>741042</v>
      </c>
      <c r="K2" s="15">
        <f>G2-675842</f>
        <v>89158</v>
      </c>
      <c r="L2" s="15">
        <v>65200</v>
      </c>
      <c r="M2" s="30">
        <v>150.32</v>
      </c>
      <c r="N2" s="34">
        <v>0</v>
      </c>
      <c r="O2" s="39">
        <v>0.81699999999999995</v>
      </c>
      <c r="P2" s="39">
        <v>0.81699999999999995</v>
      </c>
      <c r="Q2" s="15">
        <f>K2/M2</f>
        <v>593.12134113890374</v>
      </c>
      <c r="R2" s="15">
        <f>K2/O2</f>
        <v>109128.51897184823</v>
      </c>
      <c r="S2" s="44">
        <f>K2/O2/43560</f>
        <v>2.5052460737338897</v>
      </c>
      <c r="T2" s="39">
        <v>150.32</v>
      </c>
      <c r="U2" s="5" t="s">
        <v>34</v>
      </c>
      <c r="V2" t="s">
        <v>42</v>
      </c>
      <c r="X2" t="s">
        <v>36</v>
      </c>
      <c r="Y2">
        <v>0</v>
      </c>
      <c r="Z2">
        <v>0</v>
      </c>
      <c r="AA2" t="s">
        <v>43</v>
      </c>
      <c r="AB2" t="s">
        <v>37</v>
      </c>
      <c r="AC2" s="7" t="s">
        <v>38</v>
      </c>
      <c r="AD2" t="s">
        <v>44</v>
      </c>
    </row>
    <row r="3" spans="1:50" x14ac:dyDescent="0.25">
      <c r="A3" t="s">
        <v>45</v>
      </c>
      <c r="B3" t="s">
        <v>46</v>
      </c>
      <c r="C3" s="25">
        <v>44567</v>
      </c>
      <c r="D3" s="15">
        <v>833000</v>
      </c>
      <c r="E3" t="s">
        <v>32</v>
      </c>
      <c r="F3" t="s">
        <v>33</v>
      </c>
      <c r="G3" s="15">
        <v>833000</v>
      </c>
      <c r="H3" s="15">
        <v>339400</v>
      </c>
      <c r="I3" s="20">
        <f>H3/G3*100</f>
        <v>40.744297719087633</v>
      </c>
      <c r="J3" s="15">
        <v>865423</v>
      </c>
      <c r="K3" s="15">
        <f>G3-800223</f>
        <v>32777</v>
      </c>
      <c r="L3" s="15">
        <v>65200</v>
      </c>
      <c r="M3" s="30">
        <v>142.75</v>
      </c>
      <c r="N3" s="34">
        <v>0</v>
      </c>
      <c r="O3" s="39">
        <v>0.68400000000000005</v>
      </c>
      <c r="P3" s="39">
        <v>0.68400000000000005</v>
      </c>
      <c r="Q3" s="15">
        <f>K3/M3</f>
        <v>229.61120840630474</v>
      </c>
      <c r="R3" s="15">
        <f>K3/O3</f>
        <v>47919.590643274852</v>
      </c>
      <c r="S3" s="44">
        <f>K3/O3/43560</f>
        <v>1.1000824298272465</v>
      </c>
      <c r="T3" s="39">
        <v>142.75</v>
      </c>
      <c r="U3" s="5" t="s">
        <v>34</v>
      </c>
      <c r="V3" t="s">
        <v>47</v>
      </c>
      <c r="X3" t="s">
        <v>36</v>
      </c>
      <c r="Y3">
        <v>0</v>
      </c>
      <c r="Z3">
        <v>1</v>
      </c>
      <c r="AA3" t="s">
        <v>43</v>
      </c>
      <c r="AB3" t="s">
        <v>37</v>
      </c>
      <c r="AC3" s="7" t="s">
        <v>38</v>
      </c>
      <c r="AD3" t="s">
        <v>44</v>
      </c>
    </row>
    <row r="4" spans="1:50" x14ac:dyDescent="0.25">
      <c r="A4" t="s">
        <v>48</v>
      </c>
      <c r="B4" t="s">
        <v>49</v>
      </c>
      <c r="C4" s="25">
        <v>44560</v>
      </c>
      <c r="D4" s="15">
        <v>65000</v>
      </c>
      <c r="E4" t="s">
        <v>32</v>
      </c>
      <c r="F4" t="s">
        <v>33</v>
      </c>
      <c r="G4" s="15">
        <v>65000</v>
      </c>
      <c r="H4" s="15">
        <v>19100</v>
      </c>
      <c r="I4" s="20">
        <f>H4/G4*100</f>
        <v>29.384615384615387</v>
      </c>
      <c r="J4" s="15">
        <v>140708</v>
      </c>
      <c r="K4" s="15">
        <v>65000</v>
      </c>
      <c r="L4" s="15">
        <v>65200</v>
      </c>
      <c r="M4" s="30">
        <v>120.34</v>
      </c>
      <c r="N4" s="34">
        <v>0</v>
      </c>
      <c r="O4" s="39">
        <v>0.80400000000000005</v>
      </c>
      <c r="P4" s="39">
        <v>0.80400000000000005</v>
      </c>
      <c r="Q4" s="15">
        <f>K4/M4</f>
        <v>540.13628053847435</v>
      </c>
      <c r="R4" s="15">
        <f>K4/O4</f>
        <v>80845.771144278595</v>
      </c>
      <c r="S4" s="44">
        <f>K4/O4/43560</f>
        <v>1.8559635248916115</v>
      </c>
      <c r="T4" s="39">
        <v>120.34</v>
      </c>
      <c r="U4" s="5" t="s">
        <v>34</v>
      </c>
      <c r="V4" t="s">
        <v>50</v>
      </c>
      <c r="X4" t="s">
        <v>36</v>
      </c>
      <c r="Y4">
        <v>0</v>
      </c>
      <c r="Z4">
        <v>0</v>
      </c>
      <c r="AA4" s="6">
        <v>44939</v>
      </c>
      <c r="AB4" t="s">
        <v>51</v>
      </c>
      <c r="AC4" s="7" t="s">
        <v>38</v>
      </c>
      <c r="AD4" t="s">
        <v>44</v>
      </c>
    </row>
    <row r="5" spans="1:50" x14ac:dyDescent="0.25">
      <c r="A5" t="s">
        <v>52</v>
      </c>
      <c r="B5" t="s">
        <v>53</v>
      </c>
      <c r="C5" s="25">
        <v>44461</v>
      </c>
      <c r="D5" s="15">
        <v>680000</v>
      </c>
      <c r="E5" t="s">
        <v>32</v>
      </c>
      <c r="F5" t="s">
        <v>33</v>
      </c>
      <c r="G5" s="15">
        <v>680000</v>
      </c>
      <c r="H5" s="15">
        <v>301400</v>
      </c>
      <c r="I5" s="20">
        <f>H5/G5*100</f>
        <v>44.323529411764703</v>
      </c>
      <c r="J5" s="15">
        <v>694266</v>
      </c>
      <c r="K5" s="15">
        <v>50934</v>
      </c>
      <c r="L5" s="15">
        <v>65200</v>
      </c>
      <c r="M5" s="30">
        <v>152.91</v>
      </c>
      <c r="N5" s="34">
        <v>0</v>
      </c>
      <c r="O5" s="39">
        <v>0.71</v>
      </c>
      <c r="P5" s="39">
        <v>0.71</v>
      </c>
      <c r="Q5" s="15">
        <f>K5/M5</f>
        <v>333.09790072591721</v>
      </c>
      <c r="R5" s="15">
        <f>K5/O5</f>
        <v>71738.028169014084</v>
      </c>
      <c r="S5" s="44">
        <f>K5/O5/43560</f>
        <v>1.6468785162767237</v>
      </c>
      <c r="T5" s="39">
        <v>152.91</v>
      </c>
      <c r="U5" s="5" t="s">
        <v>34</v>
      </c>
      <c r="V5" t="s">
        <v>54</v>
      </c>
      <c r="X5" t="s">
        <v>36</v>
      </c>
      <c r="Y5">
        <v>0</v>
      </c>
      <c r="Z5">
        <v>1</v>
      </c>
      <c r="AA5" s="6">
        <v>39063</v>
      </c>
      <c r="AB5" t="s">
        <v>37</v>
      </c>
      <c r="AC5" s="7" t="s">
        <v>38</v>
      </c>
      <c r="AD5" t="s">
        <v>44</v>
      </c>
    </row>
    <row r="6" spans="1:50" x14ac:dyDescent="0.25">
      <c r="A6" t="s">
        <v>66</v>
      </c>
      <c r="B6" t="s">
        <v>67</v>
      </c>
      <c r="C6" s="25">
        <v>44791</v>
      </c>
      <c r="D6" s="15">
        <v>80000</v>
      </c>
      <c r="E6" t="s">
        <v>32</v>
      </c>
      <c r="F6" t="s">
        <v>33</v>
      </c>
      <c r="G6" s="15">
        <v>80000</v>
      </c>
      <c r="H6" s="15">
        <v>32000</v>
      </c>
      <c r="I6" s="20">
        <f>H6/G6*100</f>
        <v>40</v>
      </c>
      <c r="J6" s="15">
        <v>65200</v>
      </c>
      <c r="K6" s="15">
        <f>G6-0</f>
        <v>80000</v>
      </c>
      <c r="L6" s="15">
        <v>65200</v>
      </c>
      <c r="M6" s="30">
        <v>253.02</v>
      </c>
      <c r="N6" s="34">
        <v>0</v>
      </c>
      <c r="O6" s="39">
        <v>0.69</v>
      </c>
      <c r="P6" s="39">
        <v>0.69</v>
      </c>
      <c r="Q6" s="15">
        <f>K6/M6</f>
        <v>316.18053908781911</v>
      </c>
      <c r="R6" s="15">
        <f>K6/O6</f>
        <v>115942.02898550726</v>
      </c>
      <c r="S6" s="44">
        <f>K6/O6/43560</f>
        <v>2.6616627407141245</v>
      </c>
      <c r="T6" s="39">
        <v>253.02</v>
      </c>
      <c r="U6" s="5" t="s">
        <v>34</v>
      </c>
      <c r="V6" t="s">
        <v>68</v>
      </c>
      <c r="X6" t="s">
        <v>36</v>
      </c>
      <c r="Y6">
        <v>0</v>
      </c>
      <c r="Z6">
        <v>0</v>
      </c>
      <c r="AA6" t="s">
        <v>43</v>
      </c>
      <c r="AB6" t="s">
        <v>51</v>
      </c>
      <c r="AC6" s="7" t="s">
        <v>61</v>
      </c>
      <c r="AD6" t="s">
        <v>44</v>
      </c>
    </row>
    <row r="7" spans="1:50" ht="15.75" thickBot="1" x14ac:dyDescent="0.3">
      <c r="A7" t="s">
        <v>69</v>
      </c>
      <c r="B7" t="s">
        <v>70</v>
      </c>
      <c r="C7" s="25">
        <v>44791</v>
      </c>
      <c r="D7" s="15">
        <v>77900</v>
      </c>
      <c r="E7" t="s">
        <v>32</v>
      </c>
      <c r="F7" t="s">
        <v>33</v>
      </c>
      <c r="G7" s="15">
        <v>77900</v>
      </c>
      <c r="H7" s="15">
        <v>32100</v>
      </c>
      <c r="I7" s="20">
        <f>H7/G7*100</f>
        <v>41.206675224646986</v>
      </c>
      <c r="J7" s="15">
        <v>65200</v>
      </c>
      <c r="K7" s="15">
        <f>G7-0</f>
        <v>77900</v>
      </c>
      <c r="L7" s="15">
        <v>65200</v>
      </c>
      <c r="M7" s="30">
        <v>172.08</v>
      </c>
      <c r="N7" s="34">
        <v>0</v>
      </c>
      <c r="O7" s="39">
        <v>0.70499999999999996</v>
      </c>
      <c r="P7" s="39">
        <v>0.70499999999999996</v>
      </c>
      <c r="Q7" s="15">
        <f>K7/M7</f>
        <v>452.69642026964198</v>
      </c>
      <c r="R7" s="15">
        <f>K7/O7</f>
        <v>110496.45390070922</v>
      </c>
      <c r="S7" s="44">
        <f>K7/O7/43560</f>
        <v>2.5366495385837746</v>
      </c>
      <c r="T7" s="39">
        <v>172.08</v>
      </c>
      <c r="U7" s="5" t="s">
        <v>34</v>
      </c>
      <c r="V7" t="s">
        <v>71</v>
      </c>
      <c r="X7" t="s">
        <v>36</v>
      </c>
      <c r="Y7">
        <v>0</v>
      </c>
      <c r="Z7">
        <v>0</v>
      </c>
      <c r="AA7" t="s">
        <v>43</v>
      </c>
      <c r="AB7" t="s">
        <v>51</v>
      </c>
      <c r="AC7" s="7" t="s">
        <v>61</v>
      </c>
      <c r="AD7" t="s">
        <v>44</v>
      </c>
    </row>
    <row r="8" spans="1:50" ht="15.75" thickTop="1" x14ac:dyDescent="0.25">
      <c r="A8" s="8"/>
      <c r="B8" s="8"/>
      <c r="C8" s="26" t="s">
        <v>75</v>
      </c>
      <c r="D8" s="16">
        <f>+SUM(D2:D7)</f>
        <v>2500900</v>
      </c>
      <c r="E8" s="8"/>
      <c r="F8" s="8"/>
      <c r="G8" s="16">
        <f>+SUM(G2:G7)</f>
        <v>2500900</v>
      </c>
      <c r="H8" s="16">
        <f>+SUM(H2:H7)</f>
        <v>1039000</v>
      </c>
      <c r="I8" s="21"/>
      <c r="J8" s="16">
        <f>+SUM(J2:J7)</f>
        <v>2571839</v>
      </c>
      <c r="K8" s="16">
        <f>+SUM(K2:K7)</f>
        <v>395769</v>
      </c>
      <c r="L8" s="16">
        <f>+SUM(L2:L7)</f>
        <v>391200</v>
      </c>
      <c r="M8" s="31">
        <f>+SUM(M2:M7)</f>
        <v>991.42</v>
      </c>
      <c r="N8" s="35"/>
      <c r="O8" s="40">
        <f>+SUM(O2:O7)</f>
        <v>4.4099999999999993</v>
      </c>
      <c r="P8" s="40">
        <f>+SUM(P2:P7)</f>
        <v>4.4099999999999993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76</v>
      </c>
      <c r="I9" s="22">
        <f>H8/G8*100</f>
        <v>41.54504378423767</v>
      </c>
      <c r="J9" s="17"/>
      <c r="K9" s="17"/>
      <c r="L9" s="17" t="s">
        <v>77</v>
      </c>
      <c r="M9" s="32"/>
      <c r="N9" s="36"/>
      <c r="O9" s="41" t="s">
        <v>77</v>
      </c>
      <c r="P9" s="41"/>
      <c r="Q9" s="17"/>
      <c r="R9" s="17" t="s">
        <v>77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78</v>
      </c>
      <c r="I10" s="23">
        <f>STDEV(I2:I7)</f>
        <v>5.1595446983829358</v>
      </c>
      <c r="J10" s="18"/>
      <c r="K10" s="18"/>
      <c r="L10" s="18" t="s">
        <v>79</v>
      </c>
      <c r="M10" s="48">
        <f>K8/M8</f>
        <v>399.19408525145752</v>
      </c>
      <c r="N10" s="37"/>
      <c r="O10" s="42" t="s">
        <v>80</v>
      </c>
      <c r="P10" s="42">
        <f>K8/O8</f>
        <v>89743.537414966006</v>
      </c>
      <c r="Q10" s="18"/>
      <c r="R10" s="18" t="s">
        <v>81</v>
      </c>
      <c r="S10" s="47">
        <f>K8/O8/43560</f>
        <v>2.0602281316567037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J12" s="49" t="s">
        <v>82</v>
      </c>
      <c r="K12" s="15">
        <f>AVERAGE(K2:K7)</f>
        <v>65961.5</v>
      </c>
    </row>
    <row r="13" spans="1:50" x14ac:dyDescent="0.25">
      <c r="I13" s="50"/>
      <c r="J13" s="51" t="s">
        <v>83</v>
      </c>
      <c r="K13" s="52">
        <v>66000</v>
      </c>
    </row>
  </sheetData>
  <conditionalFormatting sqref="A2:AD7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4287-B97E-4245-AB40-DCDFD0EC5C0D}">
  <dimension ref="A1:AX13"/>
  <sheetViews>
    <sheetView workbookViewId="0">
      <selection activeCell="J12" sqref="J12:J13"/>
    </sheetView>
  </sheetViews>
  <sheetFormatPr defaultRowHeight="15" x14ac:dyDescent="0.25"/>
  <cols>
    <col min="1" max="1" width="14.28515625" bestFit="1" customWidth="1"/>
    <col min="2" max="2" width="19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16.710937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3.855468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30</v>
      </c>
      <c r="B2" t="s">
        <v>31</v>
      </c>
      <c r="C2" s="25">
        <v>44321</v>
      </c>
      <c r="D2" s="15">
        <v>512000</v>
      </c>
      <c r="E2" t="s">
        <v>32</v>
      </c>
      <c r="F2" t="s">
        <v>33</v>
      </c>
      <c r="G2" s="15">
        <v>512000</v>
      </c>
      <c r="H2" s="15">
        <v>197000</v>
      </c>
      <c r="I2" s="20">
        <f>H2/G2*100</f>
        <v>38.4765625</v>
      </c>
      <c r="J2" s="15">
        <v>527952</v>
      </c>
      <c r="K2" s="15">
        <f>G2-454652</f>
        <v>57348</v>
      </c>
      <c r="L2" s="15">
        <v>73300</v>
      </c>
      <c r="M2" s="30">
        <v>90.7</v>
      </c>
      <c r="N2" s="34">
        <v>0</v>
      </c>
      <c r="O2" s="39">
        <v>1.1739999999999999</v>
      </c>
      <c r="P2" s="39">
        <v>1.1739999999999999</v>
      </c>
      <c r="Q2" s="15">
        <f>K2/M2</f>
        <v>632.28224917309808</v>
      </c>
      <c r="R2" s="15">
        <f>K2/O2</f>
        <v>48848.381601362868</v>
      </c>
      <c r="S2" s="44">
        <f>K2/O2/43560</f>
        <v>1.1214045363030962</v>
      </c>
      <c r="T2" s="39">
        <v>90.7</v>
      </c>
      <c r="U2" s="5" t="s">
        <v>34</v>
      </c>
      <c r="V2" t="s">
        <v>35</v>
      </c>
      <c r="X2" t="s">
        <v>36</v>
      </c>
      <c r="Y2">
        <v>0</v>
      </c>
      <c r="Z2">
        <v>1</v>
      </c>
      <c r="AA2" s="6">
        <v>39930</v>
      </c>
      <c r="AB2" t="s">
        <v>37</v>
      </c>
      <c r="AC2" s="7" t="s">
        <v>38</v>
      </c>
      <c r="AD2" t="s">
        <v>39</v>
      </c>
      <c r="AO2" s="2"/>
      <c r="AQ2" s="2"/>
    </row>
    <row r="3" spans="1:50" x14ac:dyDescent="0.25">
      <c r="A3" t="s">
        <v>55</v>
      </c>
      <c r="B3" t="s">
        <v>56</v>
      </c>
      <c r="C3" s="25">
        <v>44515</v>
      </c>
      <c r="D3" s="15">
        <v>63000</v>
      </c>
      <c r="E3" t="s">
        <v>32</v>
      </c>
      <c r="F3" t="s">
        <v>33</v>
      </c>
      <c r="G3" s="15">
        <v>63000</v>
      </c>
      <c r="H3" s="15">
        <v>27300</v>
      </c>
      <c r="I3" s="20">
        <f>H3/G3*100</f>
        <v>43.333333333333336</v>
      </c>
      <c r="J3" s="15">
        <v>526514</v>
      </c>
      <c r="K3" s="15">
        <v>63000</v>
      </c>
      <c r="L3" s="15">
        <v>73300</v>
      </c>
      <c r="M3" s="30">
        <v>214.01</v>
      </c>
      <c r="N3" s="34">
        <v>0</v>
      </c>
      <c r="O3" s="39">
        <v>1.0980000000000001</v>
      </c>
      <c r="P3" s="39">
        <v>1.0980000000000001</v>
      </c>
      <c r="Q3" s="15">
        <f>K3/M3</f>
        <v>294.37876734732021</v>
      </c>
      <c r="R3" s="15">
        <f>K3/O3</f>
        <v>57377.049180327864</v>
      </c>
      <c r="S3" s="44">
        <f>K3/O3/43560</f>
        <v>1.3171958030378297</v>
      </c>
      <c r="T3" s="39">
        <v>214.01</v>
      </c>
      <c r="U3" s="5" t="s">
        <v>34</v>
      </c>
      <c r="V3" t="s">
        <v>57</v>
      </c>
      <c r="X3" t="s">
        <v>36</v>
      </c>
      <c r="Y3">
        <v>0</v>
      </c>
      <c r="Z3">
        <v>0</v>
      </c>
      <c r="AA3" s="6">
        <v>44939</v>
      </c>
      <c r="AB3" t="s">
        <v>51</v>
      </c>
      <c r="AC3" s="7" t="s">
        <v>38</v>
      </c>
      <c r="AD3" t="s">
        <v>39</v>
      </c>
    </row>
    <row r="4" spans="1:50" x14ac:dyDescent="0.25">
      <c r="A4" t="s">
        <v>58</v>
      </c>
      <c r="B4" t="s">
        <v>59</v>
      </c>
      <c r="C4" s="25">
        <v>44547</v>
      </c>
      <c r="D4" s="15">
        <v>107000</v>
      </c>
      <c r="E4" t="s">
        <v>32</v>
      </c>
      <c r="F4" t="s">
        <v>33</v>
      </c>
      <c r="G4" s="15">
        <v>107000</v>
      </c>
      <c r="H4" s="15">
        <v>35000</v>
      </c>
      <c r="I4" s="20">
        <f>H4/G4*100</f>
        <v>32.710280373831772</v>
      </c>
      <c r="J4" s="15">
        <v>73300</v>
      </c>
      <c r="K4" s="15">
        <f>G4-0</f>
        <v>107000</v>
      </c>
      <c r="L4" s="15">
        <v>73300</v>
      </c>
      <c r="M4" s="30">
        <v>172.43</v>
      </c>
      <c r="N4" s="34">
        <v>0</v>
      </c>
      <c r="O4" s="39">
        <v>2.141</v>
      </c>
      <c r="P4" s="39">
        <v>2.141</v>
      </c>
      <c r="Q4" s="15">
        <f>K4/M4</f>
        <v>620.54166908310617</v>
      </c>
      <c r="R4" s="15">
        <f>K4/O4</f>
        <v>49976.646426903317</v>
      </c>
      <c r="S4" s="44">
        <f>K4/O4/43560</f>
        <v>1.1473059326653654</v>
      </c>
      <c r="T4" s="39">
        <v>172.43</v>
      </c>
      <c r="U4" s="5" t="s">
        <v>34</v>
      </c>
      <c r="V4" t="s">
        <v>60</v>
      </c>
      <c r="X4" t="s">
        <v>36</v>
      </c>
      <c r="Y4">
        <v>0</v>
      </c>
      <c r="Z4">
        <v>0</v>
      </c>
      <c r="AA4" t="s">
        <v>43</v>
      </c>
      <c r="AB4" t="s">
        <v>51</v>
      </c>
      <c r="AC4" s="7" t="s">
        <v>61</v>
      </c>
      <c r="AD4" t="s">
        <v>39</v>
      </c>
    </row>
    <row r="5" spans="1:50" x14ac:dyDescent="0.25">
      <c r="A5" t="s">
        <v>58</v>
      </c>
      <c r="B5" t="s">
        <v>59</v>
      </c>
      <c r="C5" s="25">
        <v>44883</v>
      </c>
      <c r="D5" s="15">
        <v>132000</v>
      </c>
      <c r="E5" t="s">
        <v>32</v>
      </c>
      <c r="F5" t="s">
        <v>33</v>
      </c>
      <c r="G5" s="15">
        <v>132000</v>
      </c>
      <c r="H5" s="15">
        <v>35000</v>
      </c>
      <c r="I5" s="20">
        <f>H5/G5*100</f>
        <v>26.515151515151516</v>
      </c>
      <c r="J5" s="15">
        <v>73300</v>
      </c>
      <c r="K5" s="15">
        <f>G5-0</f>
        <v>132000</v>
      </c>
      <c r="L5" s="15">
        <v>73300</v>
      </c>
      <c r="M5" s="30">
        <v>172.43</v>
      </c>
      <c r="N5" s="34">
        <v>0</v>
      </c>
      <c r="O5" s="39">
        <v>2.141</v>
      </c>
      <c r="P5" s="39">
        <v>2.141</v>
      </c>
      <c r="Q5" s="15">
        <f>K5/M5</f>
        <v>765.52804036420571</v>
      </c>
      <c r="R5" s="15">
        <f>K5/O5</f>
        <v>61653.43297524521</v>
      </c>
      <c r="S5" s="44">
        <f>K5/O5/43560</f>
        <v>1.4153680664656842</v>
      </c>
      <c r="T5" s="39">
        <v>172.43</v>
      </c>
      <c r="U5" s="5" t="s">
        <v>34</v>
      </c>
      <c r="V5" t="s">
        <v>62</v>
      </c>
      <c r="X5" t="s">
        <v>36</v>
      </c>
      <c r="Y5">
        <v>0</v>
      </c>
      <c r="Z5">
        <v>0</v>
      </c>
      <c r="AA5" t="s">
        <v>43</v>
      </c>
      <c r="AB5" t="s">
        <v>51</v>
      </c>
      <c r="AC5" s="7" t="s">
        <v>61</v>
      </c>
      <c r="AD5" t="s">
        <v>39</v>
      </c>
    </row>
    <row r="6" spans="1:50" x14ac:dyDescent="0.25">
      <c r="A6" t="s">
        <v>63</v>
      </c>
      <c r="B6" t="s">
        <v>64</v>
      </c>
      <c r="C6" s="25">
        <v>44292</v>
      </c>
      <c r="D6" s="15">
        <v>73000</v>
      </c>
      <c r="E6" t="s">
        <v>32</v>
      </c>
      <c r="F6" t="s">
        <v>33</v>
      </c>
      <c r="G6" s="15">
        <v>73000</v>
      </c>
      <c r="H6" s="15">
        <v>38200</v>
      </c>
      <c r="I6" s="20">
        <f>H6/G6*100</f>
        <v>52.328767123287669</v>
      </c>
      <c r="J6" s="15">
        <v>73300</v>
      </c>
      <c r="K6" s="15">
        <f>G6-0</f>
        <v>73000</v>
      </c>
      <c r="L6" s="15">
        <v>73300</v>
      </c>
      <c r="M6" s="30">
        <v>186.18</v>
      </c>
      <c r="N6" s="34">
        <v>0</v>
      </c>
      <c r="O6" s="39">
        <v>2.1419999999999999</v>
      </c>
      <c r="P6" s="39">
        <v>1.0720000000000001</v>
      </c>
      <c r="Q6" s="15">
        <f>K6/M6</f>
        <v>392.09367278977334</v>
      </c>
      <c r="R6" s="15">
        <f>K6/O6</f>
        <v>34080.298786181142</v>
      </c>
      <c r="S6" s="44">
        <f>K6/O6/43560</f>
        <v>0.78237600519240458</v>
      </c>
      <c r="T6" s="39">
        <v>186.18</v>
      </c>
      <c r="U6" s="5" t="s">
        <v>34</v>
      </c>
      <c r="V6" t="s">
        <v>65</v>
      </c>
      <c r="X6" t="s">
        <v>36</v>
      </c>
      <c r="Y6">
        <v>0</v>
      </c>
      <c r="Z6">
        <v>0</v>
      </c>
      <c r="AA6" t="s">
        <v>43</v>
      </c>
      <c r="AB6" t="s">
        <v>51</v>
      </c>
      <c r="AC6" s="7" t="s">
        <v>61</v>
      </c>
      <c r="AD6" t="s">
        <v>39</v>
      </c>
    </row>
    <row r="7" spans="1:50" ht="15.75" thickBot="1" x14ac:dyDescent="0.3">
      <c r="A7" t="s">
        <v>72</v>
      </c>
      <c r="B7" t="s">
        <v>73</v>
      </c>
      <c r="C7" s="25">
        <v>44407</v>
      </c>
      <c r="D7" s="15">
        <v>730000</v>
      </c>
      <c r="E7" t="s">
        <v>32</v>
      </c>
      <c r="F7" t="s">
        <v>33</v>
      </c>
      <c r="G7" s="15">
        <v>730000</v>
      </c>
      <c r="H7" s="15">
        <v>361400</v>
      </c>
      <c r="I7" s="20">
        <f>H7/G7*100</f>
        <v>49.506849315068493</v>
      </c>
      <c r="J7" s="15">
        <v>776933</v>
      </c>
      <c r="K7" s="15">
        <v>26367</v>
      </c>
      <c r="L7" s="15">
        <v>73300</v>
      </c>
      <c r="M7" s="30">
        <v>116.57</v>
      </c>
      <c r="N7" s="34">
        <v>0</v>
      </c>
      <c r="O7" s="39">
        <v>1.0580000000000001</v>
      </c>
      <c r="P7" s="39">
        <v>1.0580000000000001</v>
      </c>
      <c r="Q7" s="15">
        <f>K7/M7</f>
        <v>226.19027193960713</v>
      </c>
      <c r="R7" s="15">
        <f>K7/O7</f>
        <v>24921.550094517956</v>
      </c>
      <c r="S7" s="44">
        <f>K7/O7/43560</f>
        <v>0.57212006644898883</v>
      </c>
      <c r="T7" s="39">
        <v>116.57</v>
      </c>
      <c r="U7" s="5" t="s">
        <v>34</v>
      </c>
      <c r="V7" t="s">
        <v>74</v>
      </c>
      <c r="X7" t="s">
        <v>36</v>
      </c>
      <c r="Y7">
        <v>0</v>
      </c>
      <c r="Z7">
        <v>0</v>
      </c>
      <c r="AA7" t="s">
        <v>43</v>
      </c>
      <c r="AB7" t="s">
        <v>37</v>
      </c>
      <c r="AC7" s="7" t="s">
        <v>38</v>
      </c>
      <c r="AD7" t="s">
        <v>39</v>
      </c>
    </row>
    <row r="8" spans="1:50" ht="15.75" thickTop="1" x14ac:dyDescent="0.25">
      <c r="A8" s="8"/>
      <c r="B8" s="8"/>
      <c r="C8" s="26" t="s">
        <v>75</v>
      </c>
      <c r="D8" s="16">
        <f>+SUM(D2:D7)</f>
        <v>1617000</v>
      </c>
      <c r="E8" s="8"/>
      <c r="F8" s="8"/>
      <c r="G8" s="16">
        <f>+SUM(G2:G7)</f>
        <v>1617000</v>
      </c>
      <c r="H8" s="16">
        <f>+SUM(H2:H7)</f>
        <v>693900</v>
      </c>
      <c r="I8" s="21"/>
      <c r="J8" s="16">
        <f>+SUM(J2:J7)</f>
        <v>2051299</v>
      </c>
      <c r="K8" s="16">
        <f>+SUM(K2:K7)</f>
        <v>458715</v>
      </c>
      <c r="L8" s="16">
        <f>+SUM(L2:L7)</f>
        <v>439800</v>
      </c>
      <c r="M8" s="31">
        <f>+SUM(M2:M7)</f>
        <v>952.31999999999994</v>
      </c>
      <c r="N8" s="35"/>
      <c r="O8" s="40">
        <f>+SUM(O2:O7)</f>
        <v>9.7539999999999996</v>
      </c>
      <c r="P8" s="40">
        <f>+SUM(P2:P7)</f>
        <v>8.6840000000000011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76</v>
      </c>
      <c r="I9" s="22">
        <f>H8/G8*100</f>
        <v>42.912801484230059</v>
      </c>
      <c r="J9" s="17"/>
      <c r="K9" s="17"/>
      <c r="L9" s="17" t="s">
        <v>77</v>
      </c>
      <c r="M9" s="32"/>
      <c r="N9" s="36"/>
      <c r="O9" s="41" t="s">
        <v>77</v>
      </c>
      <c r="P9" s="41"/>
      <c r="Q9" s="17"/>
      <c r="R9" s="17" t="s">
        <v>77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78</v>
      </c>
      <c r="I10" s="23">
        <f>STDEV(I2:I7)</f>
        <v>9.8936149756534562</v>
      </c>
      <c r="J10" s="18"/>
      <c r="K10" s="18"/>
      <c r="L10" s="18" t="s">
        <v>79</v>
      </c>
      <c r="M10" s="48">
        <f>K8/M8</f>
        <v>481.6815776209678</v>
      </c>
      <c r="N10" s="37"/>
      <c r="O10" s="42" t="s">
        <v>80</v>
      </c>
      <c r="P10" s="42">
        <f>K8/O8</f>
        <v>47028.398605700226</v>
      </c>
      <c r="Q10" s="18"/>
      <c r="R10" s="18" t="s">
        <v>81</v>
      </c>
      <c r="S10" s="47">
        <f>K8/O8/43560</f>
        <v>1.0796234757966077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J12" s="49" t="s">
        <v>82</v>
      </c>
      <c r="K12" s="15">
        <f>AVERAGE(K2:K7)</f>
        <v>76452.5</v>
      </c>
    </row>
    <row r="13" spans="1:50" x14ac:dyDescent="0.25">
      <c r="I13" s="50"/>
      <c r="J13" s="51" t="s">
        <v>83</v>
      </c>
      <c r="K13" s="52">
        <v>76450</v>
      </c>
    </row>
  </sheetData>
  <conditionalFormatting sqref="A2:AD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 1AC</vt:lpstr>
      <vt:lpstr>&gt; 1AC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2024-01-14T15:57:42Z</dcterms:created>
  <dcterms:modified xsi:type="dcterms:W3CDTF">2024-01-14T16:11:21Z</dcterms:modified>
</cp:coreProperties>
</file>