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ECFs\"/>
    </mc:Choice>
  </mc:AlternateContent>
  <xr:revisionPtr revIDLastSave="0" documentId="8_{F2169B2E-F686-41CD-AFA5-388BBD04D9F5}" xr6:coauthVersionLast="47" xr6:coauthVersionMax="47" xr10:uidLastSave="{00000000-0000-0000-0000-000000000000}"/>
  <bookViews>
    <workbookView xWindow="28680" yWindow="-120" windowWidth="29040" windowHeight="15720" xr2:uid="{9A776AF9-6659-4222-8EF2-175486D70C54}"/>
  </bookViews>
  <sheets>
    <sheet name="E.C.F. Analysi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L2" i="2"/>
  <c r="N2" i="2" s="1"/>
  <c r="I3" i="2"/>
  <c r="L3" i="2"/>
  <c r="N3" i="2" s="1"/>
  <c r="P3" i="2"/>
  <c r="I4" i="2"/>
  <c r="L4" i="2"/>
  <c r="N4" i="2" s="1"/>
  <c r="I5" i="2"/>
  <c r="L5" i="2"/>
  <c r="N5" i="2" s="1"/>
  <c r="I6" i="2"/>
  <c r="L6" i="2"/>
  <c r="N6" i="2" s="1"/>
  <c r="P6" i="2"/>
  <c r="I7" i="2"/>
  <c r="L7" i="2"/>
  <c r="P7" i="2" s="1"/>
  <c r="I8" i="2"/>
  <c r="L8" i="2"/>
  <c r="N8" i="2"/>
  <c r="P8" i="2"/>
  <c r="I9" i="2"/>
  <c r="L9" i="2"/>
  <c r="P9" i="2" s="1"/>
  <c r="I10" i="2"/>
  <c r="L10" i="2"/>
  <c r="N10" i="2" s="1"/>
  <c r="P10" i="2"/>
  <c r="I11" i="2"/>
  <c r="L11" i="2"/>
  <c r="P11" i="2" s="1"/>
  <c r="I12" i="2"/>
  <c r="L12" i="2"/>
  <c r="N12" i="2" s="1"/>
  <c r="I13" i="2"/>
  <c r="L13" i="2"/>
  <c r="N13" i="2" s="1"/>
  <c r="I14" i="2"/>
  <c r="L14" i="2"/>
  <c r="N14" i="2" s="1"/>
  <c r="I15" i="2"/>
  <c r="L15" i="2"/>
  <c r="N15" i="2" s="1"/>
  <c r="I16" i="2"/>
  <c r="L16" i="2"/>
  <c r="N16" i="2" s="1"/>
  <c r="I17" i="2"/>
  <c r="L17" i="2"/>
  <c r="N17" i="2" s="1"/>
  <c r="P17" i="2"/>
  <c r="I18" i="2"/>
  <c r="L18" i="2"/>
  <c r="N18" i="2" s="1"/>
  <c r="I19" i="2"/>
  <c r="L19" i="2"/>
  <c r="P19" i="2" s="1"/>
  <c r="N19" i="2"/>
  <c r="I20" i="2"/>
  <c r="L20" i="2"/>
  <c r="N20" i="2"/>
  <c r="P20" i="2"/>
  <c r="I21" i="2"/>
  <c r="L21" i="2"/>
  <c r="P21" i="2" s="1"/>
  <c r="N21" i="2"/>
  <c r="I22" i="2"/>
  <c r="L22" i="2"/>
  <c r="N22" i="2" s="1"/>
  <c r="D23" i="2"/>
  <c r="G23" i="2"/>
  <c r="H23" i="2"/>
  <c r="J23" i="2"/>
  <c r="M23" i="2"/>
  <c r="N9" i="2" l="1"/>
  <c r="P13" i="2"/>
  <c r="I24" i="2"/>
  <c r="P22" i="2"/>
  <c r="P15" i="2"/>
  <c r="P12" i="2"/>
  <c r="P5" i="2"/>
  <c r="P18" i="2"/>
  <c r="P2" i="2"/>
  <c r="P23" i="2" s="1"/>
  <c r="N11" i="2"/>
  <c r="P14" i="2"/>
  <c r="N7" i="2"/>
  <c r="N25" i="2" s="1"/>
  <c r="I25" i="2"/>
  <c r="L23" i="2"/>
  <c r="N24" i="2" s="1"/>
  <c r="P16" i="2"/>
  <c r="P4" i="2"/>
  <c r="Q24" i="2" l="1"/>
  <c r="R4" i="2"/>
  <c r="R16" i="2"/>
  <c r="R10" i="2"/>
  <c r="R9" i="2"/>
  <c r="R21" i="2"/>
  <c r="R8" i="2"/>
  <c r="R14" i="2"/>
  <c r="R23" i="2"/>
  <c r="R15" i="2"/>
  <c r="R20" i="2"/>
  <c r="R2" i="2"/>
  <c r="R7" i="2"/>
  <c r="R19" i="2"/>
  <c r="R3" i="2"/>
  <c r="R12" i="2"/>
  <c r="R17" i="2"/>
  <c r="R6" i="2"/>
  <c r="R18" i="2"/>
  <c r="R22" i="2"/>
  <c r="R11" i="2"/>
  <c r="R5" i="2"/>
  <c r="R13" i="2"/>
  <c r="Q25" i="2" l="1"/>
  <c r="S25" i="2" s="1"/>
</calcChain>
</file>

<file path=xl/sharedStrings.xml><?xml version="1.0" encoding="utf-8"?>
<sst xmlns="http://schemas.openxmlformats.org/spreadsheetml/2006/main" count="236" uniqueCount="98">
  <si>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</si>
  <si>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</si>
  <si>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</si>
  <si>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</si>
  <si>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</si>
  <si>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</si>
  <si>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</si>
  <si>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</si>
  <si>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</si>
  <si>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</si>
  <si>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</si>
  <si>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</si>
  <si>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</si>
  <si>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</si>
  <si>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</si>
  <si>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</si>
  <si>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</si>
  <si>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</si>
  <si>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</si>
  <si>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</si>
  <si>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</si>
  <si>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</si>
  <si>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</si>
  <si>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</si>
  <si>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</si>
  <si>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</si>
  <si>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</si>
  <si>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</si>
  <si>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</si>
  <si>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</si>
  <si>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</si>
  <si>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</si>
  <si>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</si>
  <si>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</si>
  <si>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</si>
  <si>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</si>
  <si>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</si>
  <si>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</si>
  <si>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</si>
  <si>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CSC</t>
  </si>
  <si>
    <t>No</t>
  </si>
  <si>
    <t xml:space="preserve">  /  /    </t>
  </si>
  <si>
    <t>COM/IND</t>
  </si>
  <si>
    <t>20-145-001-00</t>
  </si>
  <si>
    <t>3513 135TH AVE</t>
  </si>
  <si>
    <t>WD</t>
  </si>
  <si>
    <t>03-ARM'S LENGTH</t>
  </si>
  <si>
    <t>COM VAC</t>
  </si>
  <si>
    <t>20-146-002-00</t>
  </si>
  <si>
    <t>3516 COMMERCIAL BLVD</t>
  </si>
  <si>
    <t>RES VAC</t>
  </si>
  <si>
    <t>20-146-003-00</t>
  </si>
  <si>
    <t>3518 COMMERCIAL BLVD</t>
  </si>
  <si>
    <t>20-146-004-00</t>
  </si>
  <si>
    <t>3520 COMMERCIAL BLVD</t>
  </si>
  <si>
    <t>20-146-005-00</t>
  </si>
  <si>
    <t>3522 COMMERCIAL BLVD</t>
  </si>
  <si>
    <t>20-146-006-00</t>
  </si>
  <si>
    <t>3524 COMMERCIAL BLVD</t>
  </si>
  <si>
    <t>20-146-007-00</t>
  </si>
  <si>
    <t>3528 COMMERCIAL BLVD</t>
  </si>
  <si>
    <t>20-146-008-00</t>
  </si>
  <si>
    <t>3530 COMMERCIAL BLVD</t>
  </si>
  <si>
    <t>20-146-009-00</t>
  </si>
  <si>
    <t>3532 COMMERCIAL BLVD</t>
  </si>
  <si>
    <t>20-146-011-00</t>
  </si>
  <si>
    <t>3536 COMMERCIAL BLVD</t>
  </si>
  <si>
    <t>20-146-013-00</t>
  </si>
  <si>
    <t>3540 COMMERCIAL BLVD</t>
  </si>
  <si>
    <t>20-146-014-00</t>
  </si>
  <si>
    <t>3542 COMMERCIAL BLVD</t>
  </si>
  <si>
    <t>20-146-015-00</t>
  </si>
  <si>
    <t>3544 COMMERCIAL BLVD</t>
  </si>
  <si>
    <t>20-146-016-00</t>
  </si>
  <si>
    <t>3546 COMMERCIAL BLVD</t>
  </si>
  <si>
    <t>20-146-017-00</t>
  </si>
  <si>
    <t>3548 COMMERCIAL BLVD</t>
  </si>
  <si>
    <t>20-146-018-00</t>
  </si>
  <si>
    <t>3550 COMMERCIAL BLVD</t>
  </si>
  <si>
    <t>20-146-019-00</t>
  </si>
  <si>
    <t>3552 COMMERCIAL BLVD</t>
  </si>
  <si>
    <t>20-146-020-00</t>
  </si>
  <si>
    <t>3554 COMMERCIAL BLVD</t>
  </si>
  <si>
    <t>20-146-021-00</t>
  </si>
  <si>
    <t>3556 COMMERCIAL BLVD</t>
  </si>
  <si>
    <t>20-146-022-00</t>
  </si>
  <si>
    <t>3558 COMMERCIAL BLVD</t>
  </si>
  <si>
    <t>20-233-015-00</t>
  </si>
  <si>
    <t>6764 JUST BARNS DR</t>
  </si>
  <si>
    <t>WHS CONDO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</si>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</sst>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 applyBorder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 applyBorder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 applyBorder="1"/>
    <xf numFmtId="166" fontId="2" fillId="4" borderId="0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9726B-74F2-4BE2-A33E-2BC954FA2563}">
  <dimension ref="A1:BL25"/>
  <sheetViews>
    <sheetView tabSelected="1" workbookViewId="0">
      <selection activeCell="N24" sqref="M24:N24"/>
    </sheetView>
  </sheetViews>
  <sheetFormatPr defaultRowHeight="15" x14ac:dyDescent="0.25"/>
  <cols>
    <col min="1" max="1" width="14.28515625" bestFit="1" customWidth="1"/>
    <col min="2" max="2" width="22.8554687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12.285156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0.42578125" bestFit="1" customWidth="1"/>
    <col min="26" max="27" width="13.7109375" bestFit="1" customWidth="1"/>
    <col min="28" max="28" width="18" bestFit="1" customWidth="1"/>
    <col min="29" max="29" width="6.85546875" bestFit="1" customWidth="1"/>
    <col min="30" max="30" width="13.140625" bestFit="1" customWidth="1"/>
    <col min="31" max="31" width="6.5703125" bestFit="1" customWidth="1"/>
    <col min="32" max="32" width="19.85546875" bestFit="1" customWidth="1"/>
    <col min="33" max="33" width="16.42578125" bestFit="1" customWidth="1"/>
    <col min="34" max="34" width="15.42578125" bestFit="1" customWidth="1"/>
    <col min="35" max="35" width="11" bestFit="1" customWidth="1"/>
    <col min="36" max="36" width="16.85546875" bestFit="1" customWidth="1"/>
    <col min="37" max="37" width="21.5703125" bestFit="1" customWidth="1"/>
    <col min="38" max="38" width="21" bestFit="1" customWidth="1"/>
    <col min="39" max="39" width="16.570312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5" t="s">
        <v>14</v>
      </c>
      <c r="P1" s="30" t="s">
        <v>15</v>
      </c>
      <c r="Q1" s="35" t="s">
        <v>16</v>
      </c>
      <c r="R1" s="40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43</v>
      </c>
      <c r="B2" t="s">
        <v>44</v>
      </c>
      <c r="C2" s="17">
        <v>44473</v>
      </c>
      <c r="D2" s="7">
        <v>179000</v>
      </c>
      <c r="E2" t="s">
        <v>45</v>
      </c>
      <c r="F2" t="s">
        <v>46</v>
      </c>
      <c r="G2" s="7">
        <v>179000</v>
      </c>
      <c r="H2" s="7">
        <v>41600</v>
      </c>
      <c r="I2" s="12">
        <f>H2/G2*100</f>
        <v>23.240223463687151</v>
      </c>
      <c r="J2" s="7">
        <v>185414</v>
      </c>
      <c r="K2" s="7">
        <v>19171</v>
      </c>
      <c r="L2" s="7">
        <f>G2-K2</f>
        <v>159829</v>
      </c>
      <c r="M2" s="7">
        <v>140407.93919</v>
      </c>
      <c r="N2" s="22">
        <f>L2/M2</f>
        <v>1.138318822440086</v>
      </c>
      <c r="O2" s="26">
        <v>1600</v>
      </c>
      <c r="P2" s="31">
        <f>L2/O2</f>
        <v>99.893124999999998</v>
      </c>
      <c r="Q2" s="36" t="s">
        <v>39</v>
      </c>
      <c r="R2" s="41">
        <f>ABS(N25-N2)*100</f>
        <v>4.0428454661689095</v>
      </c>
      <c r="T2" t="s">
        <v>47</v>
      </c>
      <c r="U2" s="7">
        <v>19171</v>
      </c>
      <c r="V2" t="s">
        <v>40</v>
      </c>
      <c r="W2" s="17" t="s">
        <v>41</v>
      </c>
      <c r="Y2" t="s">
        <v>42</v>
      </c>
      <c r="Z2">
        <v>201</v>
      </c>
      <c r="AA2">
        <v>0</v>
      </c>
    </row>
    <row r="3" spans="1:64" x14ac:dyDescent="0.25">
      <c r="A3" t="s">
        <v>48</v>
      </c>
      <c r="B3" t="s">
        <v>49</v>
      </c>
      <c r="C3" s="17">
        <v>44503</v>
      </c>
      <c r="D3" s="7">
        <v>272000</v>
      </c>
      <c r="E3" t="s">
        <v>45</v>
      </c>
      <c r="F3" t="s">
        <v>46</v>
      </c>
      <c r="G3" s="7">
        <v>272000</v>
      </c>
      <c r="H3" s="7">
        <v>0</v>
      </c>
      <c r="I3" s="12">
        <f>H3/G3*100</f>
        <v>0</v>
      </c>
      <c r="J3" s="7">
        <v>252041</v>
      </c>
      <c r="K3" s="7">
        <v>27756</v>
      </c>
      <c r="L3" s="7">
        <f>G3-K3</f>
        <v>244244</v>
      </c>
      <c r="M3" s="7">
        <v>189429.89864999999</v>
      </c>
      <c r="N3" s="22">
        <f>L3/M3</f>
        <v>1.2893635151612326</v>
      </c>
      <c r="O3" s="26">
        <v>2160</v>
      </c>
      <c r="P3" s="31">
        <f>L3/O3</f>
        <v>113.07592592592593</v>
      </c>
      <c r="Q3" s="36" t="s">
        <v>39</v>
      </c>
      <c r="R3" s="41">
        <f>ABS(N25-N3)*100</f>
        <v>11.061623805945754</v>
      </c>
      <c r="T3" t="s">
        <v>50</v>
      </c>
      <c r="U3" s="7">
        <v>27756</v>
      </c>
      <c r="V3" t="s">
        <v>40</v>
      </c>
      <c r="W3" s="17" t="s">
        <v>41</v>
      </c>
      <c r="Y3" t="s">
        <v>42</v>
      </c>
      <c r="Z3">
        <v>201</v>
      </c>
      <c r="AA3">
        <v>0</v>
      </c>
    </row>
    <row r="4" spans="1:64" x14ac:dyDescent="0.25">
      <c r="A4" t="s">
        <v>51</v>
      </c>
      <c r="B4" t="s">
        <v>52</v>
      </c>
      <c r="C4" s="17">
        <v>44490</v>
      </c>
      <c r="D4" s="7">
        <v>272000</v>
      </c>
      <c r="E4" t="s">
        <v>45</v>
      </c>
      <c r="F4" t="s">
        <v>46</v>
      </c>
      <c r="G4" s="7">
        <v>272000</v>
      </c>
      <c r="H4" s="7">
        <v>0</v>
      </c>
      <c r="I4" s="12">
        <f>H4/G4*100</f>
        <v>0</v>
      </c>
      <c r="J4" s="7">
        <v>252041</v>
      </c>
      <c r="K4" s="7">
        <v>27756</v>
      </c>
      <c r="L4" s="7">
        <f>G4-K4</f>
        <v>244244</v>
      </c>
      <c r="M4" s="7">
        <v>189429.89864999999</v>
      </c>
      <c r="N4" s="22">
        <f>L4/M4</f>
        <v>1.2893635151612326</v>
      </c>
      <c r="O4" s="26">
        <v>2160</v>
      </c>
      <c r="P4" s="31">
        <f>L4/O4</f>
        <v>113.07592592592593</v>
      </c>
      <c r="Q4" s="36" t="s">
        <v>39</v>
      </c>
      <c r="R4" s="41">
        <f>ABS(N25-N4)*100</f>
        <v>11.061623805945754</v>
      </c>
      <c r="T4" t="s">
        <v>50</v>
      </c>
      <c r="U4" s="7">
        <v>27756</v>
      </c>
      <c r="V4" t="s">
        <v>40</v>
      </c>
      <c r="W4" s="17" t="s">
        <v>41</v>
      </c>
      <c r="Y4" t="s">
        <v>42</v>
      </c>
      <c r="Z4">
        <v>201</v>
      </c>
      <c r="AA4">
        <v>0</v>
      </c>
    </row>
    <row r="5" spans="1:64" x14ac:dyDescent="0.25">
      <c r="A5" t="s">
        <v>53</v>
      </c>
      <c r="B5" t="s">
        <v>54</v>
      </c>
      <c r="C5" s="17">
        <v>44567</v>
      </c>
      <c r="D5" s="7">
        <v>151500</v>
      </c>
      <c r="E5" t="s">
        <v>45</v>
      </c>
      <c r="F5" t="s">
        <v>46</v>
      </c>
      <c r="G5" s="7">
        <v>151500</v>
      </c>
      <c r="H5" s="7">
        <v>0</v>
      </c>
      <c r="I5" s="12">
        <f>H5/G5*100</f>
        <v>0</v>
      </c>
      <c r="J5" s="7">
        <v>159898</v>
      </c>
      <c r="K5" s="7">
        <v>15290</v>
      </c>
      <c r="L5" s="7">
        <f>G5-K5</f>
        <v>136210</v>
      </c>
      <c r="M5" s="7">
        <v>122135.13514</v>
      </c>
      <c r="N5" s="22">
        <f>L5/M5</f>
        <v>1.115240097322252</v>
      </c>
      <c r="O5" s="26">
        <v>1200</v>
      </c>
      <c r="P5" s="31">
        <f>L5/O5</f>
        <v>113.50833333333334</v>
      </c>
      <c r="Q5" s="36" t="s">
        <v>39</v>
      </c>
      <c r="R5" s="41">
        <f>ABS(N25-N5)*100</f>
        <v>6.3507179779523026</v>
      </c>
      <c r="T5" t="s">
        <v>50</v>
      </c>
      <c r="U5" s="7">
        <v>15290</v>
      </c>
      <c r="V5" t="s">
        <v>40</v>
      </c>
      <c r="W5" s="17" t="s">
        <v>41</v>
      </c>
      <c r="Y5" t="s">
        <v>42</v>
      </c>
      <c r="Z5">
        <v>201</v>
      </c>
      <c r="AA5">
        <v>0</v>
      </c>
    </row>
    <row r="6" spans="1:64" x14ac:dyDescent="0.25">
      <c r="A6" t="s">
        <v>55</v>
      </c>
      <c r="B6" t="s">
        <v>56</v>
      </c>
      <c r="C6" s="17">
        <v>44495</v>
      </c>
      <c r="D6" s="7">
        <v>272000</v>
      </c>
      <c r="E6" t="s">
        <v>45</v>
      </c>
      <c r="F6" t="s">
        <v>46</v>
      </c>
      <c r="G6" s="7">
        <v>272000</v>
      </c>
      <c r="H6" s="7">
        <v>0</v>
      </c>
      <c r="I6" s="12">
        <f>H6/G6*100</f>
        <v>0</v>
      </c>
      <c r="J6" s="7">
        <v>276570</v>
      </c>
      <c r="K6" s="7">
        <v>30932</v>
      </c>
      <c r="L6" s="7">
        <f>G6-K6</f>
        <v>241068</v>
      </c>
      <c r="M6" s="7">
        <v>207464.52703</v>
      </c>
      <c r="N6" s="22">
        <f>L6/M6</f>
        <v>1.1619721378447547</v>
      </c>
      <c r="O6" s="26">
        <v>2400</v>
      </c>
      <c r="P6" s="31">
        <f>L6/O6</f>
        <v>100.44499999999999</v>
      </c>
      <c r="Q6" s="36" t="s">
        <v>39</v>
      </c>
      <c r="R6" s="41">
        <f>ABS(N25-N6)*100</f>
        <v>1.6775139257020344</v>
      </c>
      <c r="T6" t="s">
        <v>50</v>
      </c>
      <c r="U6" s="7">
        <v>30932</v>
      </c>
      <c r="V6" t="s">
        <v>40</v>
      </c>
      <c r="W6" s="17" t="s">
        <v>41</v>
      </c>
      <c r="Y6" t="s">
        <v>42</v>
      </c>
      <c r="Z6">
        <v>201</v>
      </c>
      <c r="AA6">
        <v>0</v>
      </c>
    </row>
    <row r="7" spans="1:64" x14ac:dyDescent="0.25">
      <c r="A7" t="s">
        <v>57</v>
      </c>
      <c r="B7" t="s">
        <v>58</v>
      </c>
      <c r="C7" s="17">
        <v>44498</v>
      </c>
      <c r="D7" s="7">
        <v>414499</v>
      </c>
      <c r="E7" t="s">
        <v>45</v>
      </c>
      <c r="F7" t="s">
        <v>46</v>
      </c>
      <c r="G7" s="7">
        <v>414499</v>
      </c>
      <c r="H7" s="7">
        <v>0</v>
      </c>
      <c r="I7" s="12">
        <f>H7/G7*100</f>
        <v>0</v>
      </c>
      <c r="J7" s="7">
        <v>390339</v>
      </c>
      <c r="K7" s="7">
        <v>46574</v>
      </c>
      <c r="L7" s="7">
        <f>G7-K7</f>
        <v>367925</v>
      </c>
      <c r="M7" s="7">
        <v>290342.06081</v>
      </c>
      <c r="N7" s="22">
        <f>L7/M7</f>
        <v>1.2672121943805115</v>
      </c>
      <c r="O7" s="26">
        <v>3570</v>
      </c>
      <c r="P7" s="31">
        <f>L7/O7</f>
        <v>103.06022408963585</v>
      </c>
      <c r="Q7" s="36" t="s">
        <v>39</v>
      </c>
      <c r="R7" s="41">
        <f>ABS(N25-N7)*100</f>
        <v>8.8464917278736408</v>
      </c>
      <c r="T7" t="s">
        <v>50</v>
      </c>
      <c r="U7" s="7">
        <v>46574</v>
      </c>
      <c r="V7" t="s">
        <v>40</v>
      </c>
      <c r="W7" s="17" t="s">
        <v>41</v>
      </c>
      <c r="Y7" t="s">
        <v>42</v>
      </c>
      <c r="Z7">
        <v>201</v>
      </c>
      <c r="AA7">
        <v>0</v>
      </c>
    </row>
    <row r="8" spans="1:64" x14ac:dyDescent="0.25">
      <c r="A8" t="s">
        <v>59</v>
      </c>
      <c r="B8" t="s">
        <v>60</v>
      </c>
      <c r="C8" s="17">
        <v>44489</v>
      </c>
      <c r="D8" s="7">
        <v>267000</v>
      </c>
      <c r="E8" t="s">
        <v>45</v>
      </c>
      <c r="F8" t="s">
        <v>46</v>
      </c>
      <c r="G8" s="7">
        <v>267000</v>
      </c>
      <c r="H8" s="7">
        <v>0</v>
      </c>
      <c r="I8" s="12">
        <f>H8/G8*100</f>
        <v>0</v>
      </c>
      <c r="J8" s="7">
        <v>264391</v>
      </c>
      <c r="K8" s="7">
        <v>29403</v>
      </c>
      <c r="L8" s="7">
        <f>G8-K8</f>
        <v>237597</v>
      </c>
      <c r="M8" s="7">
        <v>198469.59458999999</v>
      </c>
      <c r="N8" s="22">
        <f>L8/M8</f>
        <v>1.1971455904408417</v>
      </c>
      <c r="O8" s="26">
        <v>2280</v>
      </c>
      <c r="P8" s="31">
        <f>L8/O8</f>
        <v>104.20921052631579</v>
      </c>
      <c r="Q8" s="36" t="s">
        <v>39</v>
      </c>
      <c r="R8" s="41">
        <f>ABS(N25-N8)*100</f>
        <v>1.8398313339066608</v>
      </c>
      <c r="T8" t="s">
        <v>50</v>
      </c>
      <c r="U8" s="7">
        <v>29403</v>
      </c>
      <c r="V8" t="s">
        <v>40</v>
      </c>
      <c r="W8" s="17" t="s">
        <v>41</v>
      </c>
      <c r="Y8" t="s">
        <v>42</v>
      </c>
      <c r="Z8">
        <v>201</v>
      </c>
      <c r="AA8">
        <v>0</v>
      </c>
    </row>
    <row r="9" spans="1:64" x14ac:dyDescent="0.25">
      <c r="A9" t="s">
        <v>61</v>
      </c>
      <c r="B9" t="s">
        <v>62</v>
      </c>
      <c r="C9" s="17">
        <v>44508</v>
      </c>
      <c r="D9" s="7">
        <v>264000</v>
      </c>
      <c r="E9" t="s">
        <v>45</v>
      </c>
      <c r="F9" t="s">
        <v>46</v>
      </c>
      <c r="G9" s="7">
        <v>264000</v>
      </c>
      <c r="H9" s="7">
        <v>0</v>
      </c>
      <c r="I9" s="12">
        <f>H9/G9*100</f>
        <v>0</v>
      </c>
      <c r="J9" s="7">
        <v>264391</v>
      </c>
      <c r="K9" s="7">
        <v>29403</v>
      </c>
      <c r="L9" s="7">
        <f>G9-K9</f>
        <v>234597</v>
      </c>
      <c r="M9" s="7">
        <v>198469.59458999999</v>
      </c>
      <c r="N9" s="22">
        <f>L9/M9</f>
        <v>1.1820299249597011</v>
      </c>
      <c r="O9" s="26">
        <v>2280</v>
      </c>
      <c r="P9" s="31">
        <f>L9/O9</f>
        <v>102.89342105263158</v>
      </c>
      <c r="Q9" s="36" t="s">
        <v>39</v>
      </c>
      <c r="R9" s="41">
        <f>ABS(N25-N9)*100</f>
        <v>0.32826478579259799</v>
      </c>
      <c r="T9" t="s">
        <v>50</v>
      </c>
      <c r="U9" s="7">
        <v>29403</v>
      </c>
      <c r="V9" t="s">
        <v>40</v>
      </c>
      <c r="W9" s="17" t="s">
        <v>41</v>
      </c>
      <c r="Y9" t="s">
        <v>42</v>
      </c>
      <c r="Z9">
        <v>201</v>
      </c>
      <c r="AA9">
        <v>0</v>
      </c>
    </row>
    <row r="10" spans="1:64" x14ac:dyDescent="0.25">
      <c r="A10" t="s">
        <v>63</v>
      </c>
      <c r="B10" t="s">
        <v>64</v>
      </c>
      <c r="C10" s="17">
        <v>44503</v>
      </c>
      <c r="D10" s="7">
        <v>132000</v>
      </c>
      <c r="E10" t="s">
        <v>45</v>
      </c>
      <c r="F10" t="s">
        <v>46</v>
      </c>
      <c r="G10" s="7">
        <v>132000</v>
      </c>
      <c r="H10" s="7">
        <v>0</v>
      </c>
      <c r="I10" s="12">
        <f>H10/G10*100</f>
        <v>0</v>
      </c>
      <c r="J10" s="7">
        <v>157112</v>
      </c>
      <c r="K10" s="7">
        <v>15642</v>
      </c>
      <c r="L10" s="7">
        <f>G10-K10</f>
        <v>116358</v>
      </c>
      <c r="M10" s="7">
        <v>119484.79730000001</v>
      </c>
      <c r="N10" s="22">
        <f>L10/M10</f>
        <v>0.97383100301748593</v>
      </c>
      <c r="O10" s="26">
        <v>1170</v>
      </c>
      <c r="P10" s="31">
        <f>L10/O10</f>
        <v>99.45128205128205</v>
      </c>
      <c r="Q10" s="36" t="s">
        <v>39</v>
      </c>
      <c r="R10" s="41">
        <f>ABS(N25-N10)*100</f>
        <v>20.491627408428915</v>
      </c>
      <c r="T10" t="s">
        <v>50</v>
      </c>
      <c r="U10" s="7">
        <v>15642</v>
      </c>
      <c r="V10" t="s">
        <v>40</v>
      </c>
      <c r="W10" s="17" t="s">
        <v>41</v>
      </c>
      <c r="Y10" t="s">
        <v>42</v>
      </c>
      <c r="Z10">
        <v>201</v>
      </c>
      <c r="AA10">
        <v>0</v>
      </c>
    </row>
    <row r="11" spans="1:64" x14ac:dyDescent="0.25">
      <c r="A11" t="s">
        <v>65</v>
      </c>
      <c r="B11" t="s">
        <v>66</v>
      </c>
      <c r="C11" s="17">
        <v>44467</v>
      </c>
      <c r="D11" s="7">
        <v>280780</v>
      </c>
      <c r="E11" t="s">
        <v>45</v>
      </c>
      <c r="F11" t="s">
        <v>46</v>
      </c>
      <c r="G11" s="7">
        <v>280780</v>
      </c>
      <c r="H11" s="7">
        <v>0</v>
      </c>
      <c r="I11" s="12">
        <f>H11/G11*100</f>
        <v>0</v>
      </c>
      <c r="J11" s="7">
        <v>276570</v>
      </c>
      <c r="K11" s="7">
        <v>30932</v>
      </c>
      <c r="L11" s="7">
        <f>G11-K11</f>
        <v>249848</v>
      </c>
      <c r="M11" s="7">
        <v>207464.52703</v>
      </c>
      <c r="N11" s="22">
        <f>L11/M11</f>
        <v>1.2042926257165458</v>
      </c>
      <c r="O11" s="26">
        <v>2400</v>
      </c>
      <c r="P11" s="31">
        <f>L11/O11</f>
        <v>104.10333333333334</v>
      </c>
      <c r="Q11" s="36" t="s">
        <v>39</v>
      </c>
      <c r="R11" s="41">
        <f>ABS(N25-N11)*100</f>
        <v>2.5545348614770758</v>
      </c>
      <c r="T11" t="s">
        <v>50</v>
      </c>
      <c r="U11" s="7">
        <v>30932</v>
      </c>
      <c r="V11" t="s">
        <v>40</v>
      </c>
      <c r="W11" s="17" t="s">
        <v>41</v>
      </c>
      <c r="Y11" t="s">
        <v>42</v>
      </c>
      <c r="Z11">
        <v>201</v>
      </c>
      <c r="AA11">
        <v>0</v>
      </c>
    </row>
    <row r="12" spans="1:64" x14ac:dyDescent="0.25">
      <c r="A12" t="s">
        <v>67</v>
      </c>
      <c r="B12" t="s">
        <v>68</v>
      </c>
      <c r="C12" s="17">
        <v>44448</v>
      </c>
      <c r="D12" s="7">
        <v>264000</v>
      </c>
      <c r="E12" t="s">
        <v>45</v>
      </c>
      <c r="F12" t="s">
        <v>46</v>
      </c>
      <c r="G12" s="7">
        <v>264000</v>
      </c>
      <c r="H12" s="7">
        <v>0</v>
      </c>
      <c r="I12" s="12">
        <f>H12/G12*100</f>
        <v>0</v>
      </c>
      <c r="J12" s="7">
        <v>264391</v>
      </c>
      <c r="K12" s="7">
        <v>29403</v>
      </c>
      <c r="L12" s="7">
        <f>G12-K12</f>
        <v>234597</v>
      </c>
      <c r="M12" s="7">
        <v>198469.59458999999</v>
      </c>
      <c r="N12" s="22">
        <f>L12/M12</f>
        <v>1.1820299249597011</v>
      </c>
      <c r="O12" s="26">
        <v>2280</v>
      </c>
      <c r="P12" s="31">
        <f>L12/O12</f>
        <v>102.89342105263158</v>
      </c>
      <c r="Q12" s="36" t="s">
        <v>39</v>
      </c>
      <c r="R12" s="41">
        <f>ABS(N25-N12)*100</f>
        <v>0.32826478579259799</v>
      </c>
      <c r="T12" t="s">
        <v>50</v>
      </c>
      <c r="U12" s="7">
        <v>29403</v>
      </c>
      <c r="V12" t="s">
        <v>40</v>
      </c>
      <c r="W12" s="17" t="s">
        <v>41</v>
      </c>
      <c r="Y12" t="s">
        <v>42</v>
      </c>
      <c r="Z12">
        <v>201</v>
      </c>
      <c r="AA12">
        <v>0</v>
      </c>
    </row>
    <row r="13" spans="1:64" x14ac:dyDescent="0.25">
      <c r="A13" t="s">
        <v>69</v>
      </c>
      <c r="B13" t="s">
        <v>70</v>
      </c>
      <c r="C13" s="17">
        <v>44455</v>
      </c>
      <c r="D13" s="7">
        <v>265000</v>
      </c>
      <c r="E13" t="s">
        <v>45</v>
      </c>
      <c r="F13" t="s">
        <v>46</v>
      </c>
      <c r="G13" s="7">
        <v>265000</v>
      </c>
      <c r="H13" s="7">
        <v>0</v>
      </c>
      <c r="I13" s="12">
        <f>H13/G13*100</f>
        <v>0</v>
      </c>
      <c r="J13" s="7">
        <v>264391</v>
      </c>
      <c r="K13" s="7">
        <v>29403</v>
      </c>
      <c r="L13" s="7">
        <f>G13-K13</f>
        <v>235597</v>
      </c>
      <c r="M13" s="7">
        <v>198469.59458999999</v>
      </c>
      <c r="N13" s="22">
        <f>L13/M13</f>
        <v>1.1870684801200813</v>
      </c>
      <c r="O13" s="26">
        <v>2280</v>
      </c>
      <c r="P13" s="31">
        <f>L13/O13</f>
        <v>103.33201754385965</v>
      </c>
      <c r="Q13" s="36" t="s">
        <v>39</v>
      </c>
      <c r="R13" s="41">
        <f>ABS(N25-N13)*100</f>
        <v>0.83212030183061891</v>
      </c>
      <c r="T13" t="s">
        <v>50</v>
      </c>
      <c r="U13" s="7">
        <v>29403</v>
      </c>
      <c r="V13" t="s">
        <v>40</v>
      </c>
      <c r="W13" s="17" t="s">
        <v>41</v>
      </c>
      <c r="Y13" t="s">
        <v>42</v>
      </c>
      <c r="Z13">
        <v>201</v>
      </c>
      <c r="AA13">
        <v>0</v>
      </c>
    </row>
    <row r="14" spans="1:64" x14ac:dyDescent="0.25">
      <c r="A14" t="s">
        <v>71</v>
      </c>
      <c r="B14" t="s">
        <v>72</v>
      </c>
      <c r="C14" s="17">
        <v>44448</v>
      </c>
      <c r="D14" s="7">
        <v>145840</v>
      </c>
      <c r="E14" t="s">
        <v>45</v>
      </c>
      <c r="F14" t="s">
        <v>46</v>
      </c>
      <c r="G14" s="7">
        <v>145840</v>
      </c>
      <c r="H14" s="7">
        <v>0</v>
      </c>
      <c r="I14" s="12">
        <f>H14/G14*100</f>
        <v>0</v>
      </c>
      <c r="J14" s="7">
        <v>157112</v>
      </c>
      <c r="K14" s="7">
        <v>15642</v>
      </c>
      <c r="L14" s="7">
        <f>G14-K14</f>
        <v>130198</v>
      </c>
      <c r="M14" s="7">
        <v>119484.79730000001</v>
      </c>
      <c r="N14" s="22">
        <f>L14/M14</f>
        <v>1.0896616384852835</v>
      </c>
      <c r="O14" s="26">
        <v>1170</v>
      </c>
      <c r="P14" s="31">
        <f>L14/O14</f>
        <v>111.28034188034188</v>
      </c>
      <c r="Q14" s="36" t="s">
        <v>39</v>
      </c>
      <c r="R14" s="41">
        <f>ABS(N25-N14)*100</f>
        <v>8.9085638616491547</v>
      </c>
      <c r="T14" t="s">
        <v>50</v>
      </c>
      <c r="U14" s="7">
        <v>15642</v>
      </c>
      <c r="V14" t="s">
        <v>40</v>
      </c>
      <c r="W14" s="17" t="s">
        <v>41</v>
      </c>
      <c r="Y14" t="s">
        <v>42</v>
      </c>
      <c r="Z14">
        <v>201</v>
      </c>
      <c r="AA14">
        <v>0</v>
      </c>
    </row>
    <row r="15" spans="1:64" x14ac:dyDescent="0.25">
      <c r="A15" t="s">
        <v>73</v>
      </c>
      <c r="B15" t="s">
        <v>74</v>
      </c>
      <c r="C15" s="17">
        <v>44467</v>
      </c>
      <c r="D15" s="7">
        <v>272000</v>
      </c>
      <c r="E15" t="s">
        <v>45</v>
      </c>
      <c r="F15" t="s">
        <v>46</v>
      </c>
      <c r="G15" s="7">
        <v>272000</v>
      </c>
      <c r="H15" s="7">
        <v>0</v>
      </c>
      <c r="I15" s="12">
        <f>H15/G15*100</f>
        <v>0</v>
      </c>
      <c r="J15" s="7">
        <v>276570</v>
      </c>
      <c r="K15" s="7">
        <v>30932</v>
      </c>
      <c r="L15" s="7">
        <f>G15-K15</f>
        <v>241068</v>
      </c>
      <c r="M15" s="7">
        <v>207464.52703</v>
      </c>
      <c r="N15" s="22">
        <f>L15/M15</f>
        <v>1.1619721378447547</v>
      </c>
      <c r="O15" s="26">
        <v>2400</v>
      </c>
      <c r="P15" s="31">
        <f>L15/O15</f>
        <v>100.44499999999999</v>
      </c>
      <c r="Q15" s="36" t="s">
        <v>39</v>
      </c>
      <c r="R15" s="41">
        <f>ABS(N25-N15)*100</f>
        <v>1.6775139257020344</v>
      </c>
      <c r="T15" t="s">
        <v>50</v>
      </c>
      <c r="U15" s="7">
        <v>30932</v>
      </c>
      <c r="V15" t="s">
        <v>40</v>
      </c>
      <c r="W15" s="17" t="s">
        <v>41</v>
      </c>
      <c r="Y15" t="s">
        <v>42</v>
      </c>
      <c r="Z15">
        <v>201</v>
      </c>
      <c r="AA15">
        <v>0</v>
      </c>
    </row>
    <row r="16" spans="1:64" x14ac:dyDescent="0.25">
      <c r="A16" t="s">
        <v>75</v>
      </c>
      <c r="B16" t="s">
        <v>76</v>
      </c>
      <c r="C16" s="17">
        <v>44455</v>
      </c>
      <c r="D16" s="7">
        <v>280100</v>
      </c>
      <c r="E16" t="s">
        <v>45</v>
      </c>
      <c r="F16" t="s">
        <v>46</v>
      </c>
      <c r="G16" s="7">
        <v>280100</v>
      </c>
      <c r="H16" s="7">
        <v>0</v>
      </c>
      <c r="I16" s="12">
        <f>H16/G16*100</f>
        <v>0</v>
      </c>
      <c r="J16" s="7">
        <v>276570</v>
      </c>
      <c r="K16" s="7">
        <v>30932</v>
      </c>
      <c r="L16" s="7">
        <f>G16-K16</f>
        <v>249168</v>
      </c>
      <c r="M16" s="7">
        <v>207464.52703</v>
      </c>
      <c r="N16" s="22">
        <f>L16/M16</f>
        <v>1.2010149569519879</v>
      </c>
      <c r="O16" s="26">
        <v>2400</v>
      </c>
      <c r="P16" s="31">
        <f>L16/O16</f>
        <v>103.82</v>
      </c>
      <c r="Q16" s="36" t="s">
        <v>39</v>
      </c>
      <c r="R16" s="41">
        <f>ABS(N25-N16)*100</f>
        <v>2.2267679850212829</v>
      </c>
      <c r="T16" t="s">
        <v>50</v>
      </c>
      <c r="U16" s="7">
        <v>30932</v>
      </c>
      <c r="V16" t="s">
        <v>40</v>
      </c>
      <c r="W16" s="17" t="s">
        <v>41</v>
      </c>
      <c r="Y16" t="s">
        <v>42</v>
      </c>
      <c r="Z16">
        <v>201</v>
      </c>
      <c r="AA16">
        <v>0</v>
      </c>
    </row>
    <row r="17" spans="1:39" x14ac:dyDescent="0.25">
      <c r="A17" t="s">
        <v>77</v>
      </c>
      <c r="B17" t="s">
        <v>78</v>
      </c>
      <c r="C17" s="17">
        <v>44448</v>
      </c>
      <c r="D17" s="7">
        <v>132000</v>
      </c>
      <c r="E17" t="s">
        <v>45</v>
      </c>
      <c r="F17" t="s">
        <v>46</v>
      </c>
      <c r="G17" s="7">
        <v>132000</v>
      </c>
      <c r="H17" s="7">
        <v>0</v>
      </c>
      <c r="I17" s="12">
        <f>H17/G17*100</f>
        <v>0</v>
      </c>
      <c r="J17" s="7">
        <v>157112</v>
      </c>
      <c r="K17" s="7">
        <v>15642</v>
      </c>
      <c r="L17" s="7">
        <f>G17-K17</f>
        <v>116358</v>
      </c>
      <c r="M17" s="7">
        <v>119484.79730000001</v>
      </c>
      <c r="N17" s="22">
        <f>L17/M17</f>
        <v>0.97383100301748593</v>
      </c>
      <c r="O17" s="26">
        <v>1170</v>
      </c>
      <c r="P17" s="31">
        <f>L17/O17</f>
        <v>99.45128205128205</v>
      </c>
      <c r="Q17" s="36" t="s">
        <v>39</v>
      </c>
      <c r="R17" s="41">
        <f>ABS(N25-N17)*100</f>
        <v>20.491627408428915</v>
      </c>
      <c r="T17" t="s">
        <v>50</v>
      </c>
      <c r="U17" s="7">
        <v>15642</v>
      </c>
      <c r="V17" t="s">
        <v>40</v>
      </c>
      <c r="W17" s="17" t="s">
        <v>41</v>
      </c>
      <c r="Y17" t="s">
        <v>42</v>
      </c>
      <c r="Z17">
        <v>201</v>
      </c>
      <c r="AA17">
        <v>0</v>
      </c>
    </row>
    <row r="18" spans="1:39" x14ac:dyDescent="0.25">
      <c r="A18" t="s">
        <v>79</v>
      </c>
      <c r="B18" t="s">
        <v>80</v>
      </c>
      <c r="C18" s="17">
        <v>44435</v>
      </c>
      <c r="D18" s="7">
        <v>264000</v>
      </c>
      <c r="E18" t="s">
        <v>45</v>
      </c>
      <c r="F18" t="s">
        <v>46</v>
      </c>
      <c r="G18" s="7">
        <v>264000</v>
      </c>
      <c r="H18" s="7">
        <v>0</v>
      </c>
      <c r="I18" s="12">
        <f>H18/G18*100</f>
        <v>0</v>
      </c>
      <c r="J18" s="7">
        <v>264391</v>
      </c>
      <c r="K18" s="7">
        <v>29403</v>
      </c>
      <c r="L18" s="7">
        <f>G18-K18</f>
        <v>234597</v>
      </c>
      <c r="M18" s="7">
        <v>198469.59458999999</v>
      </c>
      <c r="N18" s="22">
        <f>L18/M18</f>
        <v>1.1820299249597011</v>
      </c>
      <c r="O18" s="26">
        <v>2280</v>
      </c>
      <c r="P18" s="31">
        <f>L18/O18</f>
        <v>102.89342105263158</v>
      </c>
      <c r="Q18" s="36" t="s">
        <v>39</v>
      </c>
      <c r="R18" s="41">
        <f>ABS(N25-N18)*100</f>
        <v>0.32826478579259799</v>
      </c>
      <c r="T18" t="s">
        <v>50</v>
      </c>
      <c r="U18" s="7">
        <v>29403</v>
      </c>
      <c r="V18" t="s">
        <v>40</v>
      </c>
      <c r="W18" s="17" t="s">
        <v>41</v>
      </c>
      <c r="Y18" t="s">
        <v>42</v>
      </c>
      <c r="Z18">
        <v>201</v>
      </c>
      <c r="AA18">
        <v>0</v>
      </c>
    </row>
    <row r="19" spans="1:39" x14ac:dyDescent="0.25">
      <c r="A19" t="s">
        <v>81</v>
      </c>
      <c r="B19" t="s">
        <v>82</v>
      </c>
      <c r="C19" s="17">
        <v>44434</v>
      </c>
      <c r="D19" s="7">
        <v>280000</v>
      </c>
      <c r="E19" t="s">
        <v>45</v>
      </c>
      <c r="F19" t="s">
        <v>46</v>
      </c>
      <c r="G19" s="7">
        <v>280000</v>
      </c>
      <c r="H19" s="7">
        <v>0</v>
      </c>
      <c r="I19" s="12">
        <f>H19/G19*100</f>
        <v>0</v>
      </c>
      <c r="J19" s="7">
        <v>264391</v>
      </c>
      <c r="K19" s="7">
        <v>29403</v>
      </c>
      <c r="L19" s="7">
        <f>G19-K19</f>
        <v>250597</v>
      </c>
      <c r="M19" s="7">
        <v>198469.59458999999</v>
      </c>
      <c r="N19" s="22">
        <f>L19/M19</f>
        <v>1.2626468075257835</v>
      </c>
      <c r="O19" s="26">
        <v>2280</v>
      </c>
      <c r="P19" s="31">
        <f>L19/O19</f>
        <v>109.9109649122807</v>
      </c>
      <c r="Q19" s="36" t="s">
        <v>39</v>
      </c>
      <c r="R19" s="41">
        <f>ABS(N25-N19)*100</f>
        <v>8.3899530424008439</v>
      </c>
      <c r="T19" t="s">
        <v>50</v>
      </c>
      <c r="U19" s="7">
        <v>29403</v>
      </c>
      <c r="V19" t="s">
        <v>40</v>
      </c>
      <c r="W19" s="17" t="s">
        <v>41</v>
      </c>
      <c r="Y19" t="s">
        <v>42</v>
      </c>
      <c r="Z19">
        <v>201</v>
      </c>
      <c r="AA19">
        <v>0</v>
      </c>
    </row>
    <row r="20" spans="1:39" x14ac:dyDescent="0.25">
      <c r="A20" t="s">
        <v>83</v>
      </c>
      <c r="B20" t="s">
        <v>84</v>
      </c>
      <c r="C20" s="17">
        <v>44448</v>
      </c>
      <c r="D20" s="7">
        <v>139500</v>
      </c>
      <c r="E20" t="s">
        <v>45</v>
      </c>
      <c r="F20" t="s">
        <v>46</v>
      </c>
      <c r="G20" s="7">
        <v>139500</v>
      </c>
      <c r="H20" s="7">
        <v>0</v>
      </c>
      <c r="I20" s="12">
        <f>H20/G20*100</f>
        <v>0</v>
      </c>
      <c r="J20" s="7">
        <v>157112</v>
      </c>
      <c r="K20" s="7">
        <v>15642</v>
      </c>
      <c r="L20" s="7">
        <f>G20-K20</f>
        <v>123858</v>
      </c>
      <c r="M20" s="7">
        <v>119484.79730000001</v>
      </c>
      <c r="N20" s="22">
        <f>L20/M20</f>
        <v>1.0366004947811047</v>
      </c>
      <c r="O20" s="26">
        <v>1170</v>
      </c>
      <c r="P20" s="31">
        <f>L20/O20</f>
        <v>105.86153846153846</v>
      </c>
      <c r="Q20" s="36" t="s">
        <v>39</v>
      </c>
      <c r="R20" s="41">
        <f>ABS(N25-N20)*100</f>
        <v>14.214678232067035</v>
      </c>
      <c r="T20" t="s">
        <v>50</v>
      </c>
      <c r="U20" s="7">
        <v>15642</v>
      </c>
      <c r="V20" t="s">
        <v>40</v>
      </c>
      <c r="W20" s="17" t="s">
        <v>41</v>
      </c>
      <c r="Y20" t="s">
        <v>42</v>
      </c>
      <c r="Z20">
        <v>201</v>
      </c>
      <c r="AA20">
        <v>0</v>
      </c>
    </row>
    <row r="21" spans="1:39" x14ac:dyDescent="0.25">
      <c r="A21" t="s">
        <v>85</v>
      </c>
      <c r="B21" t="s">
        <v>86</v>
      </c>
      <c r="C21" s="17">
        <v>44448</v>
      </c>
      <c r="D21" s="7">
        <v>280500</v>
      </c>
      <c r="E21" t="s">
        <v>45</v>
      </c>
      <c r="F21" t="s">
        <v>46</v>
      </c>
      <c r="G21" s="7">
        <v>280500</v>
      </c>
      <c r="H21" s="7">
        <v>0</v>
      </c>
      <c r="I21" s="12">
        <f>H21/G21*100</f>
        <v>0</v>
      </c>
      <c r="J21" s="7">
        <v>276570</v>
      </c>
      <c r="K21" s="7">
        <v>30932</v>
      </c>
      <c r="L21" s="7">
        <f>G21-K21</f>
        <v>249568</v>
      </c>
      <c r="M21" s="7">
        <v>207464.52703</v>
      </c>
      <c r="N21" s="22">
        <f>L21/M21</f>
        <v>1.2029429974017278</v>
      </c>
      <c r="O21" s="26">
        <v>2400</v>
      </c>
      <c r="P21" s="31">
        <f>L21/O21</f>
        <v>103.98666666666666</v>
      </c>
      <c r="Q21" s="36" t="s">
        <v>39</v>
      </c>
      <c r="R21" s="41">
        <f>ABS(N25-N21)*100</f>
        <v>2.4195720299952761</v>
      </c>
      <c r="T21" t="s">
        <v>50</v>
      </c>
      <c r="U21" s="7">
        <v>30932</v>
      </c>
      <c r="V21" t="s">
        <v>40</v>
      </c>
      <c r="W21" s="17" t="s">
        <v>41</v>
      </c>
      <c r="Y21" t="s">
        <v>42</v>
      </c>
      <c r="Z21">
        <v>201</v>
      </c>
      <c r="AA21">
        <v>0</v>
      </c>
    </row>
    <row r="22" spans="1:39" ht="15.75" thickBot="1" x14ac:dyDescent="0.3">
      <c r="A22" t="s">
        <v>87</v>
      </c>
      <c r="B22" t="s">
        <v>88</v>
      </c>
      <c r="C22" s="17">
        <v>44803</v>
      </c>
      <c r="D22" s="7">
        <v>555000</v>
      </c>
      <c r="E22" t="s">
        <v>45</v>
      </c>
      <c r="F22" t="s">
        <v>46</v>
      </c>
      <c r="G22" s="7">
        <v>272188</v>
      </c>
      <c r="H22" s="7">
        <v>35200</v>
      </c>
      <c r="I22" s="12">
        <f>H22/G22*100</f>
        <v>12.932238011962321</v>
      </c>
      <c r="J22" s="7">
        <v>223786</v>
      </c>
      <c r="K22" s="7">
        <v>12415</v>
      </c>
      <c r="L22" s="7">
        <f>G22-K22</f>
        <v>259773</v>
      </c>
      <c r="M22" s="7">
        <v>178522.80405000001</v>
      </c>
      <c r="N22" s="22">
        <f>L22/M22</f>
        <v>1.4551250266450204</v>
      </c>
      <c r="O22" s="26">
        <v>1920</v>
      </c>
      <c r="P22" s="31">
        <f>L22/O22</f>
        <v>135.29843750000001</v>
      </c>
      <c r="Q22" s="36" t="s">
        <v>39</v>
      </c>
      <c r="R22" s="41">
        <f>ABS(N25-N22)*100</f>
        <v>27.637774954324534</v>
      </c>
      <c r="T22" t="s">
        <v>89</v>
      </c>
      <c r="U22" s="7">
        <v>12415</v>
      </c>
      <c r="V22" t="s">
        <v>40</v>
      </c>
      <c r="W22" s="17" t="s">
        <v>41</v>
      </c>
      <c r="Y22" t="s">
        <v>42</v>
      </c>
      <c r="Z22">
        <v>201</v>
      </c>
      <c r="AA22">
        <v>0</v>
      </c>
    </row>
    <row r="23" spans="1:39" ht="15.75" thickTop="1" x14ac:dyDescent="0.25">
      <c r="A23" s="3"/>
      <c r="B23" s="3"/>
      <c r="C23" s="18" t="s">
        <v>90</v>
      </c>
      <c r="D23" s="8">
        <f>+SUM(D2:D22)</f>
        <v>5382719</v>
      </c>
      <c r="E23" s="3"/>
      <c r="F23" s="3"/>
      <c r="G23" s="8">
        <f>+SUM(G2:G22)</f>
        <v>5099907</v>
      </c>
      <c r="H23" s="8">
        <f>+SUM(H2:H22)</f>
        <v>76800</v>
      </c>
      <c r="I23" s="13"/>
      <c r="J23" s="8">
        <f>+SUM(J2:J22)</f>
        <v>5061163</v>
      </c>
      <c r="K23" s="8"/>
      <c r="L23" s="8">
        <f>+SUM(L2:L22)</f>
        <v>4557299</v>
      </c>
      <c r="M23" s="8">
        <f>+SUM(M2:M22)</f>
        <v>3816347.1283800001</v>
      </c>
      <c r="N23" s="23"/>
      <c r="O23" s="27"/>
      <c r="P23" s="32">
        <f>AVERAGE(P2:P22)</f>
        <v>106.32804154093409</v>
      </c>
      <c r="Q23" s="37"/>
      <c r="R23" s="42">
        <f>ABS(N25-N24)*100</f>
        <v>1.5404839226942135</v>
      </c>
      <c r="S23" s="3"/>
      <c r="T23" s="3"/>
      <c r="U23" s="8"/>
      <c r="V23" s="3"/>
      <c r="W23" s="18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5">
      <c r="A24" s="4"/>
      <c r="B24" s="4"/>
      <c r="C24" s="19"/>
      <c r="D24" s="9"/>
      <c r="E24" s="4"/>
      <c r="F24" s="4"/>
      <c r="G24" s="9"/>
      <c r="H24" s="9" t="s">
        <v>91</v>
      </c>
      <c r="I24" s="14">
        <f>H23/G23*100</f>
        <v>1.505909813649543</v>
      </c>
      <c r="J24" s="9"/>
      <c r="K24" s="9"/>
      <c r="L24" s="9"/>
      <c r="M24" s="46" t="s">
        <v>92</v>
      </c>
      <c r="N24" s="47">
        <f>L23/M23</f>
        <v>1.1941521163287172</v>
      </c>
      <c r="O24" s="28"/>
      <c r="P24" s="33" t="s">
        <v>93</v>
      </c>
      <c r="Q24" s="38">
        <f>STDEV(N2:N22)</f>
        <v>0.10868518812926645</v>
      </c>
      <c r="R24" s="43"/>
      <c r="S24" s="4"/>
      <c r="T24" s="4"/>
      <c r="U24" s="9"/>
      <c r="V24" s="4"/>
      <c r="W24" s="19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5"/>
      <c r="B25" s="5"/>
      <c r="C25" s="20"/>
      <c r="D25" s="10"/>
      <c r="E25" s="5"/>
      <c r="F25" s="5"/>
      <c r="G25" s="10"/>
      <c r="H25" s="10" t="s">
        <v>94</v>
      </c>
      <c r="I25" s="15">
        <f>STDEV(I2:I22)</f>
        <v>5.6791010208767849</v>
      </c>
      <c r="J25" s="10"/>
      <c r="K25" s="10"/>
      <c r="L25" s="10"/>
      <c r="M25" s="10" t="s">
        <v>95</v>
      </c>
      <c r="N25" s="24">
        <f>AVERAGE(N2:N22)</f>
        <v>1.1787472771017751</v>
      </c>
      <c r="O25" s="29"/>
      <c r="P25" s="34" t="s">
        <v>96</v>
      </c>
      <c r="Q25" s="45">
        <f>AVERAGE(R2:R22)</f>
        <v>7.4147703053427865</v>
      </c>
      <c r="R25" s="44" t="s">
        <v>97</v>
      </c>
      <c r="S25" s="5">
        <f>+(Q25/N25)</f>
        <v>6.2903817038489604</v>
      </c>
      <c r="T25" s="5"/>
      <c r="U25" s="10"/>
      <c r="V25" s="5"/>
      <c r="W25" s="20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</sheetData>
  <conditionalFormatting sqref="A2:AM22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06485-447B-4813-BC4E-98528076006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2024-01-17T18:06:17Z</dcterms:created>
  <dcterms:modified xsi:type="dcterms:W3CDTF">2024-01-17T18:08:06Z</dcterms:modified>
</cp:coreProperties>
</file>