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ECFs\"/>
    </mc:Choice>
  </mc:AlternateContent>
  <xr:revisionPtr revIDLastSave="0" documentId="13_ncr:1_{178E6B40-8098-4031-9E65-F9E00230C6D9}" xr6:coauthVersionLast="47" xr6:coauthVersionMax="47" xr10:uidLastSave="{00000000-0000-0000-0000-000000000000}"/>
  <bookViews>
    <workbookView xWindow="28680" yWindow="-120" windowWidth="29040" windowHeight="15720" xr2:uid="{6968AB41-06E3-4F81-BBD0-DD4C76014A49}"/>
  </bookViews>
  <sheets>
    <sheet name="E.C.F. Analysi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2" l="1"/>
  <c r="I2" i="2"/>
  <c r="N2" i="2"/>
  <c r="P2" i="2"/>
  <c r="L5" i="2"/>
  <c r="N5" i="2" s="1"/>
  <c r="I5" i="2"/>
  <c r="L4" i="2"/>
  <c r="P4" i="2" s="1"/>
  <c r="I4" i="2"/>
  <c r="I19" i="2"/>
  <c r="L19" i="2"/>
  <c r="N19" i="2" s="1"/>
  <c r="I3" i="2"/>
  <c r="L3" i="2"/>
  <c r="N3" i="2" s="1"/>
  <c r="I6" i="2"/>
  <c r="L6" i="2"/>
  <c r="N6" i="2" s="1"/>
  <c r="I20" i="2"/>
  <c r="L20" i="2"/>
  <c r="P20" i="2" s="1"/>
  <c r="I7" i="2"/>
  <c r="L7" i="2"/>
  <c r="N7" i="2" s="1"/>
  <c r="I8" i="2"/>
  <c r="L8" i="2"/>
  <c r="P8" i="2" s="1"/>
  <c r="D9" i="2"/>
  <c r="G9" i="2"/>
  <c r="H9" i="2"/>
  <c r="J9" i="2"/>
  <c r="M9" i="2"/>
  <c r="N8" i="2" l="1"/>
  <c r="P5" i="2"/>
  <c r="N4" i="2"/>
  <c r="R4" i="2" s="1"/>
  <c r="N20" i="2"/>
  <c r="P6" i="2"/>
  <c r="P7" i="2"/>
  <c r="L9" i="2"/>
  <c r="N10" i="2" s="1"/>
  <c r="R5" i="2" s="1"/>
  <c r="P19" i="2"/>
  <c r="I11" i="2"/>
  <c r="I10" i="2"/>
  <c r="P3" i="2"/>
  <c r="Q10" i="2" l="1"/>
  <c r="N11" i="2"/>
  <c r="R2" i="2" s="1"/>
  <c r="P9" i="2"/>
  <c r="R19" i="2" l="1"/>
  <c r="R3" i="2"/>
  <c r="R6" i="2"/>
  <c r="R7" i="2"/>
  <c r="R9" i="2"/>
  <c r="R20" i="2"/>
  <c r="R8" i="2"/>
  <c r="Q11" i="2" l="1"/>
  <c r="S11" i="2" s="1"/>
</calcChain>
</file>

<file path=xl/sharedStrings.xml><?xml version="1.0" encoding="utf-8"?>
<sst xmlns="http://schemas.openxmlformats.org/spreadsheetml/2006/main" count="132" uniqueCount="84">
  <si>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</si>
  <si>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</si>
  <si>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</si>
  <si>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</si>
  <si>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</si>
  <si>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</si>
  <si>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</si>
  <si>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</si>
  <si>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</si>
  <si>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</si>
  <si>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</si>
  <si>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</si>
  <si>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</si>
  <si>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</si>
  <si>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</si>
  <si>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</si>
  <si>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</si>
  <si>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</si>
  <si>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</si>
  <si>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</si>
  <si>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</si>
  <si>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</si>
  <si>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</si>
  <si>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</si>
  <si>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</si>
  <si>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</si>
  <si>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</si>
  <si>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</si>
  <si>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</si>
  <si>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</si>
  <si>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</si>
  <si>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</si>
  <si>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</si>
  <si>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</si>
  <si>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</si>
  <si>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</si>
  <si>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</si>
  <si>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</si>
  <si>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</si>
  <si>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20-003-005-00</t>
  </si>
  <si>
    <t>6411 BLUE STAR HWY</t>
  </si>
  <si>
    <t>WD</t>
  </si>
  <si>
    <t>03-ARM'S LENGTH</t>
  </si>
  <si>
    <t>COM</t>
  </si>
  <si>
    <t>PARK MODEL</t>
  </si>
  <si>
    <t>REST FAST</t>
  </si>
  <si>
    <t>No</t>
  </si>
  <si>
    <t xml:space="preserve">  /  /    </t>
  </si>
  <si>
    <t>COM/IND</t>
  </si>
  <si>
    <t>20-003-042-00</t>
  </si>
  <si>
    <t>6541 BLUE STAR HWY</t>
  </si>
  <si>
    <t>1 STORY</t>
  </si>
  <si>
    <t>MOTEL ALT</t>
  </si>
  <si>
    <t>20-003-066-51</t>
  </si>
  <si>
    <t>3479 BLUE STAR HWY</t>
  </si>
  <si>
    <t>19-MULTI PARCEL ARM'S LENGTH</t>
  </si>
  <si>
    <t>20-010-013-00</t>
  </si>
  <si>
    <t>3385 BLUESTAR HWY</t>
  </si>
  <si>
    <t>OFFICE BUILDINGS</t>
  </si>
  <si>
    <t>20-010-014-20</t>
  </si>
  <si>
    <t>6593 134TH AVE</t>
  </si>
  <si>
    <t>GAR RES</t>
  </si>
  <si>
    <t>20-010-017-20</t>
  </si>
  <si>
    <t>3353 BLUE STAR HWY</t>
  </si>
  <si>
    <t>MOTELS</t>
  </si>
  <si>
    <t>20-010-018-00</t>
  </si>
  <si>
    <t>709 MAPLE ST</t>
  </si>
  <si>
    <t>WAREHOUSES</t>
  </si>
  <si>
    <t>20-010-030-10</t>
  </si>
  <si>
    <t>20-010-037-10</t>
  </si>
  <si>
    <t>3291 BLUE STAR HWY</t>
  </si>
  <si>
    <t>GREENHOUSE COMM</t>
  </si>
  <si>
    <t>20-010-037-00, 20-010-035-30</t>
  </si>
  <si>
    <t>20-010-040-00</t>
  </si>
  <si>
    <t>3282 BLUE STAR HWY</t>
  </si>
  <si>
    <t>MOTEL EXT STAY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</si>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</sst>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 applyBorder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 applyBorder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 applyBorder="1"/>
    <xf numFmtId="166" fontId="2" fillId="4" borderId="0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165F-A1E8-43CA-8777-7A6D180484AD}">
  <dimension ref="A1:BL20"/>
  <sheetViews>
    <sheetView tabSelected="1" workbookViewId="0">
      <selection activeCell="M3" sqref="M3"/>
    </sheetView>
  </sheetViews>
  <sheetFormatPr defaultRowHeight="15" x14ac:dyDescent="0.25"/>
  <cols>
    <col min="1" max="1" width="14.28515625" bestFit="1" customWidth="1"/>
    <col min="2" max="2" width="21" bestFit="1" customWidth="1"/>
    <col min="3" max="3" width="9.28515625" style="17" bestFit="1" customWidth="1"/>
    <col min="4" max="4" width="11.85546875" style="7" bestFit="1" customWidth="1"/>
    <col min="5" max="5" width="5.5703125" bestFit="1" customWidth="1"/>
    <col min="6" max="6" width="30.140625" bestFit="1" customWidth="1"/>
    <col min="7" max="7" width="11.8554687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.7109375" style="22" bestFit="1" customWidth="1"/>
    <col min="15" max="15" width="10.140625" style="26" bestFit="1" customWidth="1"/>
    <col min="16" max="16" width="15.5703125" style="31" bestFit="1" customWidth="1"/>
    <col min="17" max="17" width="8.7109375" style="39" bestFit="1" customWidth="1"/>
    <col min="18" max="18" width="18.85546875" style="41" bestFit="1" customWidth="1"/>
    <col min="19" max="19" width="13.28515625" bestFit="1" customWidth="1"/>
    <col min="20" max="20" width="19.5703125" bestFit="1" customWidth="1"/>
    <col min="21" max="21" width="10.85546875" style="7" bestFit="1" customWidth="1"/>
    <col min="22" max="22" width="11.5703125" bestFit="1" customWidth="1"/>
    <col min="23" max="23" width="10.42578125" style="17" bestFit="1" customWidth="1"/>
    <col min="24" max="24" width="40.42578125" bestFit="1" customWidth="1"/>
    <col min="25" max="25" width="30.140625" bestFit="1" customWidth="1"/>
    <col min="26" max="27" width="13.7109375" bestFit="1" customWidth="1"/>
    <col min="28" max="28" width="18" bestFit="1" customWidth="1"/>
    <col min="29" max="29" width="6.85546875" bestFit="1" customWidth="1"/>
    <col min="30" max="30" width="13.140625" bestFit="1" customWidth="1"/>
    <col min="31" max="31" width="6.5703125" bestFit="1" customWidth="1"/>
    <col min="32" max="32" width="19.85546875" bestFit="1" customWidth="1"/>
    <col min="33" max="33" width="16.42578125" bestFit="1" customWidth="1"/>
    <col min="34" max="34" width="15.42578125" bestFit="1" customWidth="1"/>
    <col min="35" max="35" width="11" bestFit="1" customWidth="1"/>
    <col min="36" max="36" width="16.85546875" bestFit="1" customWidth="1"/>
    <col min="37" max="37" width="21.5703125" bestFit="1" customWidth="1"/>
    <col min="38" max="38" width="21" bestFit="1" customWidth="1"/>
    <col min="39" max="39" width="16.570312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5" t="s">
        <v>14</v>
      </c>
      <c r="P1" s="30" t="s">
        <v>15</v>
      </c>
      <c r="Q1" s="35" t="s">
        <v>16</v>
      </c>
      <c r="R1" s="40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39</v>
      </c>
      <c r="B2" t="s">
        <v>40</v>
      </c>
      <c r="C2" s="17">
        <v>44631</v>
      </c>
      <c r="D2" s="7">
        <v>1603618</v>
      </c>
      <c r="E2" t="s">
        <v>41</v>
      </c>
      <c r="F2" t="s">
        <v>42</v>
      </c>
      <c r="G2" s="7">
        <v>1603618</v>
      </c>
      <c r="H2" s="7">
        <v>564100</v>
      </c>
      <c r="I2" s="12">
        <f>H2/G2*100</f>
        <v>35.176706672037852</v>
      </c>
      <c r="J2" s="7">
        <v>1036073</v>
      </c>
      <c r="K2" s="7">
        <v>376841</v>
      </c>
      <c r="L2" s="7">
        <f>G2-K2</f>
        <v>1226777</v>
      </c>
      <c r="M2" s="7">
        <v>941234.32342999999</v>
      </c>
      <c r="N2" s="22">
        <f>L2/M2</f>
        <v>1.3033704460855606</v>
      </c>
      <c r="O2" s="26">
        <v>3913</v>
      </c>
      <c r="P2" s="31">
        <f>L2/O2</f>
        <v>313.51316125734729</v>
      </c>
      <c r="Q2" s="36" t="s">
        <v>43</v>
      </c>
      <c r="R2" s="41">
        <f>ABS(N11-N2)*100</f>
        <v>50.566953991018494</v>
      </c>
      <c r="S2" t="s">
        <v>44</v>
      </c>
      <c r="T2" t="s">
        <v>45</v>
      </c>
      <c r="U2" s="7">
        <v>238619</v>
      </c>
      <c r="V2" t="s">
        <v>46</v>
      </c>
      <c r="W2" s="17" t="s">
        <v>47</v>
      </c>
      <c r="Y2" t="s">
        <v>48</v>
      </c>
      <c r="Z2">
        <v>201</v>
      </c>
      <c r="AA2">
        <v>96</v>
      </c>
    </row>
    <row r="3" spans="1:64" x14ac:dyDescent="0.25">
      <c r="A3" t="s">
        <v>53</v>
      </c>
      <c r="B3" t="s">
        <v>54</v>
      </c>
      <c r="C3" s="17">
        <v>44467</v>
      </c>
      <c r="D3" s="7">
        <v>300000</v>
      </c>
      <c r="E3" t="s">
        <v>41</v>
      </c>
      <c r="F3" t="s">
        <v>42</v>
      </c>
      <c r="G3" s="7">
        <v>300000</v>
      </c>
      <c r="H3" s="7">
        <v>212400</v>
      </c>
      <c r="I3" s="12">
        <f>H3/G3*100</f>
        <v>70.8</v>
      </c>
      <c r="J3" s="7">
        <v>380684</v>
      </c>
      <c r="K3" s="7">
        <v>117694</v>
      </c>
      <c r="L3" s="7">
        <f>G3-K3</f>
        <v>182306</v>
      </c>
      <c r="M3" s="7">
        <v>289317.93179</v>
      </c>
      <c r="N3" s="22">
        <f>L3/M3</f>
        <v>0.63012340393863286</v>
      </c>
      <c r="O3" s="26">
        <v>4800</v>
      </c>
      <c r="P3" s="31">
        <f>L3/O3</f>
        <v>37.980416666666663</v>
      </c>
      <c r="Q3" s="36" t="s">
        <v>43</v>
      </c>
      <c r="R3" s="41">
        <f>ABS(N11-N3)*100</f>
        <v>16.757750223674282</v>
      </c>
      <c r="U3" s="7">
        <v>99970</v>
      </c>
      <c r="V3" t="s">
        <v>46</v>
      </c>
      <c r="W3" s="17" t="s">
        <v>47</v>
      </c>
      <c r="Y3" t="s">
        <v>48</v>
      </c>
      <c r="Z3">
        <v>201</v>
      </c>
      <c r="AA3">
        <v>0</v>
      </c>
    </row>
    <row r="4" spans="1:64" x14ac:dyDescent="0.25">
      <c r="A4" t="s">
        <v>73</v>
      </c>
      <c r="B4" t="s">
        <v>74</v>
      </c>
      <c r="C4" s="17">
        <v>44620</v>
      </c>
      <c r="D4" s="7">
        <v>225000</v>
      </c>
      <c r="E4" t="s">
        <v>41</v>
      </c>
      <c r="F4" t="s">
        <v>42</v>
      </c>
      <c r="G4" s="7">
        <v>225000</v>
      </c>
      <c r="H4" s="7">
        <v>88800</v>
      </c>
      <c r="I4" s="12">
        <f>H4/G4*100</f>
        <v>39.466666666666669</v>
      </c>
      <c r="J4" s="7">
        <v>291288</v>
      </c>
      <c r="K4" s="7">
        <v>193603</v>
      </c>
      <c r="L4" s="7">
        <f>G4-K4</f>
        <v>31397</v>
      </c>
      <c r="M4" s="7">
        <v>107464.24642</v>
      </c>
      <c r="N4" s="22">
        <f>L4/M4</f>
        <v>0.29216228695534552</v>
      </c>
      <c r="O4" s="26">
        <v>2020</v>
      </c>
      <c r="P4" s="31">
        <f>L4/O4</f>
        <v>15.543069306930693</v>
      </c>
      <c r="Q4" s="36" t="s">
        <v>43</v>
      </c>
      <c r="R4" s="41">
        <f>ABS(N9-N4)*100</f>
        <v>29.216228695534554</v>
      </c>
      <c r="T4" t="s">
        <v>75</v>
      </c>
      <c r="U4" s="7">
        <v>186023</v>
      </c>
      <c r="V4" t="s">
        <v>46</v>
      </c>
      <c r="W4" s="17" t="s">
        <v>47</v>
      </c>
      <c r="Y4" t="s">
        <v>48</v>
      </c>
      <c r="Z4">
        <v>201</v>
      </c>
      <c r="AA4">
        <v>0</v>
      </c>
    </row>
    <row r="5" spans="1:64" x14ac:dyDescent="0.25">
      <c r="A5" t="s">
        <v>69</v>
      </c>
      <c r="B5" t="s">
        <v>70</v>
      </c>
      <c r="C5" s="17">
        <v>44449</v>
      </c>
      <c r="D5" s="7">
        <v>700000</v>
      </c>
      <c r="E5" t="s">
        <v>41</v>
      </c>
      <c r="F5" t="s">
        <v>55</v>
      </c>
      <c r="G5" s="7">
        <v>700000</v>
      </c>
      <c r="H5" s="7">
        <v>218100</v>
      </c>
      <c r="I5" s="12">
        <f>H5/G5*100</f>
        <v>31.157142857142855</v>
      </c>
      <c r="J5" s="7">
        <v>1466843</v>
      </c>
      <c r="K5" s="7">
        <v>369587</v>
      </c>
      <c r="L5" s="7">
        <f>G5-K5</f>
        <v>330413</v>
      </c>
      <c r="M5" s="7">
        <v>428232</v>
      </c>
      <c r="N5" s="22">
        <f>L5/M5</f>
        <v>0.77157475387173313</v>
      </c>
      <c r="O5" s="26">
        <v>12164</v>
      </c>
      <c r="P5" s="31">
        <f>L5/O5</f>
        <v>27.163186451825059</v>
      </c>
      <c r="Q5" s="36" t="s">
        <v>43</v>
      </c>
      <c r="R5" s="41">
        <f>ABS(N10-N5)*100</f>
        <v>15.619401241883624</v>
      </c>
      <c r="T5" t="s">
        <v>71</v>
      </c>
      <c r="U5" s="7">
        <v>242935</v>
      </c>
      <c r="V5" t="s">
        <v>46</v>
      </c>
      <c r="W5" s="17" t="s">
        <v>47</v>
      </c>
      <c r="X5" t="s">
        <v>72</v>
      </c>
      <c r="Y5" t="s">
        <v>48</v>
      </c>
      <c r="Z5">
        <v>201</v>
      </c>
      <c r="AA5">
        <v>0</v>
      </c>
    </row>
    <row r="6" spans="1:64" x14ac:dyDescent="0.25">
      <c r="A6" t="s">
        <v>56</v>
      </c>
      <c r="B6" t="s">
        <v>57</v>
      </c>
      <c r="C6" s="17">
        <v>44440</v>
      </c>
      <c r="D6" s="7">
        <v>387900</v>
      </c>
      <c r="E6" t="s">
        <v>41</v>
      </c>
      <c r="F6" t="s">
        <v>42</v>
      </c>
      <c r="G6" s="7">
        <v>387900</v>
      </c>
      <c r="H6" s="7">
        <v>186000</v>
      </c>
      <c r="I6" s="12">
        <f>H6/G6*100</f>
        <v>47.950502706883221</v>
      </c>
      <c r="J6" s="7">
        <v>389439</v>
      </c>
      <c r="K6" s="7">
        <v>66355</v>
      </c>
      <c r="L6" s="7">
        <f>G6-K6</f>
        <v>321545</v>
      </c>
      <c r="M6" s="7">
        <v>355427.94279</v>
      </c>
      <c r="N6" s="22">
        <f>L6/M6</f>
        <v>0.90467000842975565</v>
      </c>
      <c r="O6" s="26">
        <v>3000</v>
      </c>
      <c r="P6" s="31">
        <f>L6/O6</f>
        <v>107.18166666666667</v>
      </c>
      <c r="Q6" s="36" t="s">
        <v>43</v>
      </c>
      <c r="R6" s="41">
        <f>ABS(N11-N6)*100</f>
        <v>10.696910225437994</v>
      </c>
      <c r="T6" t="s">
        <v>58</v>
      </c>
      <c r="U6" s="7">
        <v>43125</v>
      </c>
      <c r="V6" t="s">
        <v>46</v>
      </c>
      <c r="W6" s="17" t="s">
        <v>47</v>
      </c>
      <c r="Y6" t="s">
        <v>48</v>
      </c>
      <c r="Z6">
        <v>201</v>
      </c>
      <c r="AA6">
        <v>0</v>
      </c>
    </row>
    <row r="7" spans="1:64" x14ac:dyDescent="0.25">
      <c r="A7" t="s">
        <v>62</v>
      </c>
      <c r="B7" t="s">
        <v>63</v>
      </c>
      <c r="C7" s="17">
        <v>44664</v>
      </c>
      <c r="D7" s="7">
        <v>986000</v>
      </c>
      <c r="E7" t="s">
        <v>41</v>
      </c>
      <c r="F7" t="s">
        <v>42</v>
      </c>
      <c r="G7" s="7">
        <v>986000</v>
      </c>
      <c r="H7" s="7">
        <v>651500</v>
      </c>
      <c r="I7" s="12">
        <f>H7/G7*100</f>
        <v>66.075050709939148</v>
      </c>
      <c r="J7" s="7">
        <v>1099846</v>
      </c>
      <c r="K7" s="7">
        <v>455324</v>
      </c>
      <c r="L7" s="7">
        <f>G7-K7</f>
        <v>530676</v>
      </c>
      <c r="M7" s="7">
        <v>709045.10450999998</v>
      </c>
      <c r="N7" s="22">
        <f>L7/M7</f>
        <v>0.74843757699552049</v>
      </c>
      <c r="O7" s="26">
        <v>12388</v>
      </c>
      <c r="P7" s="31">
        <f>L7/O7</f>
        <v>42.837907652566997</v>
      </c>
      <c r="Q7" s="36" t="s">
        <v>43</v>
      </c>
      <c r="R7" s="41">
        <f>ABS(N11-N7)*100</f>
        <v>4.9263329179855209</v>
      </c>
      <c r="S7" t="s">
        <v>51</v>
      </c>
      <c r="T7" t="s">
        <v>64</v>
      </c>
      <c r="U7" s="7">
        <v>249244</v>
      </c>
      <c r="V7" t="s">
        <v>46</v>
      </c>
      <c r="W7" s="17" t="s">
        <v>47</v>
      </c>
      <c r="Y7" t="s">
        <v>48</v>
      </c>
      <c r="Z7">
        <v>201</v>
      </c>
      <c r="AA7">
        <v>59</v>
      </c>
    </row>
    <row r="8" spans="1:64" ht="15.75" thickBot="1" x14ac:dyDescent="0.3">
      <c r="A8" t="s">
        <v>65</v>
      </c>
      <c r="B8" t="s">
        <v>66</v>
      </c>
      <c r="C8" s="17">
        <v>44641</v>
      </c>
      <c r="D8" s="7">
        <v>800000</v>
      </c>
      <c r="E8" t="s">
        <v>41</v>
      </c>
      <c r="F8" t="s">
        <v>55</v>
      </c>
      <c r="G8" s="7">
        <v>800000</v>
      </c>
      <c r="H8" s="7">
        <v>281800</v>
      </c>
      <c r="I8" s="12">
        <f>H8/G8*100</f>
        <v>35.225000000000001</v>
      </c>
      <c r="J8" s="7">
        <v>710356</v>
      </c>
      <c r="K8" s="7">
        <v>294340</v>
      </c>
      <c r="L8" s="7">
        <f>G8-K8</f>
        <v>505660</v>
      </c>
      <c r="M8" s="7">
        <v>541642.46424999996</v>
      </c>
      <c r="N8" s="22">
        <f>L8/M8</f>
        <v>0.93356786695108174</v>
      </c>
      <c r="O8" s="26">
        <v>63406</v>
      </c>
      <c r="P8" s="31">
        <f>L8/O8</f>
        <v>7.9749550515724064</v>
      </c>
      <c r="Q8" s="36" t="s">
        <v>43</v>
      </c>
      <c r="R8" s="41">
        <f>ABS(N11-N8)*100</f>
        <v>13.586696077570604</v>
      </c>
      <c r="T8" t="s">
        <v>67</v>
      </c>
      <c r="U8" s="7">
        <v>285536</v>
      </c>
      <c r="V8" t="s">
        <v>46</v>
      </c>
      <c r="W8" s="17" t="s">
        <v>47</v>
      </c>
      <c r="X8" t="s">
        <v>68</v>
      </c>
      <c r="Y8" t="s">
        <v>48</v>
      </c>
      <c r="Z8">
        <v>201</v>
      </c>
      <c r="AA8">
        <v>0</v>
      </c>
    </row>
    <row r="9" spans="1:64" ht="15.75" thickTop="1" x14ac:dyDescent="0.25">
      <c r="A9" s="3"/>
      <c r="B9" s="3"/>
      <c r="C9" s="18" t="s">
        <v>76</v>
      </c>
      <c r="D9" s="8">
        <f>+SUM(D2:D8)</f>
        <v>5002518</v>
      </c>
      <c r="E9" s="3"/>
      <c r="F9" s="3"/>
      <c r="G9" s="8">
        <f>+SUM(G2:G8)</f>
        <v>5002518</v>
      </c>
      <c r="H9" s="8">
        <f>+SUM(H2:H8)</f>
        <v>2202700</v>
      </c>
      <c r="I9" s="13"/>
      <c r="J9" s="8">
        <f>+SUM(J2:J8)</f>
        <v>5374529</v>
      </c>
      <c r="K9" s="8"/>
      <c r="L9" s="8">
        <f>+SUM(L2:L8)</f>
        <v>3128774</v>
      </c>
      <c r="M9" s="8">
        <f>+SUM(M2:M8)</f>
        <v>3372364.0131900003</v>
      </c>
      <c r="N9" s="23"/>
      <c r="O9" s="27"/>
      <c r="P9" s="32">
        <f>AVERAGE(P2:P8)</f>
        <v>78.88490900765369</v>
      </c>
      <c r="Q9" s="37"/>
      <c r="R9" s="42">
        <f>ABS(N11-N10)*100</f>
        <v>13.006786011519367</v>
      </c>
      <c r="S9" s="3"/>
      <c r="T9" s="3"/>
      <c r="U9" s="8"/>
      <c r="V9" s="3"/>
      <c r="W9" s="18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64" x14ac:dyDescent="0.25">
      <c r="A10" s="4"/>
      <c r="B10" s="4"/>
      <c r="C10" s="19"/>
      <c r="D10" s="9"/>
      <c r="E10" s="4"/>
      <c r="F10" s="4"/>
      <c r="G10" s="9"/>
      <c r="H10" s="9" t="s">
        <v>77</v>
      </c>
      <c r="I10" s="14">
        <f>H9/G9*100</f>
        <v>44.031825572641623</v>
      </c>
      <c r="J10" s="9"/>
      <c r="K10" s="9"/>
      <c r="L10" s="9"/>
      <c r="M10" s="46" t="s">
        <v>78</v>
      </c>
      <c r="N10" s="47">
        <f>L9/M9</f>
        <v>0.92776876629056937</v>
      </c>
      <c r="O10" s="28"/>
      <c r="P10" s="33" t="s">
        <v>79</v>
      </c>
      <c r="Q10" s="38">
        <f>STDEV(N2:N8)</f>
        <v>0.30885942586538995</v>
      </c>
      <c r="R10" s="43"/>
      <c r="S10" s="4"/>
      <c r="T10" s="4"/>
      <c r="U10" s="9"/>
      <c r="V10" s="4"/>
      <c r="W10" s="19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64" x14ac:dyDescent="0.25">
      <c r="A11" s="5"/>
      <c r="B11" s="5"/>
      <c r="C11" s="20"/>
      <c r="D11" s="10"/>
      <c r="E11" s="5"/>
      <c r="F11" s="5"/>
      <c r="G11" s="10"/>
      <c r="H11" s="10" t="s">
        <v>80</v>
      </c>
      <c r="I11" s="15">
        <f>STDEV(I2:I8)</f>
        <v>15.895348382203025</v>
      </c>
      <c r="J11" s="10"/>
      <c r="K11" s="10"/>
      <c r="L11" s="10"/>
      <c r="M11" s="10" t="s">
        <v>81</v>
      </c>
      <c r="N11" s="24">
        <f>AVERAGE(N2:N8)</f>
        <v>0.7977009061753757</v>
      </c>
      <c r="O11" s="29"/>
      <c r="P11" s="34" t="s">
        <v>82</v>
      </c>
      <c r="Q11" s="45">
        <f>AVERAGE(R2:R8)</f>
        <v>20.195753339015006</v>
      </c>
      <c r="R11" s="44" t="s">
        <v>83</v>
      </c>
      <c r="S11" s="5">
        <f>+(Q11/N11)</f>
        <v>25.317450666873054</v>
      </c>
      <c r="T11" s="5"/>
      <c r="U11" s="10"/>
      <c r="V11" s="5"/>
      <c r="W11" s="20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9" spans="1:27" x14ac:dyDescent="0.25">
      <c r="A19" t="s">
        <v>49</v>
      </c>
      <c r="B19" t="s">
        <v>50</v>
      </c>
      <c r="C19" s="17">
        <v>44456</v>
      </c>
      <c r="D19" s="7">
        <v>500000</v>
      </c>
      <c r="E19" t="s">
        <v>41</v>
      </c>
      <c r="F19" t="s">
        <v>42</v>
      </c>
      <c r="G19" s="7">
        <v>500000</v>
      </c>
      <c r="H19" s="7">
        <v>99800</v>
      </c>
      <c r="I19" s="12">
        <f>H19/G19*100</f>
        <v>19.96</v>
      </c>
      <c r="J19" s="7">
        <v>261754</v>
      </c>
      <c r="K19" s="7">
        <v>202839</v>
      </c>
      <c r="L19" s="7">
        <f>G19-K19</f>
        <v>297161</v>
      </c>
      <c r="M19" s="7">
        <v>64812.981299999999</v>
      </c>
      <c r="N19" s="22">
        <f>L19/M19</f>
        <v>4.5848994142782935</v>
      </c>
      <c r="O19" s="26">
        <v>2334</v>
      </c>
      <c r="P19" s="31">
        <f>L19/O19</f>
        <v>127.31833761782347</v>
      </c>
      <c r="Q19" s="36" t="s">
        <v>43</v>
      </c>
      <c r="R19" s="41">
        <f>ABS(N11-N19)*100</f>
        <v>378.7198508102918</v>
      </c>
      <c r="S19" t="s">
        <v>51</v>
      </c>
      <c r="T19" t="s">
        <v>52</v>
      </c>
      <c r="U19" s="7">
        <v>108726</v>
      </c>
      <c r="V19" t="s">
        <v>46</v>
      </c>
      <c r="W19" s="17" t="s">
        <v>47</v>
      </c>
      <c r="Y19" t="s">
        <v>48</v>
      </c>
      <c r="Z19">
        <v>201</v>
      </c>
      <c r="AA19">
        <v>59</v>
      </c>
    </row>
    <row r="20" spans="1:27" x14ac:dyDescent="0.25">
      <c r="A20" t="s">
        <v>59</v>
      </c>
      <c r="B20" t="s">
        <v>60</v>
      </c>
      <c r="C20" s="17">
        <v>44721</v>
      </c>
      <c r="D20" s="7">
        <v>129000</v>
      </c>
      <c r="E20" t="s">
        <v>41</v>
      </c>
      <c r="F20" t="s">
        <v>42</v>
      </c>
      <c r="G20" s="7">
        <v>129000</v>
      </c>
      <c r="H20" s="7">
        <v>37900</v>
      </c>
      <c r="I20" s="12">
        <f>H20/G20*100</f>
        <v>29.379844961240309</v>
      </c>
      <c r="J20" s="7">
        <v>97941</v>
      </c>
      <c r="K20" s="7">
        <v>83148</v>
      </c>
      <c r="L20" s="7">
        <f>G20-K20</f>
        <v>45852</v>
      </c>
      <c r="M20" s="7">
        <v>16273.927390000001</v>
      </c>
      <c r="N20" s="22">
        <f>L20/M20</f>
        <v>2.8175128781866832</v>
      </c>
      <c r="O20" s="26">
        <v>576</v>
      </c>
      <c r="P20" s="31">
        <f>L20/O20</f>
        <v>79.604166666666671</v>
      </c>
      <c r="Q20" s="36" t="s">
        <v>43</v>
      </c>
      <c r="R20" s="41">
        <f>ABS(N11-N20)*100</f>
        <v>201.98119720113078</v>
      </c>
      <c r="T20" t="s">
        <v>61</v>
      </c>
      <c r="U20" s="7">
        <v>82982</v>
      </c>
      <c r="V20" t="s">
        <v>46</v>
      </c>
      <c r="W20" s="17" t="s">
        <v>47</v>
      </c>
      <c r="Y20" t="s">
        <v>48</v>
      </c>
      <c r="Z20">
        <v>201</v>
      </c>
      <c r="AA20">
        <v>0</v>
      </c>
    </row>
  </sheetData>
  <conditionalFormatting sqref="A2:AM8 A19:AM20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B5B6-5214-4D13-8F40-70D491D4850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2024-01-17T18:08:24Z</dcterms:created>
  <dcterms:modified xsi:type="dcterms:W3CDTF">2024-01-17T21:53:49Z</dcterms:modified>
</cp:coreProperties>
</file>