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ssessing Department\2023-2024\ECFs\"/>
    </mc:Choice>
  </mc:AlternateContent>
  <xr:revisionPtr revIDLastSave="0" documentId="13_ncr:1_{35754C0B-87BF-4815-B862-7F02242AB168}" xr6:coauthVersionLast="47" xr6:coauthVersionMax="47" xr10:uidLastSave="{00000000-0000-0000-0000-000000000000}"/>
  <bookViews>
    <workbookView xWindow="28680" yWindow="-120" windowWidth="29040" windowHeight="15720" xr2:uid="{9D539620-A0E8-4A23-921B-10171EA5D7EA}"/>
  </bookViews>
  <sheets>
    <sheet name="E.C.F. Analysis" sheetId="2" r:id="rId1"/>
    <sheet name="Sheet1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2" l="1"/>
  <c r="L2" i="2"/>
  <c r="N2" i="2" s="1"/>
  <c r="I3" i="2"/>
  <c r="L3" i="2"/>
  <c r="I4" i="2"/>
  <c r="L4" i="2"/>
  <c r="N4" i="2" s="1"/>
  <c r="I5" i="2"/>
  <c r="L5" i="2"/>
  <c r="N5" i="2" s="1"/>
  <c r="I6" i="2"/>
  <c r="L6" i="2"/>
  <c r="N6" i="2" s="1"/>
  <c r="I7" i="2"/>
  <c r="L7" i="2"/>
  <c r="N7" i="2" s="1"/>
  <c r="I8" i="2"/>
  <c r="L8" i="2"/>
  <c r="N8" i="2" s="1"/>
  <c r="I9" i="2"/>
  <c r="L9" i="2"/>
  <c r="P9" i="2" s="1"/>
  <c r="I10" i="2"/>
  <c r="L10" i="2"/>
  <c r="P10" i="2" s="1"/>
  <c r="I11" i="2"/>
  <c r="L11" i="2"/>
  <c r="N11" i="2" s="1"/>
  <c r="I12" i="2"/>
  <c r="L12" i="2"/>
  <c r="N12" i="2" s="1"/>
  <c r="I13" i="2"/>
  <c r="L13" i="2"/>
  <c r="N13" i="2" s="1"/>
  <c r="I14" i="2"/>
  <c r="L14" i="2"/>
  <c r="N14" i="2" s="1"/>
  <c r="I15" i="2"/>
  <c r="L15" i="2"/>
  <c r="N15" i="2" s="1"/>
  <c r="I16" i="2"/>
  <c r="L16" i="2"/>
  <c r="N16" i="2" s="1"/>
  <c r="I17" i="2"/>
  <c r="L17" i="2"/>
  <c r="N17" i="2" s="1"/>
  <c r="I18" i="2"/>
  <c r="L18" i="2"/>
  <c r="N18" i="2" s="1"/>
  <c r="I19" i="2"/>
  <c r="L19" i="2"/>
  <c r="N19" i="2" s="1"/>
  <c r="I20" i="2"/>
  <c r="L20" i="2"/>
  <c r="P20" i="2" s="1"/>
  <c r="D21" i="2"/>
  <c r="G21" i="2"/>
  <c r="H21" i="2"/>
  <c r="J21" i="2"/>
  <c r="M21" i="2"/>
  <c r="P11" i="2" l="1"/>
  <c r="P4" i="2"/>
  <c r="P16" i="2"/>
  <c r="P15" i="2"/>
  <c r="P8" i="2"/>
  <c r="N10" i="2"/>
  <c r="P2" i="2"/>
  <c r="N9" i="2"/>
  <c r="P17" i="2"/>
  <c r="P14" i="2"/>
  <c r="N20" i="2"/>
  <c r="P5" i="2"/>
  <c r="I22" i="2"/>
  <c r="P7" i="2"/>
  <c r="L21" i="2"/>
  <c r="N22" i="2" s="1"/>
  <c r="I23" i="2"/>
  <c r="P18" i="2"/>
  <c r="P12" i="2"/>
  <c r="P3" i="2"/>
  <c r="N3" i="2"/>
  <c r="P19" i="2"/>
  <c r="P13" i="2"/>
  <c r="P6" i="2"/>
  <c r="P21" i="2" l="1"/>
  <c r="N23" i="2"/>
  <c r="Q22" i="2"/>
  <c r="R9" i="2" l="1"/>
  <c r="R16" i="2"/>
  <c r="R6" i="2"/>
  <c r="R13" i="2"/>
  <c r="R19" i="2"/>
  <c r="R17" i="2"/>
  <c r="R10" i="2"/>
  <c r="R21" i="2"/>
  <c r="R2" i="2"/>
  <c r="R5" i="2"/>
  <c r="R11" i="2"/>
  <c r="R8" i="2"/>
  <c r="R4" i="2"/>
  <c r="R7" i="2"/>
  <c r="R14" i="2"/>
  <c r="R20" i="2"/>
  <c r="R3" i="2"/>
  <c r="R12" i="2"/>
  <c r="R18" i="2"/>
  <c r="R15" i="2"/>
  <c r="Q23" i="2" l="1"/>
  <c r="S23" i="2" s="1"/>
</calcChain>
</file>

<file path=xl/sharedStrings.xml><?xml version="1.0" encoding="utf-8"?>
<sst xmlns="http://schemas.openxmlformats.org/spreadsheetml/2006/main" count="238" uniqueCount="103">
  <si>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</si>
  <si>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</si>
  <si>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</si>
  <si>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</si>
  <si>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</si>
  <si>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</si>
  <si>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</si>
  <si>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Asd. when Sold</t>
  </si>
  <si>
    <t>Asd/Adj. Sale</t>
  </si>
  <si>
    <t>Cur. Appraisal</t>
  </si>
  <si>
    <t>Land + Yard</t>
  </si>
  <si>
    <t>Bldg. Residual</t>
  </si>
  <si>
    <t>Cost Man. $</t>
  </si>
  <si>
    <t>E.C.F.</t>
  </si>
  <si>
    <t>Floor Area</t>
  </si>
  <si>
    <t>$/Sq.Ft.</t>
  </si>
  <si>
    <t>ECF Area</t>
  </si>
  <si>
    <t>Dev. by Mean (%)</t>
  </si>
  <si>
    <t>Building Style</t>
  </si>
  <si>
    <t>Use Code</t>
  </si>
  <si>
    <t>Land Value</t>
  </si>
  <si>
    <t>Appr. by Eq.</t>
  </si>
  <si>
    <t>Appr. Date</t>
  </si>
  <si>
    <t>Other Parcels in Sale</t>
  </si>
  <si>
    <t>Land Table</t>
  </si>
  <si>
    <t>Property Class</t>
  </si>
  <si>
    <t>Building Depr.</t>
  </si>
  <si>
    <t>Site Characteristics</t>
  </si>
  <si>
    <t>Access</t>
  </si>
  <si>
    <t>Water Supply</t>
  </si>
  <si>
    <t>Sewer</t>
  </si>
  <si>
    <t>Property Restrictions</t>
  </si>
  <si>
    <t>Restriction Notes</t>
  </si>
  <si>
    <t>Waterfont View</t>
  </si>
  <si>
    <t>Waterfront</t>
  </si>
  <si>
    <t>Waterfront Name</t>
  </si>
  <si>
    <t>Waterfront Ownership</t>
  </si>
  <si>
    <t>Waterfront Influences</t>
  </si>
  <si>
    <t>Bottom Character</t>
  </si>
  <si>
    <t>20-021-021-00</t>
  </si>
  <si>
    <t>6730 129TH AVE</t>
  </si>
  <si>
    <t xml:space="preserve">WD </t>
  </si>
  <si>
    <t>03-ARM'S LENGTH</t>
  </si>
  <si>
    <t>RRS</t>
  </si>
  <si>
    <t>1 STORY</t>
  </si>
  <si>
    <t>RES 1 FAMILY</t>
  </si>
  <si>
    <t>No</t>
  </si>
  <si>
    <t xml:space="preserve">  /  /    </t>
  </si>
  <si>
    <t>RRS-RURAL RES SOUTH</t>
  </si>
  <si>
    <t>20-022-007-10</t>
  </si>
  <si>
    <t>2981 65TH ST</t>
  </si>
  <si>
    <t>WD</t>
  </si>
  <si>
    <t>1.5 STORY</t>
  </si>
  <si>
    <t>RES VAC</t>
  </si>
  <si>
    <t>20-022-007-12</t>
  </si>
  <si>
    <t>2975 65TH ST</t>
  </si>
  <si>
    <t>20-023-019-20</t>
  </si>
  <si>
    <t>6365 128TH AVE</t>
  </si>
  <si>
    <t>20-025-001-00</t>
  </si>
  <si>
    <t>2730 60TH ST</t>
  </si>
  <si>
    <t>20-026-011-30</t>
  </si>
  <si>
    <t>2684 63RD ST</t>
  </si>
  <si>
    <t>MANUFACTOR</t>
  </si>
  <si>
    <t>20-027-012-00</t>
  </si>
  <si>
    <t>6558 128TH AVE</t>
  </si>
  <si>
    <t>20-028-015-00</t>
  </si>
  <si>
    <t>2741 BLUE STAR HWY</t>
  </si>
  <si>
    <t>20-028-020-15</t>
  </si>
  <si>
    <t>6767 126TH AVE</t>
  </si>
  <si>
    <t>20-033-002-00</t>
  </si>
  <si>
    <t>2560 66TH ST</t>
  </si>
  <si>
    <t>20-033-011-00</t>
  </si>
  <si>
    <t>6732 126TH AVE</t>
  </si>
  <si>
    <t>20-033-018-11</t>
  </si>
  <si>
    <t>124TH AVE</t>
  </si>
  <si>
    <t>19-MULTI PARCEL ARM'S LENGTH</t>
  </si>
  <si>
    <t>MOBLIE HOME</t>
  </si>
  <si>
    <t>20-033-018-13</t>
  </si>
  <si>
    <t>20-033-018-12</t>
  </si>
  <si>
    <t>6739 124TH AVE</t>
  </si>
  <si>
    <t>1.75 STORY</t>
  </si>
  <si>
    <t>20-036-006-01</t>
  </si>
  <si>
    <t>2535 62ND ST</t>
  </si>
  <si>
    <t>FAIR SUBDIVISION</t>
  </si>
  <si>
    <t>20-280-036-00</t>
  </si>
  <si>
    <t>2823 CRESCENT DR</t>
  </si>
  <si>
    <t>20-301-018-00</t>
  </si>
  <si>
    <t>6855 DALE CT</t>
  </si>
  <si>
    <t>20-355-007-00</t>
  </si>
  <si>
    <t>6838 SHERWOOD TR</t>
  </si>
  <si>
    <t>AVG SUBDIVISION</t>
  </si>
  <si>
    <t>20-355-011-00</t>
  </si>
  <si>
    <t>2690 DEEP FOREST WAY</t>
  </si>
  <si>
    <t>20-355-021-00</t>
  </si>
  <si>
    <t>6843 FALLEN LEAF TRAIL</t>
  </si>
  <si>
    <t>Totals:</t>
  </si>
  <si>
    <t>Sale. Ratio =&gt;</t>
  </si>
  <si>
    <t>E.C.F. =&gt;</t>
  </si>
  <si>
    <t>Std. Deviation=&gt;</t>
  </si>
  <si>
    <t>Std. Dev. =&gt;</t>
  </si>
  <si>
    <t>Ave. E.C.F. =&gt;</t>
  </si>
  <si>
    <t>Ave. Variance=&gt;</t>
  </si>
  <si>
    <t>Coefficient of Var=&gt;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</si>
</sst>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164" formatCode="#0.00_);[Red]\(#0.00\)"/>
    <numFmt numFmtId="165" formatCode="mm/dd/yy"/>
    <numFmt numFmtId="166" formatCode="#0.000_);[Red]\(#0.000\)"/>
    <numFmt numFmtId="167" formatCode="&quot;$&quot;#0.00_);[Red]\(&quot;$&quot;#0.00\)"/>
    <numFmt numFmtId="168" formatCode="#0.0000_);[Red]\(#0.0000\)"/>
  </numFmts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/>
    <xf numFmtId="0" fontId="2" fillId="3" borderId="0" xfId="0" applyFont="1" applyFill="1"/>
    <xf numFmtId="0" fontId="2" fillId="3" borderId="2" xfId="0" applyFont="1" applyFill="1" applyBorder="1"/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2" xfId="0" applyNumberFormat="1" applyFont="1" applyFill="1" applyBorder="1"/>
    <xf numFmtId="38" fontId="1" fillId="2" borderId="0" xfId="0" applyNumberFormat="1" applyFont="1" applyFill="1" applyAlignment="1">
      <alignment horizontal="center"/>
    </xf>
    <xf numFmtId="38" fontId="0" fillId="0" borderId="0" xfId="0" applyNumberFormat="1"/>
    <xf numFmtId="38" fontId="2" fillId="3" borderId="1" xfId="0" applyNumberFormat="1" applyFont="1" applyFill="1" applyBorder="1"/>
    <xf numFmtId="38" fontId="2" fillId="3" borderId="0" xfId="0" applyNumberFormat="1" applyFont="1" applyFill="1"/>
    <xf numFmtId="38" fontId="2" fillId="3" borderId="2" xfId="0" applyNumberFormat="1" applyFont="1" applyFill="1" applyBorder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/>
    <xf numFmtId="167" fontId="2" fillId="3" borderId="2" xfId="0" applyNumberFormat="1" applyFont="1" applyFill="1" applyBorder="1"/>
    <xf numFmtId="49" fontId="1" fillId="2" borderId="0" xfId="0" applyNumberFormat="1" applyFont="1" applyFill="1" applyAlignment="1">
      <alignment horizontal="right"/>
    </xf>
    <xf numFmtId="49" fontId="0" fillId="0" borderId="0" xfId="0" quotePrefix="1" applyNumberFormat="1" applyAlignment="1">
      <alignment horizontal="right"/>
    </xf>
    <xf numFmtId="49" fontId="2" fillId="3" borderId="1" xfId="0" applyNumberFormat="1" applyFont="1" applyFill="1" applyBorder="1" applyAlignment="1">
      <alignment horizontal="right"/>
    </xf>
    <xf numFmtId="49" fontId="2" fillId="3" borderId="0" xfId="0" applyNumberFormat="1" applyFont="1" applyFill="1" applyAlignment="1">
      <alignment horizontal="right"/>
    </xf>
    <xf numFmtId="49" fontId="0" fillId="0" borderId="0" xfId="0" applyNumberFormat="1" applyAlignment="1">
      <alignment horizontal="right"/>
    </xf>
    <xf numFmtId="168" fontId="1" fillId="2" borderId="0" xfId="0" applyNumberFormat="1" applyFont="1" applyFill="1" applyAlignment="1">
      <alignment horizontal="center"/>
    </xf>
    <xf numFmtId="168" fontId="0" fillId="0" borderId="0" xfId="0" applyNumberFormat="1"/>
    <xf numFmtId="168" fontId="2" fillId="3" borderId="1" xfId="0" applyNumberFormat="1" applyFont="1" applyFill="1" applyBorder="1"/>
    <xf numFmtId="168" fontId="2" fillId="3" borderId="0" xfId="0" applyNumberFormat="1" applyFont="1" applyFill="1"/>
    <xf numFmtId="168" fontId="2" fillId="3" borderId="2" xfId="0" applyNumberFormat="1" applyFont="1" applyFill="1" applyBorder="1"/>
    <xf numFmtId="168" fontId="2" fillId="3" borderId="2" xfId="0" applyNumberFormat="1" applyFont="1" applyFill="1" applyBorder="1" applyAlignment="1">
      <alignment horizontal="right"/>
    </xf>
    <xf numFmtId="6" fontId="2" fillId="4" borderId="0" xfId="0" applyNumberFormat="1" applyFont="1" applyFill="1"/>
    <xf numFmtId="166" fontId="2" fillId="4" borderId="0" xfId="0" applyNumberFormat="1" applyFont="1" applyFill="1"/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C96A4-79DE-43C3-890C-FF9FD4420BEE}">
  <dimension ref="A1:BL23"/>
  <sheetViews>
    <sheetView tabSelected="1" workbookViewId="0">
      <selection activeCell="A5" sqref="A5:XFD5"/>
    </sheetView>
  </sheetViews>
  <sheetFormatPr defaultRowHeight="15" x14ac:dyDescent="0.25"/>
  <cols>
    <col min="1" max="1" width="14.28515625" bestFit="1" customWidth="1"/>
    <col min="2" max="2" width="22.85546875" bestFit="1" customWidth="1"/>
    <col min="3" max="3" width="9.28515625" style="17" bestFit="1" customWidth="1"/>
    <col min="4" max="4" width="11.85546875" style="7" bestFit="1" customWidth="1"/>
    <col min="5" max="5" width="5.5703125" bestFit="1" customWidth="1"/>
    <col min="6" max="6" width="30.140625" bestFit="1" customWidth="1"/>
    <col min="7" max="7" width="11.85546875" style="7" bestFit="1" customWidth="1"/>
    <col min="8" max="8" width="14.7109375" style="7" bestFit="1" customWidth="1"/>
    <col min="9" max="9" width="12.85546875" style="12" bestFit="1" customWidth="1"/>
    <col min="10" max="10" width="13.42578125" style="7" bestFit="1" customWidth="1"/>
    <col min="11" max="11" width="11" style="7" bestFit="1" customWidth="1"/>
    <col min="12" max="12" width="13.5703125" style="7" bestFit="1" customWidth="1"/>
    <col min="13" max="13" width="12.7109375" style="7" bestFit="1" customWidth="1"/>
    <col min="14" max="14" width="7.7109375" style="22" bestFit="1" customWidth="1"/>
    <col min="15" max="15" width="10.140625" style="26" bestFit="1" customWidth="1"/>
    <col min="16" max="16" width="15.5703125" style="31" bestFit="1" customWidth="1"/>
    <col min="17" max="17" width="8.7109375" style="39" bestFit="1" customWidth="1"/>
    <col min="18" max="18" width="18.85546875" style="41" bestFit="1" customWidth="1"/>
    <col min="19" max="19" width="13.85546875" bestFit="1" customWidth="1"/>
    <col min="20" max="20" width="12.42578125" bestFit="1" customWidth="1"/>
    <col min="21" max="21" width="10.7109375" style="7" bestFit="1" customWidth="1"/>
    <col min="22" max="22" width="11.5703125" bestFit="1" customWidth="1"/>
    <col min="23" max="23" width="10.42578125" style="17" bestFit="1" customWidth="1"/>
    <col min="24" max="24" width="19.42578125" bestFit="1" customWidth="1"/>
    <col min="25" max="25" width="26.7109375" bestFit="1" customWidth="1"/>
    <col min="26" max="27" width="13.7109375" bestFit="1" customWidth="1"/>
    <col min="28" max="28" width="18" bestFit="1" customWidth="1"/>
    <col min="29" max="29" width="6.85546875" bestFit="1" customWidth="1"/>
    <col min="30" max="30" width="13.140625" bestFit="1" customWidth="1"/>
    <col min="31" max="31" width="6.5703125" bestFit="1" customWidth="1"/>
    <col min="32" max="32" width="19.85546875" bestFit="1" customWidth="1"/>
    <col min="33" max="33" width="16.42578125" bestFit="1" customWidth="1"/>
    <col min="34" max="34" width="15.42578125" bestFit="1" customWidth="1"/>
    <col min="35" max="35" width="11" bestFit="1" customWidth="1"/>
    <col min="36" max="36" width="16.85546875" bestFit="1" customWidth="1"/>
    <col min="37" max="37" width="21.5703125" bestFit="1" customWidth="1"/>
    <col min="38" max="38" width="21" bestFit="1" customWidth="1"/>
    <col min="39" max="39" width="16.5703125" bestFit="1" customWidth="1"/>
  </cols>
  <sheetData>
    <row r="1" spans="1:64" x14ac:dyDescent="0.25">
      <c r="A1" s="1" t="s">
        <v>0</v>
      </c>
      <c r="B1" s="1" t="s">
        <v>1</v>
      </c>
      <c r="C1" s="16" t="s">
        <v>2</v>
      </c>
      <c r="D1" s="6" t="s">
        <v>3</v>
      </c>
      <c r="E1" s="1" t="s">
        <v>4</v>
      </c>
      <c r="F1" s="1" t="s">
        <v>5</v>
      </c>
      <c r="G1" s="6" t="s">
        <v>6</v>
      </c>
      <c r="H1" s="6" t="s">
        <v>7</v>
      </c>
      <c r="I1" s="11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21" t="s">
        <v>13</v>
      </c>
      <c r="O1" s="25" t="s">
        <v>14</v>
      </c>
      <c r="P1" s="30" t="s">
        <v>15</v>
      </c>
      <c r="Q1" s="35" t="s">
        <v>16</v>
      </c>
      <c r="R1" s="40" t="s">
        <v>17</v>
      </c>
      <c r="S1" s="1" t="s">
        <v>18</v>
      </c>
      <c r="T1" s="1" t="s">
        <v>19</v>
      </c>
      <c r="U1" s="6" t="s">
        <v>20</v>
      </c>
      <c r="V1" s="1" t="s">
        <v>21</v>
      </c>
      <c r="W1" s="16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x14ac:dyDescent="0.25">
      <c r="A2" t="s">
        <v>39</v>
      </c>
      <c r="B2" t="s">
        <v>40</v>
      </c>
      <c r="C2" s="17">
        <v>44750</v>
      </c>
      <c r="D2" s="7">
        <v>151000</v>
      </c>
      <c r="E2" t="s">
        <v>41</v>
      </c>
      <c r="F2" t="s">
        <v>42</v>
      </c>
      <c r="G2" s="7">
        <v>151000</v>
      </c>
      <c r="H2" s="7">
        <v>57200</v>
      </c>
      <c r="I2" s="12">
        <f t="shared" ref="I2:I20" si="0">H2/G2*100</f>
        <v>37.880794701986751</v>
      </c>
      <c r="J2" s="7">
        <v>139882</v>
      </c>
      <c r="K2" s="7">
        <v>24246</v>
      </c>
      <c r="L2" s="7">
        <f t="shared" ref="L2:L20" si="1">G2-K2</f>
        <v>126754</v>
      </c>
      <c r="M2" s="7">
        <v>130958.09375</v>
      </c>
      <c r="N2" s="22">
        <f t="shared" ref="N2:N20" si="2">L2/M2</f>
        <v>0.96789741183904487</v>
      </c>
      <c r="O2" s="26">
        <v>1400</v>
      </c>
      <c r="P2" s="31">
        <f t="shared" ref="P2:P20" si="3">L2/O2</f>
        <v>90.53857142857143</v>
      </c>
      <c r="Q2" s="36" t="s">
        <v>43</v>
      </c>
      <c r="R2" s="41">
        <f>ABS(N23-N2)*100</f>
        <v>2.0951223863445501</v>
      </c>
      <c r="S2" t="s">
        <v>44</v>
      </c>
      <c r="T2" t="s">
        <v>45</v>
      </c>
      <c r="U2" s="7">
        <v>17263</v>
      </c>
      <c r="V2" t="s">
        <v>46</v>
      </c>
      <c r="W2" s="17" t="s">
        <v>47</v>
      </c>
      <c r="Y2" t="s">
        <v>48</v>
      </c>
      <c r="Z2">
        <v>401</v>
      </c>
      <c r="AA2">
        <v>74</v>
      </c>
      <c r="AL2" s="2"/>
      <c r="BC2" s="2"/>
      <c r="BE2" s="2"/>
    </row>
    <row r="3" spans="1:64" x14ac:dyDescent="0.25">
      <c r="A3" t="s">
        <v>49</v>
      </c>
      <c r="B3" t="s">
        <v>50</v>
      </c>
      <c r="C3" s="17">
        <v>44330</v>
      </c>
      <c r="D3" s="7">
        <v>358500</v>
      </c>
      <c r="E3" t="s">
        <v>51</v>
      </c>
      <c r="F3" t="s">
        <v>42</v>
      </c>
      <c r="G3" s="7">
        <v>358500</v>
      </c>
      <c r="H3" s="7">
        <v>131600</v>
      </c>
      <c r="I3" s="12">
        <f t="shared" si="0"/>
        <v>36.708507670850764</v>
      </c>
      <c r="J3" s="7">
        <v>296041</v>
      </c>
      <c r="K3" s="7">
        <v>74264</v>
      </c>
      <c r="L3" s="7">
        <f t="shared" si="1"/>
        <v>284236</v>
      </c>
      <c r="M3" s="7">
        <v>251163.078125</v>
      </c>
      <c r="N3" s="22">
        <f t="shared" si="2"/>
        <v>1.1316790752920305</v>
      </c>
      <c r="O3" s="26">
        <v>1492</v>
      </c>
      <c r="P3" s="31">
        <f t="shared" si="3"/>
        <v>190.50670241286863</v>
      </c>
      <c r="Q3" s="36" t="s">
        <v>43</v>
      </c>
      <c r="R3" s="41">
        <f>ABS(N23-N3)*100</f>
        <v>18.473288731643112</v>
      </c>
      <c r="S3" t="s">
        <v>52</v>
      </c>
      <c r="T3" t="s">
        <v>45</v>
      </c>
      <c r="U3" s="7">
        <v>50598</v>
      </c>
      <c r="V3" t="s">
        <v>46</v>
      </c>
      <c r="W3" s="17" t="s">
        <v>47</v>
      </c>
      <c r="Y3" t="s">
        <v>48</v>
      </c>
      <c r="Z3">
        <v>401</v>
      </c>
      <c r="AA3">
        <v>87</v>
      </c>
    </row>
    <row r="4" spans="1:64" x14ac:dyDescent="0.25">
      <c r="A4" t="s">
        <v>54</v>
      </c>
      <c r="B4" t="s">
        <v>55</v>
      </c>
      <c r="C4" s="17">
        <v>44701</v>
      </c>
      <c r="D4" s="7">
        <v>375000</v>
      </c>
      <c r="E4" t="s">
        <v>51</v>
      </c>
      <c r="F4" t="s">
        <v>42</v>
      </c>
      <c r="G4" s="7">
        <v>375000</v>
      </c>
      <c r="H4" s="7">
        <v>148800</v>
      </c>
      <c r="I4" s="12">
        <f t="shared" si="0"/>
        <v>39.68</v>
      </c>
      <c r="J4" s="7">
        <v>333410</v>
      </c>
      <c r="K4" s="7">
        <v>37092</v>
      </c>
      <c r="L4" s="7">
        <f t="shared" si="1"/>
        <v>337908</v>
      </c>
      <c r="M4" s="7">
        <v>335580.96875</v>
      </c>
      <c r="N4" s="22">
        <f t="shared" si="2"/>
        <v>1.006934336171291</v>
      </c>
      <c r="O4" s="26">
        <v>1120</v>
      </c>
      <c r="P4" s="31">
        <f t="shared" si="3"/>
        <v>301.70357142857142</v>
      </c>
      <c r="Q4" s="36" t="s">
        <v>43</v>
      </c>
      <c r="R4" s="41">
        <f>ABS(N23-N4)*100</f>
        <v>5.9988148195691648</v>
      </c>
      <c r="S4" t="s">
        <v>44</v>
      </c>
      <c r="T4" t="s">
        <v>45</v>
      </c>
      <c r="U4" s="7">
        <v>24504</v>
      </c>
      <c r="V4" t="s">
        <v>46</v>
      </c>
      <c r="W4" s="17" t="s">
        <v>47</v>
      </c>
      <c r="Y4" t="s">
        <v>48</v>
      </c>
      <c r="Z4">
        <v>401</v>
      </c>
      <c r="AA4">
        <v>95</v>
      </c>
    </row>
    <row r="5" spans="1:64" x14ac:dyDescent="0.25">
      <c r="A5" t="s">
        <v>56</v>
      </c>
      <c r="B5" t="s">
        <v>57</v>
      </c>
      <c r="C5" s="17">
        <v>44474</v>
      </c>
      <c r="D5" s="7">
        <v>280000</v>
      </c>
      <c r="E5" t="s">
        <v>51</v>
      </c>
      <c r="F5" t="s">
        <v>42</v>
      </c>
      <c r="G5" s="7">
        <v>280000</v>
      </c>
      <c r="H5" s="7">
        <v>163900</v>
      </c>
      <c r="I5" s="12">
        <f t="shared" si="0"/>
        <v>58.535714285714292</v>
      </c>
      <c r="J5" s="7">
        <v>416285</v>
      </c>
      <c r="K5" s="7">
        <v>103126</v>
      </c>
      <c r="L5" s="7">
        <f t="shared" si="1"/>
        <v>176874</v>
      </c>
      <c r="M5" s="7">
        <v>354653.46875</v>
      </c>
      <c r="N5" s="22">
        <f t="shared" si="2"/>
        <v>0.49872344580021821</v>
      </c>
      <c r="O5" s="26">
        <v>2400</v>
      </c>
      <c r="P5" s="31">
        <f t="shared" si="3"/>
        <v>73.697500000000005</v>
      </c>
      <c r="Q5" s="36" t="s">
        <v>43</v>
      </c>
      <c r="R5" s="41">
        <f>ABS(N23-N5)*100</f>
        <v>44.822274217538116</v>
      </c>
      <c r="S5" t="s">
        <v>52</v>
      </c>
      <c r="T5" t="s">
        <v>45</v>
      </c>
      <c r="U5" s="7">
        <v>100999</v>
      </c>
      <c r="V5" t="s">
        <v>46</v>
      </c>
      <c r="W5" s="17" t="s">
        <v>47</v>
      </c>
      <c r="Y5" t="s">
        <v>48</v>
      </c>
      <c r="Z5">
        <v>401</v>
      </c>
      <c r="AA5">
        <v>90</v>
      </c>
    </row>
    <row r="6" spans="1:64" x14ac:dyDescent="0.25">
      <c r="A6" t="s">
        <v>58</v>
      </c>
      <c r="B6" t="s">
        <v>59</v>
      </c>
      <c r="C6" s="17">
        <v>44305</v>
      </c>
      <c r="D6" s="7">
        <v>590000</v>
      </c>
      <c r="E6" t="s">
        <v>51</v>
      </c>
      <c r="F6" t="s">
        <v>42</v>
      </c>
      <c r="G6" s="7">
        <v>590000</v>
      </c>
      <c r="H6" s="7">
        <v>233800</v>
      </c>
      <c r="I6" s="12">
        <f t="shared" si="0"/>
        <v>39.627118644067799</v>
      </c>
      <c r="J6" s="7">
        <v>629904</v>
      </c>
      <c r="K6" s="7">
        <v>197094</v>
      </c>
      <c r="L6" s="7">
        <f t="shared" si="1"/>
        <v>392906</v>
      </c>
      <c r="M6" s="7">
        <v>490158.5625</v>
      </c>
      <c r="N6" s="22">
        <f t="shared" si="2"/>
        <v>0.80158958765511723</v>
      </c>
      <c r="O6" s="26">
        <v>3330</v>
      </c>
      <c r="P6" s="31">
        <f t="shared" si="3"/>
        <v>117.9897897897898</v>
      </c>
      <c r="Q6" s="36" t="s">
        <v>43</v>
      </c>
      <c r="R6" s="41">
        <f>ABS(N23-N6)*100</f>
        <v>14.535660032048215</v>
      </c>
      <c r="S6" t="s">
        <v>52</v>
      </c>
      <c r="T6" t="s">
        <v>45</v>
      </c>
      <c r="U6" s="7">
        <v>108476</v>
      </c>
      <c r="V6" t="s">
        <v>46</v>
      </c>
      <c r="W6" s="17" t="s">
        <v>47</v>
      </c>
      <c r="Y6" t="s">
        <v>48</v>
      </c>
      <c r="Z6">
        <v>401</v>
      </c>
      <c r="AA6">
        <v>88</v>
      </c>
    </row>
    <row r="7" spans="1:64" x14ac:dyDescent="0.25">
      <c r="A7" t="s">
        <v>60</v>
      </c>
      <c r="B7" t="s">
        <v>61</v>
      </c>
      <c r="C7" s="17">
        <v>44502</v>
      </c>
      <c r="D7" s="7">
        <v>197000</v>
      </c>
      <c r="E7" t="s">
        <v>51</v>
      </c>
      <c r="F7" t="s">
        <v>42</v>
      </c>
      <c r="G7" s="7">
        <v>197000</v>
      </c>
      <c r="H7" s="7">
        <v>97400</v>
      </c>
      <c r="I7" s="12">
        <f t="shared" si="0"/>
        <v>49.441624365482234</v>
      </c>
      <c r="J7" s="7">
        <v>279644</v>
      </c>
      <c r="K7" s="7">
        <v>68095</v>
      </c>
      <c r="L7" s="7">
        <f t="shared" si="1"/>
        <v>128905</v>
      </c>
      <c r="M7" s="7">
        <v>239579.84375</v>
      </c>
      <c r="N7" s="22">
        <f t="shared" si="2"/>
        <v>0.53804609762794375</v>
      </c>
      <c r="O7" s="26">
        <v>1782</v>
      </c>
      <c r="P7" s="31">
        <f t="shared" si="3"/>
        <v>72.337261503928175</v>
      </c>
      <c r="Q7" s="36" t="s">
        <v>43</v>
      </c>
      <c r="R7" s="41">
        <f>ABS(N23-N7)*100</f>
        <v>40.890009034765562</v>
      </c>
      <c r="S7" t="s">
        <v>62</v>
      </c>
      <c r="T7" t="s">
        <v>45</v>
      </c>
      <c r="U7" s="7">
        <v>46636</v>
      </c>
      <c r="V7" t="s">
        <v>46</v>
      </c>
      <c r="W7" s="17" t="s">
        <v>47</v>
      </c>
      <c r="Y7" t="s">
        <v>48</v>
      </c>
      <c r="Z7">
        <v>401</v>
      </c>
      <c r="AA7">
        <v>83</v>
      </c>
    </row>
    <row r="8" spans="1:64" x14ac:dyDescent="0.25">
      <c r="A8" t="s">
        <v>63</v>
      </c>
      <c r="B8" t="s">
        <v>64</v>
      </c>
      <c r="C8" s="17">
        <v>44966</v>
      </c>
      <c r="D8" s="7">
        <v>355000</v>
      </c>
      <c r="E8" t="s">
        <v>51</v>
      </c>
      <c r="F8" t="s">
        <v>42</v>
      </c>
      <c r="G8" s="7">
        <v>355000</v>
      </c>
      <c r="H8" s="7">
        <v>157200</v>
      </c>
      <c r="I8" s="12">
        <f t="shared" si="0"/>
        <v>44.281690140845072</v>
      </c>
      <c r="J8" s="7">
        <v>361154</v>
      </c>
      <c r="K8" s="7">
        <v>104416</v>
      </c>
      <c r="L8" s="7">
        <f t="shared" si="1"/>
        <v>250584</v>
      </c>
      <c r="M8" s="7">
        <v>290756.5</v>
      </c>
      <c r="N8" s="22">
        <f t="shared" si="2"/>
        <v>0.86183455915860863</v>
      </c>
      <c r="O8" s="26">
        <v>1676</v>
      </c>
      <c r="P8" s="31">
        <f t="shared" si="3"/>
        <v>149.51312649164677</v>
      </c>
      <c r="Q8" s="36" t="s">
        <v>43</v>
      </c>
      <c r="R8" s="41">
        <f>ABS(N23-N8)*100</f>
        <v>8.5111628816990752</v>
      </c>
      <c r="S8" t="s">
        <v>44</v>
      </c>
      <c r="T8" t="s">
        <v>45</v>
      </c>
      <c r="U8" s="7">
        <v>83148</v>
      </c>
      <c r="V8" t="s">
        <v>46</v>
      </c>
      <c r="W8" s="17" t="s">
        <v>47</v>
      </c>
      <c r="Y8" t="s">
        <v>48</v>
      </c>
      <c r="Z8">
        <v>401</v>
      </c>
      <c r="AA8">
        <v>77</v>
      </c>
    </row>
    <row r="9" spans="1:64" x14ac:dyDescent="0.25">
      <c r="A9" t="s">
        <v>65</v>
      </c>
      <c r="B9" t="s">
        <v>66</v>
      </c>
      <c r="C9" s="17">
        <v>44643</v>
      </c>
      <c r="D9" s="7">
        <v>483200</v>
      </c>
      <c r="E9" t="s">
        <v>51</v>
      </c>
      <c r="F9" t="s">
        <v>42</v>
      </c>
      <c r="G9" s="7">
        <v>483200</v>
      </c>
      <c r="H9" s="7">
        <v>84400</v>
      </c>
      <c r="I9" s="12">
        <f t="shared" si="0"/>
        <v>17.466887417218544</v>
      </c>
      <c r="J9" s="7">
        <v>377663</v>
      </c>
      <c r="K9" s="7">
        <v>45284</v>
      </c>
      <c r="L9" s="7">
        <f t="shared" si="1"/>
        <v>437916</v>
      </c>
      <c r="M9" s="7">
        <v>376420.171875</v>
      </c>
      <c r="N9" s="22">
        <f t="shared" si="2"/>
        <v>1.1633701717383553</v>
      </c>
      <c r="O9" s="26">
        <v>2272</v>
      </c>
      <c r="P9" s="31">
        <f t="shared" si="3"/>
        <v>192.74471830985917</v>
      </c>
      <c r="Q9" s="36" t="s">
        <v>43</v>
      </c>
      <c r="R9" s="41">
        <f>ABS(N23-N9)*100</f>
        <v>21.642398376275594</v>
      </c>
      <c r="S9" t="s">
        <v>44</v>
      </c>
      <c r="T9" t="s">
        <v>45</v>
      </c>
      <c r="U9" s="7">
        <v>45284</v>
      </c>
      <c r="V9" t="s">
        <v>46</v>
      </c>
      <c r="W9" s="17" t="s">
        <v>47</v>
      </c>
      <c r="Y9" t="s">
        <v>48</v>
      </c>
      <c r="Z9">
        <v>401</v>
      </c>
      <c r="AA9">
        <v>89</v>
      </c>
    </row>
    <row r="10" spans="1:64" x14ac:dyDescent="0.25">
      <c r="A10" t="s">
        <v>67</v>
      </c>
      <c r="B10" t="s">
        <v>68</v>
      </c>
      <c r="C10" s="17">
        <v>44496</v>
      </c>
      <c r="D10" s="7">
        <v>276500</v>
      </c>
      <c r="E10" t="s">
        <v>51</v>
      </c>
      <c r="F10" t="s">
        <v>42</v>
      </c>
      <c r="G10" s="7">
        <v>276500</v>
      </c>
      <c r="H10" s="7">
        <v>92300</v>
      </c>
      <c r="I10" s="12">
        <f t="shared" si="0"/>
        <v>33.381555153707055</v>
      </c>
      <c r="J10" s="7">
        <v>271557</v>
      </c>
      <c r="K10" s="7">
        <v>67813</v>
      </c>
      <c r="L10" s="7">
        <f t="shared" si="1"/>
        <v>208687</v>
      </c>
      <c r="M10" s="7">
        <v>230740.65625</v>
      </c>
      <c r="N10" s="22">
        <f t="shared" si="2"/>
        <v>0.90442232154308522</v>
      </c>
      <c r="O10" s="26">
        <v>2811</v>
      </c>
      <c r="P10" s="31">
        <f t="shared" si="3"/>
        <v>74.239416577730339</v>
      </c>
      <c r="Q10" s="36" t="s">
        <v>43</v>
      </c>
      <c r="R10" s="41">
        <f>ABS(N23-N10)*100</f>
        <v>4.2523866432514161</v>
      </c>
      <c r="S10" t="s">
        <v>44</v>
      </c>
      <c r="T10" t="s">
        <v>45</v>
      </c>
      <c r="U10" s="7">
        <v>58693</v>
      </c>
      <c r="V10" t="s">
        <v>46</v>
      </c>
      <c r="W10" s="17" t="s">
        <v>47</v>
      </c>
      <c r="Y10" t="s">
        <v>48</v>
      </c>
      <c r="Z10">
        <v>401</v>
      </c>
      <c r="AA10">
        <v>85</v>
      </c>
    </row>
    <row r="11" spans="1:64" x14ac:dyDescent="0.25">
      <c r="A11" t="s">
        <v>69</v>
      </c>
      <c r="B11" t="s">
        <v>70</v>
      </c>
      <c r="C11" s="17">
        <v>44883</v>
      </c>
      <c r="D11" s="7">
        <v>360000</v>
      </c>
      <c r="E11" t="s">
        <v>51</v>
      </c>
      <c r="F11" t="s">
        <v>42</v>
      </c>
      <c r="G11" s="7">
        <v>360000</v>
      </c>
      <c r="H11" s="7">
        <v>117600</v>
      </c>
      <c r="I11" s="12">
        <f t="shared" si="0"/>
        <v>32.666666666666664</v>
      </c>
      <c r="J11" s="7">
        <v>307423</v>
      </c>
      <c r="K11" s="7">
        <v>110450</v>
      </c>
      <c r="L11" s="7">
        <f t="shared" si="1"/>
        <v>249550</v>
      </c>
      <c r="M11" s="7">
        <v>223072.484375</v>
      </c>
      <c r="N11" s="22">
        <f t="shared" si="2"/>
        <v>1.1186946731650216</v>
      </c>
      <c r="O11" s="26">
        <v>1376</v>
      </c>
      <c r="P11" s="31">
        <f t="shared" si="3"/>
        <v>181.35901162790697</v>
      </c>
      <c r="Q11" s="36" t="s">
        <v>43</v>
      </c>
      <c r="R11" s="41">
        <f>ABS(N23-N11)*100</f>
        <v>17.17484851894222</v>
      </c>
      <c r="S11" t="s">
        <v>44</v>
      </c>
      <c r="T11" t="s">
        <v>45</v>
      </c>
      <c r="U11" s="7">
        <v>69154</v>
      </c>
      <c r="V11" t="s">
        <v>46</v>
      </c>
      <c r="W11" s="17" t="s">
        <v>47</v>
      </c>
      <c r="Y11" t="s">
        <v>48</v>
      </c>
      <c r="Z11">
        <v>401</v>
      </c>
      <c r="AA11">
        <v>76</v>
      </c>
    </row>
    <row r="12" spans="1:64" x14ac:dyDescent="0.25">
      <c r="A12" t="s">
        <v>71</v>
      </c>
      <c r="B12" t="s">
        <v>72</v>
      </c>
      <c r="C12" s="17">
        <v>44701</v>
      </c>
      <c r="D12" s="7">
        <v>138000</v>
      </c>
      <c r="E12" t="s">
        <v>51</v>
      </c>
      <c r="F12" t="s">
        <v>42</v>
      </c>
      <c r="G12" s="7">
        <v>138000</v>
      </c>
      <c r="H12" s="7">
        <v>61600</v>
      </c>
      <c r="I12" s="12">
        <f t="shared" si="0"/>
        <v>44.637681159420289</v>
      </c>
      <c r="J12" s="7">
        <v>129435</v>
      </c>
      <c r="K12" s="7">
        <v>27207</v>
      </c>
      <c r="L12" s="7">
        <f t="shared" si="1"/>
        <v>110793</v>
      </c>
      <c r="M12" s="7">
        <v>115773.5</v>
      </c>
      <c r="N12" s="22">
        <f t="shared" si="2"/>
        <v>0.95698065619507056</v>
      </c>
      <c r="O12" s="26">
        <v>944</v>
      </c>
      <c r="P12" s="31">
        <f t="shared" si="3"/>
        <v>117.36546610169492</v>
      </c>
      <c r="Q12" s="36" t="s">
        <v>43</v>
      </c>
      <c r="R12" s="41">
        <f>ABS(N23-N12)*100</f>
        <v>1.0034468219471182</v>
      </c>
      <c r="S12" t="s">
        <v>44</v>
      </c>
      <c r="T12" t="s">
        <v>45</v>
      </c>
      <c r="U12" s="7">
        <v>24290</v>
      </c>
      <c r="V12" t="s">
        <v>46</v>
      </c>
      <c r="W12" s="17" t="s">
        <v>47</v>
      </c>
      <c r="Y12" t="s">
        <v>48</v>
      </c>
      <c r="Z12">
        <v>401</v>
      </c>
      <c r="AA12">
        <v>73</v>
      </c>
    </row>
    <row r="13" spans="1:64" x14ac:dyDescent="0.25">
      <c r="A13" t="s">
        <v>73</v>
      </c>
      <c r="B13" t="s">
        <v>74</v>
      </c>
      <c r="C13" s="17">
        <v>44582</v>
      </c>
      <c r="D13" s="7">
        <v>200000</v>
      </c>
      <c r="E13" t="s">
        <v>51</v>
      </c>
      <c r="F13" t="s">
        <v>75</v>
      </c>
      <c r="G13" s="7">
        <v>200000</v>
      </c>
      <c r="H13" s="7">
        <v>0</v>
      </c>
      <c r="I13" s="12">
        <f t="shared" si="0"/>
        <v>0</v>
      </c>
      <c r="J13" s="7">
        <v>312063</v>
      </c>
      <c r="K13" s="7">
        <v>162931</v>
      </c>
      <c r="L13" s="7">
        <f t="shared" si="1"/>
        <v>37069</v>
      </c>
      <c r="M13" s="7">
        <v>51800.6796875</v>
      </c>
      <c r="N13" s="22">
        <f t="shared" si="2"/>
        <v>0.71560837084817452</v>
      </c>
      <c r="O13" s="26">
        <v>480</v>
      </c>
      <c r="P13" s="31">
        <f t="shared" si="3"/>
        <v>77.22708333333334</v>
      </c>
      <c r="Q13" s="36" t="s">
        <v>43</v>
      </c>
      <c r="R13" s="41">
        <f>ABS(N23-N13)*100</f>
        <v>23.133781712742486</v>
      </c>
      <c r="S13" t="s">
        <v>76</v>
      </c>
      <c r="T13" t="s">
        <v>45</v>
      </c>
      <c r="U13" s="7">
        <v>150028</v>
      </c>
      <c r="V13" t="s">
        <v>46</v>
      </c>
      <c r="W13" s="17" t="s">
        <v>47</v>
      </c>
      <c r="X13" t="s">
        <v>77</v>
      </c>
      <c r="Y13" t="s">
        <v>48</v>
      </c>
      <c r="Z13">
        <v>401</v>
      </c>
      <c r="AA13">
        <v>68</v>
      </c>
    </row>
    <row r="14" spans="1:64" x14ac:dyDescent="0.25">
      <c r="A14" t="s">
        <v>78</v>
      </c>
      <c r="B14" t="s">
        <v>79</v>
      </c>
      <c r="C14" s="17">
        <v>44428</v>
      </c>
      <c r="D14" s="7">
        <v>550000</v>
      </c>
      <c r="E14" t="s">
        <v>51</v>
      </c>
      <c r="F14" t="s">
        <v>42</v>
      </c>
      <c r="G14" s="7">
        <v>550000</v>
      </c>
      <c r="H14" s="7">
        <v>0</v>
      </c>
      <c r="I14" s="12">
        <f t="shared" si="0"/>
        <v>0</v>
      </c>
      <c r="J14" s="7">
        <v>504465</v>
      </c>
      <c r="K14" s="7">
        <v>155333</v>
      </c>
      <c r="L14" s="7">
        <f t="shared" si="1"/>
        <v>394667</v>
      </c>
      <c r="M14" s="7">
        <v>395392.96875</v>
      </c>
      <c r="N14" s="22">
        <f t="shared" si="2"/>
        <v>0.998163931057512</v>
      </c>
      <c r="O14" s="26">
        <v>3484</v>
      </c>
      <c r="P14" s="31">
        <f t="shared" si="3"/>
        <v>113.27985074626865</v>
      </c>
      <c r="Q14" s="36" t="s">
        <v>43</v>
      </c>
      <c r="R14" s="41">
        <f>ABS(N23-N14)*100</f>
        <v>5.121774308191263</v>
      </c>
      <c r="S14" t="s">
        <v>80</v>
      </c>
      <c r="T14" t="s">
        <v>45</v>
      </c>
      <c r="U14" s="7">
        <v>79584</v>
      </c>
      <c r="V14" t="s">
        <v>46</v>
      </c>
      <c r="W14" s="17" t="s">
        <v>47</v>
      </c>
      <c r="Y14" t="s">
        <v>48</v>
      </c>
      <c r="Z14">
        <v>401</v>
      </c>
      <c r="AA14">
        <v>76</v>
      </c>
    </row>
    <row r="15" spans="1:64" x14ac:dyDescent="0.25">
      <c r="A15" t="s">
        <v>81</v>
      </c>
      <c r="B15" t="s">
        <v>82</v>
      </c>
      <c r="C15" s="17">
        <v>44442</v>
      </c>
      <c r="D15" s="7">
        <v>210000</v>
      </c>
      <c r="E15" t="s">
        <v>51</v>
      </c>
      <c r="F15" t="s">
        <v>42</v>
      </c>
      <c r="G15" s="7">
        <v>210000</v>
      </c>
      <c r="H15" s="7">
        <v>61800</v>
      </c>
      <c r="I15" s="12">
        <f t="shared" si="0"/>
        <v>29.428571428571427</v>
      </c>
      <c r="J15" s="7">
        <v>183627</v>
      </c>
      <c r="K15" s="7">
        <v>69575</v>
      </c>
      <c r="L15" s="7">
        <f t="shared" si="1"/>
        <v>140425</v>
      </c>
      <c r="M15" s="7">
        <v>129164.2109375</v>
      </c>
      <c r="N15" s="22">
        <f t="shared" si="2"/>
        <v>1.087181959931214</v>
      </c>
      <c r="O15" s="26">
        <v>1395</v>
      </c>
      <c r="P15" s="31">
        <f t="shared" si="3"/>
        <v>100.66308243727599</v>
      </c>
      <c r="Q15" s="36" t="s">
        <v>43</v>
      </c>
      <c r="R15" s="41">
        <f>ABS(N23-N15)*100</f>
        <v>14.023577195561465</v>
      </c>
      <c r="S15" t="s">
        <v>44</v>
      </c>
      <c r="T15" t="s">
        <v>45</v>
      </c>
      <c r="U15" s="7">
        <v>62624</v>
      </c>
      <c r="V15" t="s">
        <v>46</v>
      </c>
      <c r="W15" s="17" t="s">
        <v>47</v>
      </c>
      <c r="Y15" t="s">
        <v>48</v>
      </c>
      <c r="Z15">
        <v>401</v>
      </c>
      <c r="AA15">
        <v>70</v>
      </c>
    </row>
    <row r="16" spans="1:64" x14ac:dyDescent="0.25">
      <c r="A16" t="s">
        <v>84</v>
      </c>
      <c r="B16" t="s">
        <v>85</v>
      </c>
      <c r="C16" s="17">
        <v>44603</v>
      </c>
      <c r="D16" s="7">
        <v>215000</v>
      </c>
      <c r="E16" t="s">
        <v>51</v>
      </c>
      <c r="F16" t="s">
        <v>42</v>
      </c>
      <c r="G16" s="7">
        <v>215000</v>
      </c>
      <c r="H16" s="7">
        <v>57400</v>
      </c>
      <c r="I16" s="12">
        <f t="shared" si="0"/>
        <v>26.697674418604649</v>
      </c>
      <c r="J16" s="7">
        <v>190245</v>
      </c>
      <c r="K16" s="7">
        <v>21286</v>
      </c>
      <c r="L16" s="7">
        <f t="shared" si="1"/>
        <v>193714</v>
      </c>
      <c r="M16" s="7">
        <v>191346.546875</v>
      </c>
      <c r="N16" s="22">
        <f t="shared" si="2"/>
        <v>1.0123725939331771</v>
      </c>
      <c r="O16" s="26">
        <v>1028</v>
      </c>
      <c r="P16" s="31">
        <f t="shared" si="3"/>
        <v>188.43774319066148</v>
      </c>
      <c r="Q16" s="36" t="s">
        <v>43</v>
      </c>
      <c r="R16" s="41">
        <f>ABS(N23-N16)*100</f>
        <v>6.542640595757776</v>
      </c>
      <c r="S16" t="s">
        <v>44</v>
      </c>
      <c r="T16" t="s">
        <v>45</v>
      </c>
      <c r="U16" s="7">
        <v>16800</v>
      </c>
      <c r="V16" t="s">
        <v>46</v>
      </c>
      <c r="W16" s="17" t="s">
        <v>47</v>
      </c>
      <c r="Y16" t="s">
        <v>83</v>
      </c>
      <c r="Z16">
        <v>401</v>
      </c>
      <c r="AA16">
        <v>86</v>
      </c>
    </row>
    <row r="17" spans="1:39" x14ac:dyDescent="0.25">
      <c r="A17" t="s">
        <v>86</v>
      </c>
      <c r="B17" t="s">
        <v>87</v>
      </c>
      <c r="C17" s="17">
        <v>44904</v>
      </c>
      <c r="D17" s="7">
        <v>325000</v>
      </c>
      <c r="E17" t="s">
        <v>51</v>
      </c>
      <c r="F17" t="s">
        <v>42</v>
      </c>
      <c r="G17" s="7">
        <v>325000</v>
      </c>
      <c r="H17" s="7">
        <v>12600</v>
      </c>
      <c r="I17" s="12">
        <f t="shared" si="0"/>
        <v>3.8769230769230769</v>
      </c>
      <c r="J17" s="7">
        <v>273223</v>
      </c>
      <c r="K17" s="7">
        <v>52665</v>
      </c>
      <c r="L17" s="7">
        <f t="shared" si="1"/>
        <v>272335</v>
      </c>
      <c r="M17" s="7">
        <v>249782.5625</v>
      </c>
      <c r="N17" s="22">
        <f t="shared" si="2"/>
        <v>1.0902882782299905</v>
      </c>
      <c r="O17" s="26">
        <v>1775</v>
      </c>
      <c r="P17" s="31">
        <f t="shared" si="3"/>
        <v>153.42816901408452</v>
      </c>
      <c r="Q17" s="36" t="s">
        <v>43</v>
      </c>
      <c r="R17" s="41">
        <f>ABS(N23-N17)*100</f>
        <v>14.334209025439115</v>
      </c>
      <c r="S17" t="s">
        <v>44</v>
      </c>
      <c r="T17" t="s">
        <v>53</v>
      </c>
      <c r="U17" s="7">
        <v>39947</v>
      </c>
      <c r="V17" t="s">
        <v>46</v>
      </c>
      <c r="W17" s="17" t="s">
        <v>47</v>
      </c>
      <c r="Y17" t="s">
        <v>48</v>
      </c>
      <c r="Z17">
        <v>401</v>
      </c>
      <c r="AA17">
        <v>98</v>
      </c>
    </row>
    <row r="18" spans="1:39" x14ac:dyDescent="0.25">
      <c r="A18" t="s">
        <v>88</v>
      </c>
      <c r="B18" t="s">
        <v>89</v>
      </c>
      <c r="C18" s="17">
        <v>44792</v>
      </c>
      <c r="D18" s="7">
        <v>510000</v>
      </c>
      <c r="E18" t="s">
        <v>51</v>
      </c>
      <c r="F18" t="s">
        <v>42</v>
      </c>
      <c r="G18" s="7">
        <v>510000</v>
      </c>
      <c r="H18" s="7">
        <v>162300</v>
      </c>
      <c r="I18" s="12">
        <f t="shared" si="0"/>
        <v>31.823529411764707</v>
      </c>
      <c r="J18" s="7">
        <v>397169</v>
      </c>
      <c r="K18" s="7">
        <v>45954</v>
      </c>
      <c r="L18" s="7">
        <f t="shared" si="1"/>
        <v>464046</v>
      </c>
      <c r="M18" s="7">
        <v>397751.96875</v>
      </c>
      <c r="N18" s="22">
        <f t="shared" si="2"/>
        <v>1.1666717865868514</v>
      </c>
      <c r="O18" s="26">
        <v>1399</v>
      </c>
      <c r="P18" s="31">
        <f t="shared" si="3"/>
        <v>331.69835596854898</v>
      </c>
      <c r="Q18" s="36" t="s">
        <v>43</v>
      </c>
      <c r="R18" s="41">
        <f>ABS(N23-N18)*100</f>
        <v>21.972559861125205</v>
      </c>
      <c r="S18" t="s">
        <v>44</v>
      </c>
      <c r="T18" t="s">
        <v>45</v>
      </c>
      <c r="U18" s="7">
        <v>43640</v>
      </c>
      <c r="V18" t="s">
        <v>46</v>
      </c>
      <c r="W18" s="17" t="s">
        <v>47</v>
      </c>
      <c r="Y18" t="s">
        <v>90</v>
      </c>
      <c r="Z18">
        <v>401</v>
      </c>
      <c r="AA18">
        <v>95</v>
      </c>
    </row>
    <row r="19" spans="1:39" x14ac:dyDescent="0.25">
      <c r="A19" t="s">
        <v>91</v>
      </c>
      <c r="B19" t="s">
        <v>92</v>
      </c>
      <c r="C19" s="17">
        <v>44753</v>
      </c>
      <c r="D19" s="7">
        <v>587000</v>
      </c>
      <c r="E19" t="s">
        <v>41</v>
      </c>
      <c r="F19" t="s">
        <v>42</v>
      </c>
      <c r="G19" s="7">
        <v>587000</v>
      </c>
      <c r="H19" s="7">
        <v>217200</v>
      </c>
      <c r="I19" s="12">
        <f t="shared" si="0"/>
        <v>37.001703577512778</v>
      </c>
      <c r="J19" s="7">
        <v>514846</v>
      </c>
      <c r="K19" s="7">
        <v>52740</v>
      </c>
      <c r="L19" s="7">
        <f t="shared" si="1"/>
        <v>534260</v>
      </c>
      <c r="M19" s="7">
        <v>523336.34375</v>
      </c>
      <c r="N19" s="22">
        <f t="shared" si="2"/>
        <v>1.020873108432955</v>
      </c>
      <c r="O19" s="26">
        <v>2227</v>
      </c>
      <c r="P19" s="31">
        <f t="shared" si="3"/>
        <v>239.90121239335429</v>
      </c>
      <c r="Q19" s="36" t="s">
        <v>43</v>
      </c>
      <c r="R19" s="41">
        <f>ABS(N23-N19)*100</f>
        <v>7.3926920457355605</v>
      </c>
      <c r="S19" t="s">
        <v>44</v>
      </c>
      <c r="T19" t="s">
        <v>45</v>
      </c>
      <c r="U19" s="7">
        <v>46425</v>
      </c>
      <c r="V19" t="s">
        <v>46</v>
      </c>
      <c r="W19" s="17" t="s">
        <v>47</v>
      </c>
      <c r="Y19" t="s">
        <v>90</v>
      </c>
      <c r="Z19">
        <v>401</v>
      </c>
      <c r="AA19">
        <v>91</v>
      </c>
    </row>
    <row r="20" spans="1:39" ht="15.75" thickBot="1" x14ac:dyDescent="0.3">
      <c r="A20" t="s">
        <v>93</v>
      </c>
      <c r="B20" t="s">
        <v>94</v>
      </c>
      <c r="C20" s="17">
        <v>44643</v>
      </c>
      <c r="D20" s="7">
        <v>561000</v>
      </c>
      <c r="E20" t="s">
        <v>51</v>
      </c>
      <c r="F20" t="s">
        <v>42</v>
      </c>
      <c r="G20" s="7">
        <v>561000</v>
      </c>
      <c r="H20" s="7">
        <v>212000</v>
      </c>
      <c r="I20" s="12">
        <f t="shared" si="0"/>
        <v>37.789661319073083</v>
      </c>
      <c r="J20" s="7">
        <v>525830</v>
      </c>
      <c r="K20" s="7">
        <v>66742</v>
      </c>
      <c r="L20" s="7">
        <f t="shared" si="1"/>
        <v>494258</v>
      </c>
      <c r="M20" s="7">
        <v>519918.46875</v>
      </c>
      <c r="N20" s="22">
        <f t="shared" si="2"/>
        <v>0.95064520633072813</v>
      </c>
      <c r="O20" s="26">
        <v>2367</v>
      </c>
      <c r="P20" s="31">
        <f t="shared" si="3"/>
        <v>208.81199831009718</v>
      </c>
      <c r="Q20" s="36" t="s">
        <v>43</v>
      </c>
      <c r="R20" s="41">
        <f>ABS(N23-N20)*100</f>
        <v>0.36990183551287581</v>
      </c>
      <c r="S20" t="s">
        <v>52</v>
      </c>
      <c r="T20" t="s">
        <v>45</v>
      </c>
      <c r="U20" s="7">
        <v>55163</v>
      </c>
      <c r="V20" t="s">
        <v>46</v>
      </c>
      <c r="W20" s="17" t="s">
        <v>47</v>
      </c>
      <c r="Y20" t="s">
        <v>90</v>
      </c>
      <c r="Z20">
        <v>401</v>
      </c>
      <c r="AA20">
        <v>93</v>
      </c>
    </row>
    <row r="21" spans="1:39" ht="15.75" thickTop="1" x14ac:dyDescent="0.25">
      <c r="A21" s="3"/>
      <c r="B21" s="3"/>
      <c r="C21" s="18" t="s">
        <v>95</v>
      </c>
      <c r="D21" s="8">
        <f>+SUM(D2:D20)</f>
        <v>6722200</v>
      </c>
      <c r="E21" s="3"/>
      <c r="F21" s="3"/>
      <c r="G21" s="8">
        <f>+SUM(G2:G20)</f>
        <v>6722200</v>
      </c>
      <c r="H21" s="8">
        <f>+SUM(H2:H20)</f>
        <v>2069100</v>
      </c>
      <c r="I21" s="13"/>
      <c r="J21" s="8">
        <f>+SUM(J2:J20)</f>
        <v>6443866</v>
      </c>
      <c r="K21" s="8"/>
      <c r="L21" s="8">
        <f>+SUM(L2:L20)</f>
        <v>5235887</v>
      </c>
      <c r="M21" s="8">
        <f>+SUM(M2:M20)</f>
        <v>5497351.078125</v>
      </c>
      <c r="N21" s="23"/>
      <c r="O21" s="27"/>
      <c r="P21" s="32">
        <f>AVERAGE(P2:P20)</f>
        <v>156.60224374032592</v>
      </c>
      <c r="Q21" s="37"/>
      <c r="R21" s="42">
        <f>ABS(N23-N22)*100</f>
        <v>0.5491981897630116</v>
      </c>
      <c r="S21" s="3"/>
      <c r="T21" s="3"/>
      <c r="U21" s="8"/>
      <c r="V21" s="3"/>
      <c r="W21" s="18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x14ac:dyDescent="0.25">
      <c r="A22" s="4"/>
      <c r="B22" s="4"/>
      <c r="C22" s="19"/>
      <c r="D22" s="9"/>
      <c r="E22" s="4"/>
      <c r="F22" s="4"/>
      <c r="G22" s="9"/>
      <c r="H22" s="9" t="s">
        <v>96</v>
      </c>
      <c r="I22" s="14">
        <f>H21/G21*100</f>
        <v>30.780101752402487</v>
      </c>
      <c r="J22" s="9"/>
      <c r="K22" s="9"/>
      <c r="L22" s="9"/>
      <c r="M22" s="46" t="s">
        <v>97</v>
      </c>
      <c r="N22" s="47">
        <f>L21/M21</f>
        <v>0.95243816987322949</v>
      </c>
      <c r="O22" s="28"/>
      <c r="P22" s="33" t="s">
        <v>98</v>
      </c>
      <c r="Q22" s="38">
        <f>STDEV(N2:N20)</f>
        <v>0.19253821556454578</v>
      </c>
      <c r="R22" s="43"/>
      <c r="S22" s="4"/>
      <c r="T22" s="4"/>
      <c r="U22" s="9"/>
      <c r="V22" s="4"/>
      <c r="W22" s="19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</row>
    <row r="23" spans="1:39" x14ac:dyDescent="0.25">
      <c r="A23" s="5"/>
      <c r="B23" s="5"/>
      <c r="C23" s="20"/>
      <c r="D23" s="10"/>
      <c r="E23" s="5"/>
      <c r="F23" s="5"/>
      <c r="G23" s="10"/>
      <c r="H23" s="10" t="s">
        <v>99</v>
      </c>
      <c r="I23" s="15">
        <f>STDEV(I2:I20)</f>
        <v>16.04844765925559</v>
      </c>
      <c r="J23" s="10"/>
      <c r="K23" s="10"/>
      <c r="L23" s="10"/>
      <c r="M23" s="10" t="s">
        <v>100</v>
      </c>
      <c r="N23" s="24">
        <f>AVERAGE(N2:N20)</f>
        <v>0.94694618797559937</v>
      </c>
      <c r="O23" s="29"/>
      <c r="P23" s="34" t="s">
        <v>101</v>
      </c>
      <c r="Q23" s="45">
        <f>AVERAGE(R2:R20)</f>
        <v>14.331081528636306</v>
      </c>
      <c r="R23" s="44" t="s">
        <v>102</v>
      </c>
      <c r="S23" s="5">
        <f>+(Q23/N23)</f>
        <v>15.13399780326861</v>
      </c>
      <c r="T23" s="5"/>
      <c r="U23" s="10"/>
      <c r="V23" s="5"/>
      <c r="W23" s="20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</row>
  </sheetData>
  <conditionalFormatting sqref="A2:AM20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02163-37C4-4889-82FD-51897C74E269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E.C.F. Analysis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Saugatuck Township</dc:creator>
  <cp:lastModifiedBy>Saugatuck Township</cp:lastModifiedBy>
  <dcterms:created xsi:type="dcterms:W3CDTF">2024-01-14T18:59:22Z</dcterms:created>
  <dcterms:modified xsi:type="dcterms:W3CDTF">2024-01-14T20:51:14Z</dcterms:modified>
</cp:coreProperties>
</file>